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filterPrivacy="1"/>
  <xr:revisionPtr revIDLastSave="189" documentId="8_{7D90B506-F781-4493-93F8-872741072F14}" xr6:coauthVersionLast="47" xr6:coauthVersionMax="47" xr10:uidLastSave="{E8698F88-B0EC-4EF1-9862-D4D63BFCFB98}"/>
  <bookViews>
    <workbookView xWindow="40920" yWindow="-120" windowWidth="29040" windowHeight="15720" tabRatio="896" xr2:uid="{E21A6ADE-2289-4379-8527-5C5B0176F247}"/>
  </bookViews>
  <sheets>
    <sheet name="Cover" sheetId="95" r:id="rId1"/>
    <sheet name="Conceptual model" sheetId="94" r:id="rId2"/>
    <sheet name="Inputs &gt;&gt;" sheetId="20" r:id="rId3"/>
    <sheet name="F_Inputs" sheetId="99" r:id="rId4"/>
    <sheet name="F_Inputs_adjusted" sheetId="79" r:id="rId5"/>
    <sheet name="NETTOTEX_WASTE" sheetId="92" r:id="rId6"/>
    <sheet name="Consolidated Input" sheetId="64" r:id="rId7"/>
    <sheet name="F_Input Override" sheetId="65" r:id="rId8"/>
    <sheet name="Final Input" sheetId="66" r:id="rId9"/>
    <sheet name="Data_final_model_format" sheetId="77" r:id="rId10"/>
    <sheet name="Company level efficiencies" sheetId="89" r:id="rId11"/>
    <sheet name="Post Adj &amp; FS Allowances" sheetId="93" r:id="rId12"/>
    <sheet name="Analysis &gt;&gt;" sheetId="32" r:id="rId13"/>
    <sheet name="Materiality &amp; shallow dive" sheetId="41" r:id="rId14"/>
    <sheet name="Deep dive_WSH" sheetId="80" r:id="rId15"/>
    <sheet name="Outputs &gt;&gt;" sheetId="45" r:id="rId16"/>
    <sheet name="Allowance" sheetId="38" r:id="rId17"/>
    <sheet name="Outputs to aggregator" sheetId="81" r:id="rId18"/>
    <sheet name="F_Outputs" sheetId="86" r:id="rId19"/>
    <sheet name="PCD" sheetId="43" r:id="rId20"/>
    <sheet name="DROPDOWN LISTS" sheetId="58" r:id="rId21"/>
  </sheets>
  <definedNames>
    <definedName name="____net1" localSheetId="0" hidden="1">{"NET",#N/A,FALSE,"401C11"}</definedName>
    <definedName name="____net1" hidden="1">{"NET",#N/A,FALSE,"401C11"}</definedName>
    <definedName name="__123Graph_A" hidden="1">#REF!</definedName>
    <definedName name="__123Graph_AHSIZE" hidden="1">#REF!</definedName>
    <definedName name="__123Graph_B" hidden="1">#REF!</definedName>
    <definedName name="__123Graph_BHSIZE" hidden="1">#REF!</definedName>
    <definedName name="__123Graph_C" hidden="1">#REF!</definedName>
    <definedName name="__123Graph_CHSIZE" hidden="1">#REF!</definedName>
    <definedName name="__123Graph_X" hidden="1">#REF!</definedName>
    <definedName name="__123Graph_XHSIZE" hidden="1">#REF!</definedName>
    <definedName name="__net1" localSheetId="0" hidden="1">{"NET",#N/A,FALSE,"401C11"}</definedName>
    <definedName name="__net1" hidden="1">{"NET",#N/A,FALSE,"401C11"}</definedName>
    <definedName name="_1_0__123Grap" hidden="1">#REF!</definedName>
    <definedName name="_1_123Grap" hidden="1">#REF!</definedName>
    <definedName name="_123Graph_F" hidden="1">#REF!</definedName>
    <definedName name="_2_0__123Grap" hidden="1">#REF!</definedName>
    <definedName name="_2_123Grap" hidden="1">#REF!</definedName>
    <definedName name="_3_0_S" hidden="1">#REF!</definedName>
    <definedName name="_3_123Grap" hidden="1">#REF!</definedName>
    <definedName name="_34_123Grap" hidden="1">#REF!</definedName>
    <definedName name="_42S" hidden="1">#REF!</definedName>
    <definedName name="_4S" hidden="1">#REF!</definedName>
    <definedName name="_5_0__123Grap" hidden="1">#REF!</definedName>
    <definedName name="_6_0_S" hidden="1">#REF!</definedName>
    <definedName name="_6_123Grap" hidden="1">#REF!</definedName>
    <definedName name="_8_123Grap" hidden="1">#REF!</definedName>
    <definedName name="_8S" hidden="1">#REF!</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Dist_Values" hidden="1">#REF!</definedName>
    <definedName name="_Fill" hidden="1">#REF!</definedName>
    <definedName name="_xlnm._FilterDatabase" localSheetId="9" hidden="1">Data_final_model_format!$A$5:$G$5</definedName>
    <definedName name="_xlnm._FilterDatabase" localSheetId="4" hidden="1">F_Inputs_adjusted!$A$8:$W$218</definedName>
    <definedName name="_Key1" hidden="1">#REF!</definedName>
    <definedName name="_Key2" hidden="1">#REF!</definedName>
    <definedName name="_net1" localSheetId="0" hidden="1">{"NET",#N/A,FALSE,"401C11"}</definedName>
    <definedName name="_net1" hidden="1">{"NET",#N/A,FALSE,"401C11"}</definedName>
    <definedName name="_Order1">255</definedName>
    <definedName name="_Order2">255</definedName>
    <definedName name="_Sort" localSheetId="1" hidden="1">'Conceptual model'!#REF!</definedName>
    <definedName name="_Sort" localSheetId="0" hidden="1">Cover!#REF!</definedName>
    <definedName name="_Sort" hidden="1">#REF!</definedName>
    <definedName name="aa" localSheetId="0" hidden="1">{"CHARGE",#N/A,FALSE,"401C11"}</definedName>
    <definedName name="aa" hidden="1">{"CHARGE",#N/A,FALSE,"401C11"}</definedName>
    <definedName name="aaaa" localSheetId="0" hidden="1">{"CHARGE",#N/A,FALSE,"401C11"}</definedName>
    <definedName name="aaaa" hidden="1">{"CHARGE",#N/A,FALSE,"401C11"}</definedName>
    <definedName name="AccessDatabase" hidden="1">"C:\Budgets\2003\NM and VS BP forecast 2003 NM37 VS197 311002 v1.mdb"</definedName>
    <definedName name="adbr" localSheetId="0" hidden="1">{"CHARGE",#N/A,FALSE,"401C11"}</definedName>
    <definedName name="adbr" hidden="1">{"CHARGE",#N/A,FALSE,"401C11"}</definedName>
    <definedName name="b" localSheetId="0" hidden="1">{"CHARGE",#N/A,FALSE,"401C11"}</definedName>
    <definedName name="b" hidden="1">{"CHARGE",#N/A,FALSE,"401C11"}</definedName>
    <definedName name="BMGHIndex" hidden="1">"O"</definedName>
    <definedName name="change1" localSheetId="0" hidden="1">{"CHARGE",#N/A,FALSE,"401C11"}</definedName>
    <definedName name="change1" hidden="1">{"CHARGE",#N/A,FALSE,"401C11"}</definedName>
    <definedName name="charge" localSheetId="0" hidden="1">{"CHARGE",#N/A,FALSE,"401C11"}</definedName>
    <definedName name="charge" hidden="1">{"CHARGE",#N/A,FALSE,"401C11"}</definedName>
    <definedName name="ChK_Tol" localSheetId="6">'Consolidated Input'!#REF!</definedName>
    <definedName name="CIQWBGuid" hidden="1">"0f0259b9-6046-41aa-ac9c-7befc2576c88"</definedName>
    <definedName name="da" hidden="1">#REF!</definedName>
    <definedName name="dog" localSheetId="0" hidden="1">{"NET",#N/A,FALSE,"401C11"}</definedName>
    <definedName name="dog" hidden="1">{"NET",#N/A,FALSE,"401C11"}</definedName>
    <definedName name="EV__LASTREFTIME__" hidden="1">40339.4799074074</definedName>
    <definedName name="Expired" hidden="1">FALSE</definedName>
    <definedName name="F">{"bal",#N/A,FALSE,"working papers";"income",#N/A,FALSE,"working papers"}</definedName>
    <definedName name="fdraf">{"bal",#N/A,FALSE,"working papers";"income",#N/A,FALSE,"working papers"}</definedName>
    <definedName name="Fdraft">{"bal",#N/A,FALSE,"working papers";"income",#N/A,FALSE,"working papers"}</definedName>
    <definedName name="Foutput" hidden="1">#REF!</definedName>
    <definedName name="fsdfffd" hidden="1">#REF!</definedName>
    <definedName name="fsdfsd" hidden="1">#REF!</definedName>
    <definedName name="fsfds" hidden="1">#REF!</definedName>
    <definedName name="fsfsd" hidden="1">#REF!</definedName>
    <definedName name="gfff" localSheetId="0" hidden="1">{"CHARGE",#N/A,FALSE,"401C11"}</definedName>
    <definedName name="gfff" hidden="1">{"CHARGE",#N/A,FALSE,"401C11"}</definedName>
    <definedName name="gross" localSheetId="0" hidden="1">{"GROSS",#N/A,FALSE,"401C11"}</definedName>
    <definedName name="gross" hidden="1">{"GROSS",#N/A,FALSE,"401C11"}</definedName>
    <definedName name="gross1" localSheetId="0" hidden="1">{"GROSS",#N/A,FALSE,"401C11"}</definedName>
    <definedName name="gross1" hidden="1">{"GROSS",#N/A,FALSE,"401C11"}</definedName>
    <definedName name="hasdfjklhklj" localSheetId="0" hidden="1">{"NET",#N/A,FALSE,"401C11"}</definedName>
    <definedName name="hasdfjklhklj" hidden="1">{"NET",#N/A,FALSE,"401C11"}</definedName>
    <definedName name="help" localSheetId="0" hidden="1">{"CHARGE",#N/A,FALSE,"401C11"}</definedName>
    <definedName name="help" hidden="1">{"CHARGE",#N/A,FALSE,"401C11"}</definedName>
    <definedName name="hghghhj" localSheetId="0" hidden="1">{"CHARGE",#N/A,FALSE,"401C11"}</definedName>
    <definedName name="hghghhj" hidden="1">{"CHARGE",#N/A,FALSE,"401C11"}</definedName>
    <definedName name="HTML_CodePage" hidden="1">1252</definedName>
    <definedName name="HTML_Control" localSheetId="0"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JFELL" hidden="1">#REF!</definedName>
    <definedName name="new" localSheetId="1" hidden="1">{"bal",#N/A,FALSE,"working papers";"income",#N/A,FALSE,"working papers"}</definedName>
    <definedName name="new" localSheetId="0" hidden="1">{"bal",#N/A,FALSE,"working papers";"income",#N/A,FALSE,"working papers"}</definedName>
    <definedName name="new" hidden="1">{"bal",#N/A,FALSE,"working papers";"income",#N/A,FALSE,"working papers"}</definedName>
    <definedName name="OISIII" hidden="1">#REF!</definedName>
    <definedName name="Pct_Tol" localSheetId="6">'Consolidated Input'!#REF!</definedName>
    <definedName name="qfx" localSheetId="0" hidden="1">{"NET",#N/A,FALSE,"401C11"}</definedName>
    <definedName name="qfx" hidden="1">{"NET",#N/A,FALSE,"401C11"}</definedName>
    <definedName name="qwefqefa" hidden="1">#REF!</definedName>
    <definedName name="real" hidden="1">#REF!</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rytry" localSheetId="0" hidden="1">{"NET",#N/A,FALSE,"401C11"}</definedName>
    <definedName name="rytry" hidden="1">{"NET",#N/A,FALSE,"401C11"}</definedName>
    <definedName name="SAPBEXrevision">1</definedName>
    <definedName name="SAPBEXsysID">"BWB"</definedName>
    <definedName name="SAPBEXwbID">"49ZLUKBQR0WG29D9LLI3IBIIT"</definedName>
    <definedName name="sort" hidden="1">#REF!</definedName>
    <definedName name="Table3.4" localSheetId="0" hidden="1">{"CHARGE",#N/A,FALSE,"401C11"}</definedName>
    <definedName name="Table3.4" hidden="1">{"CHARGE",#N/A,FALSE,"401C11"}</definedName>
    <definedName name="Test23" localSheetId="0" hidden="1">{"NET",#N/A,FALSE,"401C11"}</definedName>
    <definedName name="Test23" hidden="1">{"NET",#N/A,FALSE,"401C11"}</definedName>
    <definedName name="trdhtr" hidden="1">#REF!</definedName>
    <definedName name="Trk_Tol" localSheetId="6">'Consolidated Input'!#REF!</definedName>
    <definedName name="wert" localSheetId="0" hidden="1">{"GROSS",#N/A,FALSE,"401C11"}</definedName>
    <definedName name="wert" hidden="1">{"GROSS",#N/A,FALSE,"401C11"}</definedName>
    <definedName name="wombat" hidden="1">#REF!</definedName>
    <definedName name="wotsthis" localSheetId="0" hidden="1">{"P&amp;L phased",#N/A,FALSE,"P and L";"Interest phased",#N/A,FALSE,"Interest";"Cshf phased",#N/A,FALSE,"Cashflow";"BSheet phased",#N/A,FALSE,"B Sheet";"Capex phased",#N/A,FALSE,"Capex"}</definedName>
    <definedName name="wotsthis" hidden="1">{"P&amp;L phased",#N/A,FALSE,"P and L";"Interest phased",#N/A,FALSE,"Interest";"Cshf phased",#N/A,FALSE,"Cashflow";"BSheet phased",#N/A,FALSE,"B Sheet";"Capex phased",#N/A,FALSE,"Capex"}</definedName>
    <definedName name="wrn.CHARGE." localSheetId="0" hidden="1">{"CHARGE",#N/A,FALSE,"401C11"}</definedName>
    <definedName name="wrn.CHARGE." hidden="1">{"CHARGE",#N/A,FALSE,"401C11"}</definedName>
    <definedName name="wrn.GROSS." localSheetId="0" hidden="1">{"GROSS",#N/A,FALSE,"401C11"}</definedName>
    <definedName name="wrn.GROSS." hidden="1">{"GROSS",#N/A,FALSE,"401C11"}</definedName>
    <definedName name="wrn.NET." localSheetId="0" hidden="1">{"NET",#N/A,FALSE,"401C11"}</definedName>
    <definedName name="wrn.NET." hidden="1">{"NET",#N/A,FALSE,"401C11"}</definedName>
    <definedName name="wrn.papersdraft">{"bal",#N/A,FALSE,"working papers";"income",#N/A,FALSE,"working papers"}</definedName>
    <definedName name="wrn.Print._.5._.and._.12." localSheetId="0"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localSheetId="0" hidden="1">{"P&amp;L phased",#N/A,FALSE,"P and L";"Interest phased",#N/A,FALSE,"Interest";"Cshf phased",#N/A,FALSE,"Cashflow";"BSheet phased",#N/A,FALSE,"B Sheet";"Capex phased",#N/A,FALSE,"Capex"}</definedName>
    <definedName name="wrn.Print._.Phased." hidden="1">{"P&amp;L phased",#N/A,FALSE,"P and L";"Interest phased",#N/A,FALSE,"Interest";"Cshf phased",#N/A,FALSE,"Cashflow";"BSheet phased",#N/A,FALSE,"B Sheet";"Capex phased",#N/A,FALSE,"Capex"}</definedName>
    <definedName name="wrn.wpapers.">{"bal",#N/A,FALSE,"working papers";"income",#N/A,FALSE,"working papers"}</definedName>
    <definedName name="zzz" localSheetId="0" hidden="1">{"NET",#N/A,FALSE,"401C11"}</definedName>
    <definedName name="zzz" hidden="1">{"NET",#N/A,FALSE,"401C11"}</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86" l="1"/>
  <c r="A1" i="93"/>
  <c r="A1" i="89"/>
  <c r="A1" i="92"/>
  <c r="A1" i="79"/>
  <c r="A1" i="99"/>
  <c r="C6" i="41"/>
  <c r="A1" i="43" l="1"/>
  <c r="M736" i="93"/>
  <c r="M735" i="93"/>
  <c r="M734" i="93"/>
  <c r="M733" i="93"/>
  <c r="M732" i="93"/>
  <c r="M731" i="93"/>
  <c r="M730" i="93"/>
  <c r="M729" i="93"/>
  <c r="M728" i="93"/>
  <c r="M727" i="93"/>
  <c r="M726" i="93"/>
  <c r="M725" i="93"/>
  <c r="M724" i="93"/>
  <c r="M723" i="93"/>
  <c r="M722" i="93"/>
  <c r="M721" i="93"/>
  <c r="M720" i="93"/>
  <c r="M719" i="93"/>
  <c r="M718" i="93"/>
  <c r="M717" i="93"/>
  <c r="M716" i="93"/>
  <c r="M715" i="93"/>
  <c r="M714" i="93"/>
  <c r="M713" i="93"/>
  <c r="M712" i="93"/>
  <c r="M711" i="93"/>
  <c r="M710" i="93"/>
  <c r="M709" i="93"/>
  <c r="M708" i="93"/>
  <c r="M707" i="93"/>
  <c r="M706" i="93"/>
  <c r="M705" i="93"/>
  <c r="M704" i="93"/>
  <c r="M703" i="93"/>
  <c r="M702" i="93"/>
  <c r="M701" i="93"/>
  <c r="M700" i="93"/>
  <c r="M699" i="93"/>
  <c r="M698" i="93"/>
  <c r="M697" i="93"/>
  <c r="M696" i="93"/>
  <c r="M695" i="93"/>
  <c r="M694" i="93"/>
  <c r="M693" i="93"/>
  <c r="M692" i="93"/>
  <c r="M691" i="93"/>
  <c r="M690" i="93"/>
  <c r="M689" i="93"/>
  <c r="M688" i="93"/>
  <c r="M687" i="93"/>
  <c r="M686" i="93"/>
  <c r="M685" i="93"/>
  <c r="M684" i="93"/>
  <c r="M683" i="93"/>
  <c r="M682" i="93"/>
  <c r="M681" i="93"/>
  <c r="M680" i="93"/>
  <c r="M679" i="93"/>
  <c r="M678" i="93"/>
  <c r="M677" i="93"/>
  <c r="M676" i="93"/>
  <c r="M675" i="93"/>
  <c r="M674" i="93"/>
  <c r="M673" i="93"/>
  <c r="M672" i="93"/>
  <c r="M671" i="93"/>
  <c r="M670" i="93"/>
  <c r="M669" i="93"/>
  <c r="M668" i="93"/>
  <c r="M667" i="93"/>
  <c r="M666" i="93"/>
  <c r="M665" i="93"/>
  <c r="M664" i="93"/>
  <c r="M663" i="93"/>
  <c r="M662" i="93"/>
  <c r="M661" i="93"/>
  <c r="M660" i="93"/>
  <c r="M659" i="93"/>
  <c r="M658" i="93"/>
  <c r="M657" i="93"/>
  <c r="M656" i="93"/>
  <c r="M655" i="93"/>
  <c r="M654" i="93"/>
  <c r="M653" i="93"/>
  <c r="M652" i="93"/>
  <c r="M651" i="93"/>
  <c r="M650" i="93"/>
  <c r="M649" i="93"/>
  <c r="M648" i="93"/>
  <c r="M647" i="93"/>
  <c r="M646" i="93"/>
  <c r="M645" i="93"/>
  <c r="M644" i="93"/>
  <c r="M643" i="93"/>
  <c r="M642" i="93"/>
  <c r="M641" i="93"/>
  <c r="M640" i="93"/>
  <c r="M639" i="93"/>
  <c r="M638" i="93"/>
  <c r="M637" i="93"/>
  <c r="M636" i="93"/>
  <c r="M635" i="93"/>
  <c r="M634" i="93"/>
  <c r="M633" i="93"/>
  <c r="M632" i="93"/>
  <c r="M631" i="93"/>
  <c r="M630" i="93"/>
  <c r="M629" i="93"/>
  <c r="M628" i="93"/>
  <c r="M627" i="93"/>
  <c r="M626" i="93"/>
  <c r="M625" i="93"/>
  <c r="M624" i="93"/>
  <c r="M623" i="93"/>
  <c r="M622" i="93"/>
  <c r="M621" i="93"/>
  <c r="M620" i="93"/>
  <c r="M619" i="93"/>
  <c r="M618" i="93"/>
  <c r="M617" i="93"/>
  <c r="M616" i="93"/>
  <c r="M615" i="93"/>
  <c r="M614" i="93"/>
  <c r="M613" i="93"/>
  <c r="M612" i="93"/>
  <c r="M611" i="93"/>
  <c r="M610" i="93"/>
  <c r="M609" i="93"/>
  <c r="M608" i="93"/>
  <c r="M607" i="93"/>
  <c r="M606" i="93"/>
  <c r="M605" i="93"/>
  <c r="M604" i="93"/>
  <c r="M603" i="93"/>
  <c r="M602" i="93"/>
  <c r="M601" i="93"/>
  <c r="M600" i="93"/>
  <c r="M599" i="93"/>
  <c r="M598" i="93"/>
  <c r="M597" i="93"/>
  <c r="M596" i="93"/>
  <c r="M595" i="93"/>
  <c r="M594" i="93"/>
  <c r="M593" i="93"/>
  <c r="M592" i="93"/>
  <c r="M591" i="93"/>
  <c r="M590" i="93"/>
  <c r="M589" i="93"/>
  <c r="M588" i="93"/>
  <c r="M587" i="93"/>
  <c r="M586" i="93"/>
  <c r="M585" i="93"/>
  <c r="M584" i="93"/>
  <c r="M583" i="93"/>
  <c r="M582" i="93"/>
  <c r="M581" i="93"/>
  <c r="M580" i="93"/>
  <c r="M579" i="93"/>
  <c r="M578" i="93"/>
  <c r="M577" i="93"/>
  <c r="M576" i="93"/>
  <c r="M575" i="93"/>
  <c r="M574" i="93"/>
  <c r="M573" i="93"/>
  <c r="M572" i="93"/>
  <c r="M571" i="93"/>
  <c r="M570" i="93"/>
  <c r="M569" i="93"/>
  <c r="M568" i="93"/>
  <c r="M567" i="93"/>
  <c r="M566" i="93"/>
  <c r="M565" i="93"/>
  <c r="M564" i="93"/>
  <c r="M563" i="93"/>
  <c r="M562" i="93"/>
  <c r="M561" i="93"/>
  <c r="M560" i="93"/>
  <c r="M559" i="93"/>
  <c r="M558" i="93"/>
  <c r="M557" i="93"/>
  <c r="M556" i="93"/>
  <c r="M555" i="93"/>
  <c r="M554" i="93"/>
  <c r="M553" i="93"/>
  <c r="M552" i="93"/>
  <c r="M551" i="93"/>
  <c r="M550" i="93"/>
  <c r="M549" i="93"/>
  <c r="M548" i="93"/>
  <c r="M547" i="93"/>
  <c r="M546" i="93"/>
  <c r="M545" i="93"/>
  <c r="M544" i="93"/>
  <c r="M543" i="93"/>
  <c r="M542" i="93"/>
  <c r="M541" i="93"/>
  <c r="M540" i="93"/>
  <c r="M539" i="93"/>
  <c r="M538" i="93"/>
  <c r="M537" i="93"/>
  <c r="M536" i="93"/>
  <c r="M535" i="93"/>
  <c r="M534" i="93"/>
  <c r="M533" i="93"/>
  <c r="M532" i="93"/>
  <c r="M531" i="93"/>
  <c r="M530" i="93"/>
  <c r="M529" i="93"/>
  <c r="M528" i="93"/>
  <c r="M527" i="93"/>
  <c r="M526" i="93"/>
  <c r="M525" i="93"/>
  <c r="M524" i="93"/>
  <c r="M523" i="93"/>
  <c r="M522" i="93"/>
  <c r="M521" i="93"/>
  <c r="M520" i="93"/>
  <c r="M519" i="93"/>
  <c r="M518" i="93"/>
  <c r="M517" i="93"/>
  <c r="M516" i="93"/>
  <c r="M515" i="93"/>
  <c r="M514" i="93"/>
  <c r="M513" i="93"/>
  <c r="M512" i="93"/>
  <c r="M511" i="93"/>
  <c r="M510" i="93"/>
  <c r="M509" i="93"/>
  <c r="M508" i="93"/>
  <c r="M507" i="93"/>
  <c r="M506" i="93"/>
  <c r="M505" i="93"/>
  <c r="M504" i="93"/>
  <c r="M503" i="93"/>
  <c r="M502" i="93"/>
  <c r="M501" i="93"/>
  <c r="M500" i="93"/>
  <c r="M499" i="93"/>
  <c r="M498" i="93"/>
  <c r="M497" i="93"/>
  <c r="M496" i="93"/>
  <c r="M495" i="93"/>
  <c r="M494" i="93"/>
  <c r="M493" i="93"/>
  <c r="M492" i="93"/>
  <c r="M491" i="93"/>
  <c r="M490" i="93"/>
  <c r="M489" i="93"/>
  <c r="M488" i="93"/>
  <c r="M487" i="93"/>
  <c r="M486" i="93"/>
  <c r="M485" i="93"/>
  <c r="M484" i="93"/>
  <c r="M483" i="93"/>
  <c r="M482" i="93"/>
  <c r="M481" i="93"/>
  <c r="M480" i="93"/>
  <c r="M479" i="93"/>
  <c r="M478" i="93"/>
  <c r="M477" i="93"/>
  <c r="M476" i="93"/>
  <c r="M475" i="93"/>
  <c r="M474" i="93"/>
  <c r="M473" i="93"/>
  <c r="M472" i="93"/>
  <c r="M471" i="93"/>
  <c r="M470" i="93"/>
  <c r="M469" i="93"/>
  <c r="M468" i="93"/>
  <c r="M467" i="93"/>
  <c r="M466" i="93"/>
  <c r="M465" i="93"/>
  <c r="M464" i="93"/>
  <c r="M463" i="93"/>
  <c r="M462" i="93"/>
  <c r="M461" i="93"/>
  <c r="M460" i="93"/>
  <c r="M459" i="93"/>
  <c r="M458" i="93"/>
  <c r="M457" i="93"/>
  <c r="M456" i="93"/>
  <c r="M455" i="93"/>
  <c r="M454" i="93"/>
  <c r="M453" i="93"/>
  <c r="M452" i="93"/>
  <c r="M451" i="93"/>
  <c r="M450" i="93"/>
  <c r="M449" i="93"/>
  <c r="M448" i="93"/>
  <c r="M447" i="93"/>
  <c r="M446" i="93"/>
  <c r="M445" i="93"/>
  <c r="M444" i="93"/>
  <c r="M443" i="93"/>
  <c r="M442" i="93"/>
  <c r="M441" i="93"/>
  <c r="M440" i="93"/>
  <c r="M439" i="93"/>
  <c r="M438" i="93"/>
  <c r="M437" i="93"/>
  <c r="M436" i="93"/>
  <c r="M435" i="93"/>
  <c r="M434" i="93"/>
  <c r="M433" i="93"/>
  <c r="M432" i="93"/>
  <c r="M431" i="93"/>
  <c r="M430" i="93"/>
  <c r="M429" i="93"/>
  <c r="M428" i="93"/>
  <c r="M427" i="93"/>
  <c r="M426" i="93"/>
  <c r="M425" i="93"/>
  <c r="M424" i="93"/>
  <c r="M423" i="93"/>
  <c r="M422" i="93"/>
  <c r="M421" i="93"/>
  <c r="M420" i="93"/>
  <c r="M419" i="93"/>
  <c r="M418" i="93"/>
  <c r="M417" i="93"/>
  <c r="M416" i="93"/>
  <c r="M415" i="93"/>
  <c r="M414" i="93"/>
  <c r="M413" i="93"/>
  <c r="M412" i="93"/>
  <c r="M411" i="93"/>
  <c r="M410" i="93"/>
  <c r="M409" i="93"/>
  <c r="M408" i="93"/>
  <c r="M407" i="93"/>
  <c r="M406" i="93"/>
  <c r="M405" i="93"/>
  <c r="M404" i="93"/>
  <c r="M403" i="93"/>
  <c r="M402" i="93"/>
  <c r="M401" i="93"/>
  <c r="M400" i="93"/>
  <c r="M399" i="93"/>
  <c r="M398" i="93"/>
  <c r="M397" i="93"/>
  <c r="M396" i="93"/>
  <c r="M395" i="93"/>
  <c r="M394" i="93"/>
  <c r="M393" i="93"/>
  <c r="M392" i="93"/>
  <c r="M391" i="93"/>
  <c r="M390" i="93"/>
  <c r="M389" i="93"/>
  <c r="M388" i="93"/>
  <c r="M387" i="93"/>
  <c r="M386" i="93"/>
  <c r="M385" i="93"/>
  <c r="M384" i="93"/>
  <c r="M383" i="93"/>
  <c r="M382" i="93"/>
  <c r="M381" i="93"/>
  <c r="M380" i="93"/>
  <c r="M379" i="93"/>
  <c r="M378" i="93"/>
  <c r="M377" i="93"/>
  <c r="M376" i="93"/>
  <c r="M375" i="93"/>
  <c r="M374" i="93"/>
  <c r="M373" i="93"/>
  <c r="M372" i="93"/>
  <c r="M371" i="93"/>
  <c r="M370" i="93"/>
  <c r="M369" i="93"/>
  <c r="M368" i="93"/>
  <c r="M367" i="93"/>
  <c r="M366" i="93"/>
  <c r="M365" i="93"/>
  <c r="M364" i="93"/>
  <c r="M363" i="93"/>
  <c r="M362" i="93"/>
  <c r="M361" i="93"/>
  <c r="M360" i="93"/>
  <c r="M359" i="93"/>
  <c r="M358" i="93"/>
  <c r="M357" i="93"/>
  <c r="M356" i="93"/>
  <c r="M355" i="93"/>
  <c r="M354" i="93"/>
  <c r="M353" i="93"/>
  <c r="M352" i="93"/>
  <c r="M351" i="93"/>
  <c r="M350" i="93"/>
  <c r="M349" i="93"/>
  <c r="M348" i="93"/>
  <c r="M347" i="93"/>
  <c r="M346" i="93"/>
  <c r="M345" i="93"/>
  <c r="M344" i="93"/>
  <c r="M343" i="93"/>
  <c r="M342" i="93"/>
  <c r="M341" i="93"/>
  <c r="M340" i="93"/>
  <c r="M339" i="93"/>
  <c r="M338" i="93"/>
  <c r="M337" i="93"/>
  <c r="M336" i="93"/>
  <c r="M335" i="93"/>
  <c r="M334" i="93"/>
  <c r="M333" i="93"/>
  <c r="M332" i="93"/>
  <c r="M331" i="93"/>
  <c r="M330" i="93"/>
  <c r="M329" i="93"/>
  <c r="M328" i="93"/>
  <c r="M327" i="93"/>
  <c r="M326" i="93"/>
  <c r="M325" i="93"/>
  <c r="M324" i="93"/>
  <c r="M323" i="93"/>
  <c r="M322" i="93"/>
  <c r="M321" i="93"/>
  <c r="M320" i="93"/>
  <c r="M319" i="93"/>
  <c r="M318" i="93"/>
  <c r="M317" i="93"/>
  <c r="M316" i="93"/>
  <c r="M315" i="93"/>
  <c r="M314" i="93"/>
  <c r="M313" i="93"/>
  <c r="M312" i="93"/>
  <c r="M311" i="93"/>
  <c r="M310" i="93"/>
  <c r="M309" i="93"/>
  <c r="M308" i="93"/>
  <c r="M307" i="93"/>
  <c r="M306" i="93"/>
  <c r="M305" i="93"/>
  <c r="M304" i="93"/>
  <c r="M303" i="93"/>
  <c r="M302" i="93"/>
  <c r="M301" i="93"/>
  <c r="M300" i="93"/>
  <c r="M299" i="93"/>
  <c r="M298" i="93"/>
  <c r="M297" i="93"/>
  <c r="M296" i="93"/>
  <c r="M295" i="93"/>
  <c r="M294" i="93"/>
  <c r="M293" i="93"/>
  <c r="M292" i="93"/>
  <c r="M291" i="93"/>
  <c r="M290" i="93"/>
  <c r="M289" i="93"/>
  <c r="M288" i="93"/>
  <c r="M287" i="93"/>
  <c r="M286" i="93"/>
  <c r="M285" i="93"/>
  <c r="M284" i="93"/>
  <c r="M283" i="93"/>
  <c r="M282" i="93"/>
  <c r="M281" i="93"/>
  <c r="M280" i="93"/>
  <c r="M279" i="93"/>
  <c r="M278" i="93"/>
  <c r="M277" i="93"/>
  <c r="M276" i="93"/>
  <c r="M275" i="93"/>
  <c r="M274" i="93"/>
  <c r="M273" i="93"/>
  <c r="M272" i="93"/>
  <c r="M271" i="93"/>
  <c r="M270" i="93"/>
  <c r="M269" i="93"/>
  <c r="M268" i="93"/>
  <c r="M267" i="93"/>
  <c r="M266" i="93"/>
  <c r="M265" i="93"/>
  <c r="M264" i="93"/>
  <c r="M263" i="93"/>
  <c r="M262" i="93"/>
  <c r="M261" i="93"/>
  <c r="M260" i="93"/>
  <c r="M259" i="93"/>
  <c r="M258" i="93"/>
  <c r="M257" i="93"/>
  <c r="M256" i="93"/>
  <c r="M255" i="93"/>
  <c r="M254" i="93"/>
  <c r="M253" i="93"/>
  <c r="M252" i="93"/>
  <c r="M251" i="93"/>
  <c r="M250" i="93"/>
  <c r="M249" i="93"/>
  <c r="M248" i="93"/>
  <c r="M247" i="93"/>
  <c r="M246" i="93"/>
  <c r="M245" i="93"/>
  <c r="M244" i="93"/>
  <c r="M243" i="93"/>
  <c r="M242" i="93"/>
  <c r="M241" i="93"/>
  <c r="M240" i="93"/>
  <c r="M239" i="93"/>
  <c r="M238" i="93"/>
  <c r="M237" i="93"/>
  <c r="M236" i="93"/>
  <c r="M235" i="93"/>
  <c r="M234" i="93"/>
  <c r="M233" i="93"/>
  <c r="M232" i="93"/>
  <c r="M231" i="93"/>
  <c r="M230" i="93"/>
  <c r="M229" i="93"/>
  <c r="M228" i="93"/>
  <c r="M227" i="93"/>
  <c r="M226" i="93"/>
  <c r="M225" i="93"/>
  <c r="M224" i="93"/>
  <c r="M223" i="93"/>
  <c r="M222" i="93"/>
  <c r="M221" i="93"/>
  <c r="M220" i="93"/>
  <c r="M219" i="93"/>
  <c r="M218" i="93"/>
  <c r="M217" i="93"/>
  <c r="M216" i="93"/>
  <c r="M215" i="93"/>
  <c r="M214" i="93"/>
  <c r="M213" i="93"/>
  <c r="M212" i="93"/>
  <c r="M211" i="93"/>
  <c r="M210" i="93"/>
  <c r="M209" i="93"/>
  <c r="M208" i="93"/>
  <c r="M207" i="93"/>
  <c r="M206" i="93"/>
  <c r="M205" i="93"/>
  <c r="M204" i="93"/>
  <c r="M203" i="93"/>
  <c r="M202" i="93"/>
  <c r="M201" i="93"/>
  <c r="M200" i="93"/>
  <c r="M199" i="93"/>
  <c r="M198" i="93"/>
  <c r="M197" i="93"/>
  <c r="M196" i="93"/>
  <c r="M195" i="93"/>
  <c r="M194" i="93"/>
  <c r="M193" i="93"/>
  <c r="M192" i="93"/>
  <c r="M191" i="93"/>
  <c r="M190" i="93"/>
  <c r="M189" i="93"/>
  <c r="M188" i="93"/>
  <c r="M187" i="93"/>
  <c r="M186" i="93"/>
  <c r="M185" i="93"/>
  <c r="M184" i="93"/>
  <c r="M183" i="93"/>
  <c r="M182" i="93"/>
  <c r="M181" i="93"/>
  <c r="M180" i="93"/>
  <c r="M179" i="93"/>
  <c r="M178" i="93"/>
  <c r="M177" i="93"/>
  <c r="M176" i="93"/>
  <c r="M175" i="93"/>
  <c r="M174" i="93"/>
  <c r="M173" i="93"/>
  <c r="M172" i="93"/>
  <c r="M171" i="93"/>
  <c r="M170" i="93"/>
  <c r="M169" i="93"/>
  <c r="M168" i="93"/>
  <c r="M167" i="93"/>
  <c r="M166" i="93"/>
  <c r="M165" i="93"/>
  <c r="M164" i="93"/>
  <c r="M163" i="93"/>
  <c r="M162" i="93"/>
  <c r="M161" i="93"/>
  <c r="M160" i="93"/>
  <c r="M159" i="93"/>
  <c r="M158" i="93"/>
  <c r="M157" i="93"/>
  <c r="M156" i="93"/>
  <c r="M155" i="93"/>
  <c r="M154" i="93"/>
  <c r="M153" i="93"/>
  <c r="M152" i="93"/>
  <c r="M151" i="93"/>
  <c r="M150" i="93"/>
  <c r="M149" i="93"/>
  <c r="M148" i="93"/>
  <c r="M147" i="93"/>
  <c r="M146" i="93"/>
  <c r="M145" i="93"/>
  <c r="M144" i="93"/>
  <c r="M143" i="93"/>
  <c r="M142" i="93"/>
  <c r="M141" i="93"/>
  <c r="M140" i="93"/>
  <c r="M139" i="93"/>
  <c r="M138" i="93"/>
  <c r="M137" i="93"/>
  <c r="M136" i="93"/>
  <c r="M135" i="93"/>
  <c r="M134" i="93"/>
  <c r="M133" i="93"/>
  <c r="M132" i="93"/>
  <c r="M131" i="93"/>
  <c r="M130" i="93"/>
  <c r="M129" i="93"/>
  <c r="M128" i="93"/>
  <c r="M127" i="93"/>
  <c r="M126" i="93"/>
  <c r="M125" i="93"/>
  <c r="M124" i="93"/>
  <c r="M123" i="93"/>
  <c r="M122" i="93"/>
  <c r="M121" i="93"/>
  <c r="M120" i="93"/>
  <c r="M119" i="93"/>
  <c r="M118" i="93"/>
  <c r="M117" i="93"/>
  <c r="M116" i="93"/>
  <c r="M115" i="93"/>
  <c r="M114" i="93"/>
  <c r="M113" i="93"/>
  <c r="M112" i="93"/>
  <c r="M111" i="93"/>
  <c r="M110" i="93"/>
  <c r="M109" i="93"/>
  <c r="M108" i="93"/>
  <c r="M107" i="93"/>
  <c r="M106" i="93"/>
  <c r="M105" i="93"/>
  <c r="M104" i="93"/>
  <c r="M103" i="93"/>
  <c r="M102" i="93"/>
  <c r="M101" i="93"/>
  <c r="M100" i="93"/>
  <c r="M99" i="93"/>
  <c r="M98" i="93"/>
  <c r="M97" i="93"/>
  <c r="M96" i="93"/>
  <c r="M95" i="93"/>
  <c r="M94" i="93"/>
  <c r="M93" i="93"/>
  <c r="M92" i="93"/>
  <c r="M91" i="93"/>
  <c r="M90" i="93"/>
  <c r="M89" i="93"/>
  <c r="M88" i="93"/>
  <c r="M87" i="93"/>
  <c r="M86" i="93"/>
  <c r="M85" i="93"/>
  <c r="M84" i="93"/>
  <c r="M83" i="93"/>
  <c r="M82" i="93"/>
  <c r="M81" i="93"/>
  <c r="M80" i="93"/>
  <c r="M79" i="93"/>
  <c r="M78" i="93"/>
  <c r="M77" i="93"/>
  <c r="M76" i="93"/>
  <c r="M75" i="93"/>
  <c r="M74" i="93"/>
  <c r="M73" i="93"/>
  <c r="M72" i="93"/>
  <c r="M71" i="93"/>
  <c r="M70" i="93"/>
  <c r="M69" i="93"/>
  <c r="M68" i="93"/>
  <c r="M67" i="93"/>
  <c r="M66" i="93"/>
  <c r="M65" i="93"/>
  <c r="M64" i="93"/>
  <c r="M63" i="93"/>
  <c r="M62" i="93"/>
  <c r="M61" i="93"/>
  <c r="M60" i="93"/>
  <c r="M59" i="93"/>
  <c r="M58" i="93"/>
  <c r="M57" i="93"/>
  <c r="M56" i="93"/>
  <c r="M55" i="93"/>
  <c r="M54" i="93"/>
  <c r="M53" i="93"/>
  <c r="M52" i="93"/>
  <c r="M51" i="93"/>
  <c r="M50" i="93"/>
  <c r="M49" i="93"/>
  <c r="M48" i="93"/>
  <c r="M47" i="93"/>
  <c r="M46" i="93"/>
  <c r="M45" i="93"/>
  <c r="M44" i="93"/>
  <c r="M43" i="93"/>
  <c r="M42" i="93"/>
  <c r="M41" i="93"/>
  <c r="M40" i="93"/>
  <c r="M39" i="93"/>
  <c r="M38" i="93"/>
  <c r="M37" i="93"/>
  <c r="M36" i="93"/>
  <c r="M35" i="93"/>
  <c r="M34" i="93"/>
  <c r="M33" i="93"/>
  <c r="M32" i="93"/>
  <c r="M31" i="93"/>
  <c r="M30" i="93"/>
  <c r="M29" i="93"/>
  <c r="M28" i="93"/>
  <c r="M27" i="93"/>
  <c r="M26" i="93"/>
  <c r="M25" i="93"/>
  <c r="M24" i="93"/>
  <c r="M23" i="93"/>
  <c r="M22" i="93"/>
  <c r="M21" i="93"/>
  <c r="M20" i="93"/>
  <c r="M19" i="93"/>
  <c r="M18" i="93"/>
  <c r="M17" i="93"/>
  <c r="M16" i="93"/>
  <c r="M15" i="93"/>
  <c r="M14" i="93"/>
  <c r="M13" i="93"/>
  <c r="M12" i="93"/>
  <c r="M11" i="93"/>
  <c r="M10" i="93"/>
  <c r="M9" i="93"/>
  <c r="M8" i="93"/>
  <c r="M7" i="93"/>
  <c r="M6" i="93"/>
  <c r="C92" i="86"/>
  <c r="B92" i="86"/>
  <c r="M91" i="86"/>
  <c r="L91" i="86"/>
  <c r="K91" i="86"/>
  <c r="J91" i="86"/>
  <c r="I91" i="86"/>
  <c r="H91" i="86"/>
  <c r="G91" i="86"/>
  <c r="F91" i="86"/>
  <c r="C91" i="86"/>
  <c r="B91" i="86"/>
  <c r="M90" i="86"/>
  <c r="L90" i="86"/>
  <c r="K90" i="86"/>
  <c r="J90" i="86"/>
  <c r="I90" i="86"/>
  <c r="H90" i="86"/>
  <c r="G90" i="86"/>
  <c r="F90" i="86"/>
  <c r="C90" i="86"/>
  <c r="B90" i="86"/>
  <c r="M89" i="86"/>
  <c r="L89" i="86"/>
  <c r="K89" i="86"/>
  <c r="J89" i="86"/>
  <c r="I89" i="86"/>
  <c r="H89" i="86"/>
  <c r="G89" i="86"/>
  <c r="F89" i="86"/>
  <c r="C89" i="86"/>
  <c r="B89" i="86"/>
  <c r="M88" i="86"/>
  <c r="L88" i="86"/>
  <c r="K88" i="86"/>
  <c r="J88" i="86"/>
  <c r="I88" i="86"/>
  <c r="H88" i="86"/>
  <c r="G88" i="86"/>
  <c r="F88" i="86"/>
  <c r="C88" i="86"/>
  <c r="B88" i="86"/>
  <c r="C87" i="86"/>
  <c r="B87" i="86"/>
  <c r="C86" i="86"/>
  <c r="B86" i="86"/>
  <c r="C85" i="86"/>
  <c r="B85" i="86"/>
  <c r="C84" i="86"/>
  <c r="B84" i="86"/>
  <c r="M83" i="86"/>
  <c r="L83" i="86"/>
  <c r="K83" i="86"/>
  <c r="J83" i="86"/>
  <c r="I83" i="86"/>
  <c r="H83" i="86"/>
  <c r="G83" i="86"/>
  <c r="F83" i="86"/>
  <c r="C83" i="86"/>
  <c r="B83" i="86"/>
  <c r="M82" i="86"/>
  <c r="L82" i="86"/>
  <c r="K82" i="86"/>
  <c r="J82" i="86"/>
  <c r="I82" i="86"/>
  <c r="H82" i="86"/>
  <c r="G82" i="86"/>
  <c r="F82" i="86"/>
  <c r="C82" i="86"/>
  <c r="B82" i="86"/>
  <c r="M81" i="86"/>
  <c r="L81" i="86"/>
  <c r="K81" i="86"/>
  <c r="J81" i="86"/>
  <c r="I81" i="86"/>
  <c r="H81" i="86"/>
  <c r="G81" i="86"/>
  <c r="F81" i="86"/>
  <c r="C81" i="86"/>
  <c r="B81" i="86"/>
  <c r="M80" i="86"/>
  <c r="L80" i="86"/>
  <c r="K80" i="86"/>
  <c r="J80" i="86"/>
  <c r="I80" i="86"/>
  <c r="H80" i="86"/>
  <c r="G80" i="86"/>
  <c r="F80" i="86"/>
  <c r="C80" i="86"/>
  <c r="B80" i="86"/>
  <c r="C79" i="86"/>
  <c r="B79" i="86"/>
  <c r="C78" i="86"/>
  <c r="B78" i="86"/>
  <c r="C77" i="86"/>
  <c r="B77" i="86"/>
  <c r="C76" i="86"/>
  <c r="B76" i="86"/>
  <c r="M75" i="86"/>
  <c r="L75" i="86"/>
  <c r="K75" i="86"/>
  <c r="J75" i="86"/>
  <c r="I75" i="86"/>
  <c r="H75" i="86"/>
  <c r="G75" i="86"/>
  <c r="F75" i="86"/>
  <c r="C75" i="86"/>
  <c r="B75" i="86"/>
  <c r="M74" i="86"/>
  <c r="L74" i="86"/>
  <c r="K74" i="86"/>
  <c r="J74" i="86"/>
  <c r="I74" i="86"/>
  <c r="H74" i="86"/>
  <c r="G74" i="86"/>
  <c r="F74" i="86"/>
  <c r="C74" i="86"/>
  <c r="B74" i="86"/>
  <c r="M73" i="86"/>
  <c r="L73" i="86"/>
  <c r="K73" i="86"/>
  <c r="J73" i="86"/>
  <c r="I73" i="86"/>
  <c r="H73" i="86"/>
  <c r="G73" i="86"/>
  <c r="F73" i="86"/>
  <c r="C73" i="86"/>
  <c r="B73" i="86"/>
  <c r="M72" i="86"/>
  <c r="L72" i="86"/>
  <c r="K72" i="86"/>
  <c r="J72" i="86"/>
  <c r="I72" i="86"/>
  <c r="H72" i="86"/>
  <c r="G72" i="86"/>
  <c r="F72" i="86"/>
  <c r="C72" i="86"/>
  <c r="B72" i="86"/>
  <c r="C71" i="86"/>
  <c r="B71" i="86"/>
  <c r="C70" i="86"/>
  <c r="B70" i="86"/>
  <c r="C69" i="86"/>
  <c r="B69" i="86"/>
  <c r="C68" i="86"/>
  <c r="B68" i="86"/>
  <c r="M67" i="86"/>
  <c r="L67" i="86"/>
  <c r="K67" i="86"/>
  <c r="J67" i="86"/>
  <c r="I67" i="86"/>
  <c r="H67" i="86"/>
  <c r="G67" i="86"/>
  <c r="F67" i="86"/>
  <c r="C67" i="86"/>
  <c r="B67" i="86"/>
  <c r="M66" i="86"/>
  <c r="L66" i="86"/>
  <c r="K66" i="86"/>
  <c r="J66" i="86"/>
  <c r="I66" i="86"/>
  <c r="H66" i="86"/>
  <c r="G66" i="86"/>
  <c r="F66" i="86"/>
  <c r="C66" i="86"/>
  <c r="B66" i="86"/>
  <c r="M65" i="86"/>
  <c r="L65" i="86"/>
  <c r="K65" i="86"/>
  <c r="J65" i="86"/>
  <c r="I65" i="86"/>
  <c r="H65" i="86"/>
  <c r="G65" i="86"/>
  <c r="F65" i="86"/>
  <c r="C65" i="86"/>
  <c r="B65" i="86"/>
  <c r="M64" i="86"/>
  <c r="L64" i="86"/>
  <c r="K64" i="86"/>
  <c r="J64" i="86"/>
  <c r="I64" i="86"/>
  <c r="H64" i="86"/>
  <c r="G64" i="86"/>
  <c r="F64" i="86"/>
  <c r="C64" i="86"/>
  <c r="B64" i="86"/>
  <c r="C63" i="86"/>
  <c r="B63" i="86"/>
  <c r="C62" i="86"/>
  <c r="B62" i="86"/>
  <c r="C61" i="86"/>
  <c r="B61" i="86"/>
  <c r="C60" i="86"/>
  <c r="B60" i="86"/>
  <c r="M59" i="86"/>
  <c r="L59" i="86"/>
  <c r="K59" i="86"/>
  <c r="J59" i="86"/>
  <c r="I59" i="86"/>
  <c r="H59" i="86"/>
  <c r="G59" i="86"/>
  <c r="F59" i="86"/>
  <c r="C59" i="86"/>
  <c r="B59" i="86"/>
  <c r="M58" i="86"/>
  <c r="L58" i="86"/>
  <c r="K58" i="86"/>
  <c r="J58" i="86"/>
  <c r="I58" i="86"/>
  <c r="H58" i="86"/>
  <c r="G58" i="86"/>
  <c r="F58" i="86"/>
  <c r="C58" i="86"/>
  <c r="B58" i="86"/>
  <c r="M57" i="86"/>
  <c r="L57" i="86"/>
  <c r="K57" i="86"/>
  <c r="J57" i="86"/>
  <c r="I57" i="86"/>
  <c r="H57" i="86"/>
  <c r="G57" i="86"/>
  <c r="F57" i="86"/>
  <c r="C57" i="86"/>
  <c r="B57" i="86"/>
  <c r="M56" i="86"/>
  <c r="L56" i="86"/>
  <c r="K56" i="86"/>
  <c r="J56" i="86"/>
  <c r="I56" i="86"/>
  <c r="H56" i="86"/>
  <c r="G56" i="86"/>
  <c r="F56" i="86"/>
  <c r="C56" i="86"/>
  <c r="B56" i="86"/>
  <c r="C55" i="86"/>
  <c r="B55" i="86"/>
  <c r="C54" i="86"/>
  <c r="B54" i="86"/>
  <c r="C53" i="86"/>
  <c r="B53" i="86"/>
  <c r="C52" i="86"/>
  <c r="B52" i="86"/>
  <c r="M51" i="86"/>
  <c r="L51" i="86"/>
  <c r="K51" i="86"/>
  <c r="J51" i="86"/>
  <c r="I51" i="86"/>
  <c r="H51" i="86"/>
  <c r="G51" i="86"/>
  <c r="F51" i="86"/>
  <c r="C51" i="86"/>
  <c r="B51" i="86"/>
  <c r="M50" i="86"/>
  <c r="L50" i="86"/>
  <c r="K50" i="86"/>
  <c r="J50" i="86"/>
  <c r="I50" i="86"/>
  <c r="H50" i="86"/>
  <c r="G50" i="86"/>
  <c r="F50" i="86"/>
  <c r="C50" i="86"/>
  <c r="B50" i="86"/>
  <c r="M49" i="86"/>
  <c r="L49" i="86"/>
  <c r="K49" i="86"/>
  <c r="J49" i="86"/>
  <c r="I49" i="86"/>
  <c r="H49" i="86"/>
  <c r="G49" i="86"/>
  <c r="F49" i="86"/>
  <c r="C49" i="86"/>
  <c r="B49" i="86"/>
  <c r="M48" i="86"/>
  <c r="L48" i="86"/>
  <c r="K48" i="86"/>
  <c r="J48" i="86"/>
  <c r="I48" i="86"/>
  <c r="H48" i="86"/>
  <c r="G48" i="86"/>
  <c r="F48" i="86"/>
  <c r="C48" i="86"/>
  <c r="B48" i="86"/>
  <c r="C47" i="86"/>
  <c r="B47" i="86"/>
  <c r="C46" i="86"/>
  <c r="B46" i="86"/>
  <c r="C45" i="86"/>
  <c r="B45" i="86"/>
  <c r="C44" i="86"/>
  <c r="B44" i="86"/>
  <c r="M43" i="86"/>
  <c r="L43" i="86"/>
  <c r="K43" i="86"/>
  <c r="J43" i="86"/>
  <c r="I43" i="86"/>
  <c r="H43" i="86"/>
  <c r="G43" i="86"/>
  <c r="F43" i="86"/>
  <c r="C43" i="86"/>
  <c r="B43" i="86"/>
  <c r="M42" i="86"/>
  <c r="L42" i="86"/>
  <c r="K42" i="86"/>
  <c r="J42" i="86"/>
  <c r="I42" i="86"/>
  <c r="H42" i="86"/>
  <c r="G42" i="86"/>
  <c r="F42" i="86"/>
  <c r="C42" i="86"/>
  <c r="B42" i="86"/>
  <c r="M41" i="86"/>
  <c r="L41" i="86"/>
  <c r="K41" i="86"/>
  <c r="J41" i="86"/>
  <c r="I41" i="86"/>
  <c r="H41" i="86"/>
  <c r="G41" i="86"/>
  <c r="F41" i="86"/>
  <c r="C41" i="86"/>
  <c r="B41" i="86"/>
  <c r="M40" i="86"/>
  <c r="L40" i="86"/>
  <c r="K40" i="86"/>
  <c r="J40" i="86"/>
  <c r="I40" i="86"/>
  <c r="H40" i="86"/>
  <c r="G40" i="86"/>
  <c r="F40" i="86"/>
  <c r="C40" i="86"/>
  <c r="B40" i="86"/>
  <c r="C39" i="86"/>
  <c r="B39" i="86"/>
  <c r="C38" i="86"/>
  <c r="B38" i="86"/>
  <c r="C37" i="86"/>
  <c r="B37" i="86"/>
  <c r="C36" i="86"/>
  <c r="B36" i="86"/>
  <c r="M35" i="86"/>
  <c r="L35" i="86"/>
  <c r="K35" i="86"/>
  <c r="J35" i="86"/>
  <c r="I35" i="86"/>
  <c r="H35" i="86"/>
  <c r="G35" i="86"/>
  <c r="F35" i="86"/>
  <c r="C35" i="86"/>
  <c r="B35" i="86"/>
  <c r="M34" i="86"/>
  <c r="L34" i="86"/>
  <c r="K34" i="86"/>
  <c r="J34" i="86"/>
  <c r="I34" i="86"/>
  <c r="H34" i="86"/>
  <c r="G34" i="86"/>
  <c r="F34" i="86"/>
  <c r="C34" i="86"/>
  <c r="B34" i="86"/>
  <c r="M33" i="86"/>
  <c r="L33" i="86"/>
  <c r="K33" i="86"/>
  <c r="J33" i="86"/>
  <c r="I33" i="86"/>
  <c r="H33" i="86"/>
  <c r="G33" i="86"/>
  <c r="F33" i="86"/>
  <c r="C33" i="86"/>
  <c r="B33" i="86"/>
  <c r="M32" i="86"/>
  <c r="L32" i="86"/>
  <c r="K32" i="86"/>
  <c r="J32" i="86"/>
  <c r="I32" i="86"/>
  <c r="H32" i="86"/>
  <c r="G32" i="86"/>
  <c r="F32" i="86"/>
  <c r="C32" i="86"/>
  <c r="B32" i="86"/>
  <c r="C31" i="86"/>
  <c r="B31" i="86"/>
  <c r="C30" i="86"/>
  <c r="B30" i="86"/>
  <c r="C29" i="86"/>
  <c r="B29" i="86"/>
  <c r="C28" i="86"/>
  <c r="B28" i="86"/>
  <c r="M27" i="86"/>
  <c r="L27" i="86"/>
  <c r="K27" i="86"/>
  <c r="J27" i="86"/>
  <c r="I27" i="86"/>
  <c r="H27" i="86"/>
  <c r="G27" i="86"/>
  <c r="F27" i="86"/>
  <c r="C27" i="86"/>
  <c r="B27" i="86"/>
  <c r="M26" i="86"/>
  <c r="L26" i="86"/>
  <c r="K26" i="86"/>
  <c r="J26" i="86"/>
  <c r="I26" i="86"/>
  <c r="H26" i="86"/>
  <c r="G26" i="86"/>
  <c r="F26" i="86"/>
  <c r="C26" i="86"/>
  <c r="B26" i="86"/>
  <c r="M25" i="86"/>
  <c r="L25" i="86"/>
  <c r="K25" i="86"/>
  <c r="J25" i="86"/>
  <c r="I25" i="86"/>
  <c r="H25" i="86"/>
  <c r="G25" i="86"/>
  <c r="F25" i="86"/>
  <c r="C25" i="86"/>
  <c r="B25" i="86"/>
  <c r="M24" i="86"/>
  <c r="L24" i="86"/>
  <c r="K24" i="86"/>
  <c r="J24" i="86"/>
  <c r="I24" i="86"/>
  <c r="H24" i="86"/>
  <c r="G24" i="86"/>
  <c r="F24" i="86"/>
  <c r="C24" i="86"/>
  <c r="B24" i="86"/>
  <c r="C23" i="86"/>
  <c r="B23" i="86"/>
  <c r="C22" i="86"/>
  <c r="B22" i="86"/>
  <c r="C21" i="86"/>
  <c r="B21" i="86"/>
  <c r="C20" i="86"/>
  <c r="B20" i="86"/>
  <c r="M19" i="86"/>
  <c r="L19" i="86"/>
  <c r="K19" i="86"/>
  <c r="J19" i="86"/>
  <c r="I19" i="86"/>
  <c r="H19" i="86"/>
  <c r="G19" i="86"/>
  <c r="F19" i="86"/>
  <c r="C19" i="86"/>
  <c r="B19" i="86"/>
  <c r="M18" i="86"/>
  <c r="L18" i="86"/>
  <c r="K18" i="86"/>
  <c r="J18" i="86"/>
  <c r="I18" i="86"/>
  <c r="H18" i="86"/>
  <c r="G18" i="86"/>
  <c r="F18" i="86"/>
  <c r="C18" i="86"/>
  <c r="B18" i="86"/>
  <c r="M17" i="86"/>
  <c r="L17" i="86"/>
  <c r="K17" i="86"/>
  <c r="J17" i="86"/>
  <c r="I17" i="86"/>
  <c r="H17" i="86"/>
  <c r="G17" i="86"/>
  <c r="F17" i="86"/>
  <c r="C17" i="86"/>
  <c r="B17" i="86"/>
  <c r="M16" i="86"/>
  <c r="L16" i="86"/>
  <c r="K16" i="86"/>
  <c r="J16" i="86"/>
  <c r="I16" i="86"/>
  <c r="H16" i="86"/>
  <c r="G16" i="86"/>
  <c r="F16" i="86"/>
  <c r="C16" i="86"/>
  <c r="B16" i="86"/>
  <c r="C15" i="86"/>
  <c r="B15" i="86"/>
  <c r="C14" i="86"/>
  <c r="B14" i="86"/>
  <c r="C13" i="86"/>
  <c r="B13" i="86"/>
  <c r="C12" i="86"/>
  <c r="B12" i="86"/>
  <c r="M11" i="86"/>
  <c r="L11" i="86"/>
  <c r="K11" i="86"/>
  <c r="J11" i="86"/>
  <c r="I11" i="86"/>
  <c r="H11" i="86"/>
  <c r="G11" i="86"/>
  <c r="F11" i="86"/>
  <c r="C11" i="86"/>
  <c r="B11" i="86"/>
  <c r="M10" i="86"/>
  <c r="L10" i="86"/>
  <c r="K10" i="86"/>
  <c r="J10" i="86"/>
  <c r="I10" i="86"/>
  <c r="H10" i="86"/>
  <c r="G10" i="86"/>
  <c r="F10" i="86"/>
  <c r="C10" i="86"/>
  <c r="B10" i="86"/>
  <c r="M9" i="86"/>
  <c r="L9" i="86"/>
  <c r="K9" i="86"/>
  <c r="J9" i="86"/>
  <c r="I9" i="86"/>
  <c r="H9" i="86"/>
  <c r="G9" i="86"/>
  <c r="F9" i="86"/>
  <c r="C9" i="86"/>
  <c r="B9" i="86"/>
  <c r="M8" i="86"/>
  <c r="L8" i="86"/>
  <c r="K8" i="86"/>
  <c r="J8" i="86"/>
  <c r="I8" i="86"/>
  <c r="H8" i="86"/>
  <c r="G8" i="86"/>
  <c r="F8" i="86"/>
  <c r="C8" i="86"/>
  <c r="B8" i="86"/>
  <c r="B7" i="86"/>
  <c r="B6" i="86"/>
  <c r="B5" i="86"/>
  <c r="L51" i="81"/>
  <c r="L50" i="81"/>
  <c r="L49" i="81"/>
  <c r="L48" i="81"/>
  <c r="L47" i="81"/>
  <c r="L46" i="81"/>
  <c r="L45" i="81"/>
  <c r="L44" i="81"/>
  <c r="L43" i="81"/>
  <c r="L42" i="81"/>
  <c r="L41" i="81"/>
  <c r="P34" i="81"/>
  <c r="P50" i="81" s="1"/>
  <c r="P33" i="81"/>
  <c r="P49" i="81" s="1"/>
  <c r="P32" i="81"/>
  <c r="P48" i="81" s="1"/>
  <c r="P31" i="81"/>
  <c r="P47" i="81" s="1"/>
  <c r="P30" i="81"/>
  <c r="P46" i="81" s="1"/>
  <c r="P29" i="81"/>
  <c r="P45" i="81" s="1"/>
  <c r="P28" i="81"/>
  <c r="P44" i="81" s="1"/>
  <c r="P27" i="81"/>
  <c r="P43" i="81" s="1"/>
  <c r="P26" i="81"/>
  <c r="O26" i="81"/>
  <c r="P24" i="81"/>
  <c r="P41" i="81" s="1"/>
  <c r="B18" i="81"/>
  <c r="B35" i="81" s="1"/>
  <c r="B17" i="81"/>
  <c r="O34" i="81" s="1"/>
  <c r="B16" i="81"/>
  <c r="B49" i="81" s="1"/>
  <c r="B15" i="81"/>
  <c r="B48" i="81" s="1"/>
  <c r="B14" i="81"/>
  <c r="B47" i="81" s="1"/>
  <c r="B13" i="81"/>
  <c r="O30" i="81" s="1"/>
  <c r="B12" i="81"/>
  <c r="O29" i="81" s="1"/>
  <c r="B11" i="81"/>
  <c r="O11" i="81" s="1"/>
  <c r="B10" i="81"/>
  <c r="B8" i="81"/>
  <c r="B25" i="81" s="1"/>
  <c r="B7" i="81"/>
  <c r="A1" i="81"/>
  <c r="I27" i="38"/>
  <c r="F27" i="38"/>
  <c r="E27" i="38"/>
  <c r="D27" i="38"/>
  <c r="C8" i="38"/>
  <c r="A1" i="38"/>
  <c r="F28" i="80"/>
  <c r="F13" i="80"/>
  <c r="D3" i="80"/>
  <c r="A1" i="80"/>
  <c r="I16" i="41"/>
  <c r="H26" i="38" s="1"/>
  <c r="H16" i="41"/>
  <c r="C16" i="41"/>
  <c r="I15" i="41"/>
  <c r="H25" i="38" s="1"/>
  <c r="H15" i="41"/>
  <c r="C15" i="41"/>
  <c r="I14" i="41"/>
  <c r="H24" i="38" s="1"/>
  <c r="H14" i="41"/>
  <c r="C14" i="41"/>
  <c r="I13" i="41"/>
  <c r="H23" i="38" s="1"/>
  <c r="H13" i="41"/>
  <c r="C13" i="41"/>
  <c r="I12" i="41"/>
  <c r="H22" i="38" s="1"/>
  <c r="H12" i="41"/>
  <c r="C12" i="41"/>
  <c r="I11" i="41"/>
  <c r="H21" i="38" s="1"/>
  <c r="H11" i="41"/>
  <c r="C11" i="41"/>
  <c r="I10" i="41"/>
  <c r="H20" i="38" s="1"/>
  <c r="H10" i="41"/>
  <c r="C10" i="41"/>
  <c r="I9" i="41"/>
  <c r="H19" i="38" s="1"/>
  <c r="H9" i="41"/>
  <c r="C9" i="41"/>
  <c r="I8" i="41"/>
  <c r="H18" i="38" s="1"/>
  <c r="H8" i="41"/>
  <c r="C8" i="41"/>
  <c r="I7" i="41"/>
  <c r="H17" i="38" s="1"/>
  <c r="H7" i="41"/>
  <c r="C7" i="41"/>
  <c r="I6" i="41"/>
  <c r="H16" i="38" s="1"/>
  <c r="H6" i="41"/>
  <c r="A1" i="41"/>
  <c r="A1" i="77"/>
  <c r="L7" i="66"/>
  <c r="K7" i="66"/>
  <c r="J7" i="66"/>
  <c r="I7" i="66"/>
  <c r="H7" i="66"/>
  <c r="G7" i="66"/>
  <c r="F7" i="66"/>
  <c r="E7" i="66"/>
  <c r="D7" i="66"/>
  <c r="C7" i="66"/>
  <c r="B7" i="66"/>
  <c r="A7" i="66"/>
  <c r="L6" i="66"/>
  <c r="K6" i="66"/>
  <c r="J6" i="66"/>
  <c r="I6" i="66"/>
  <c r="H6" i="66"/>
  <c r="G6" i="66"/>
  <c r="F6" i="66"/>
  <c r="E6" i="66"/>
  <c r="D6" i="66"/>
  <c r="C6" i="66"/>
  <c r="B6" i="66"/>
  <c r="A6" i="66"/>
  <c r="L5" i="66"/>
  <c r="K5" i="66"/>
  <c r="J5" i="66"/>
  <c r="I5" i="66"/>
  <c r="H5" i="66"/>
  <c r="G5" i="66"/>
  <c r="F5" i="66"/>
  <c r="E5" i="66"/>
  <c r="D5" i="66"/>
  <c r="C5" i="66"/>
  <c r="B5" i="66"/>
  <c r="A5" i="66"/>
  <c r="A1" i="66"/>
  <c r="E238" i="65"/>
  <c r="E238" i="66" s="1"/>
  <c r="E237" i="65"/>
  <c r="E237" i="66" s="1"/>
  <c r="E236" i="65"/>
  <c r="E236" i="66" s="1"/>
  <c r="E235" i="65"/>
  <c r="E235" i="66" s="1"/>
  <c r="E234" i="65"/>
  <c r="E234" i="66" s="1"/>
  <c r="E233" i="65"/>
  <c r="E233" i="66" s="1"/>
  <c r="E232" i="65"/>
  <c r="E232" i="66" s="1"/>
  <c r="E231" i="65"/>
  <c r="E231" i="66" s="1"/>
  <c r="E230" i="65"/>
  <c r="E230" i="66" s="1"/>
  <c r="E229" i="65"/>
  <c r="E229" i="66" s="1"/>
  <c r="E228" i="65"/>
  <c r="E228" i="66" s="1"/>
  <c r="E227" i="65"/>
  <c r="E227" i="66" s="1"/>
  <c r="E226" i="65"/>
  <c r="E226" i="66" s="1"/>
  <c r="E225" i="65"/>
  <c r="E225" i="66" s="1"/>
  <c r="E224" i="65"/>
  <c r="E224" i="66" s="1"/>
  <c r="E223" i="65"/>
  <c r="E223" i="66" s="1"/>
  <c r="E222" i="65"/>
  <c r="E222" i="66" s="1"/>
  <c r="E221" i="65"/>
  <c r="E221" i="66" s="1"/>
  <c r="E220" i="65"/>
  <c r="E220" i="66" s="1"/>
  <c r="E219" i="65"/>
  <c r="E219" i="66" s="1"/>
  <c r="E218" i="65"/>
  <c r="E218" i="66" s="1"/>
  <c r="E217" i="65"/>
  <c r="E217" i="66" s="1"/>
  <c r="E216" i="65"/>
  <c r="E216" i="66" s="1"/>
  <c r="E215" i="65"/>
  <c r="E215" i="66" s="1"/>
  <c r="E214" i="65"/>
  <c r="E214" i="66" s="1"/>
  <c r="E213" i="65"/>
  <c r="E213" i="66" s="1"/>
  <c r="E212" i="65"/>
  <c r="E212" i="66" s="1"/>
  <c r="E211" i="65"/>
  <c r="E211" i="66" s="1"/>
  <c r="E210" i="65"/>
  <c r="E210" i="66" s="1"/>
  <c r="E209" i="65"/>
  <c r="E209" i="66" s="1"/>
  <c r="E208" i="65"/>
  <c r="E208" i="66" s="1"/>
  <c r="E207" i="65"/>
  <c r="E207" i="66" s="1"/>
  <c r="E206" i="65"/>
  <c r="E206" i="66" s="1"/>
  <c r="E205" i="65"/>
  <c r="E205" i="66" s="1"/>
  <c r="E204" i="65"/>
  <c r="E204" i="66" s="1"/>
  <c r="E203" i="65"/>
  <c r="E203" i="66" s="1"/>
  <c r="E202" i="65"/>
  <c r="E202" i="66" s="1"/>
  <c r="E201" i="65"/>
  <c r="E201" i="66" s="1"/>
  <c r="E200" i="65"/>
  <c r="E200" i="66" s="1"/>
  <c r="E199" i="65"/>
  <c r="E199" i="66" s="1"/>
  <c r="E198" i="65"/>
  <c r="E198" i="66" s="1"/>
  <c r="E197" i="65"/>
  <c r="E197" i="66" s="1"/>
  <c r="E196" i="65"/>
  <c r="E196" i="66" s="1"/>
  <c r="E195" i="65"/>
  <c r="E195" i="66" s="1"/>
  <c r="E194" i="65"/>
  <c r="E194" i="66" s="1"/>
  <c r="E193" i="65"/>
  <c r="E193" i="66" s="1"/>
  <c r="E192" i="65"/>
  <c r="E192" i="66" s="1"/>
  <c r="E191" i="65"/>
  <c r="E191" i="66" s="1"/>
  <c r="E190" i="65"/>
  <c r="E190" i="66" s="1"/>
  <c r="E189" i="65"/>
  <c r="E189" i="66" s="1"/>
  <c r="E188" i="65"/>
  <c r="E188" i="66" s="1"/>
  <c r="E187" i="65"/>
  <c r="E187" i="66" s="1"/>
  <c r="E186" i="65"/>
  <c r="E186" i="66" s="1"/>
  <c r="E185" i="65"/>
  <c r="E185" i="66" s="1"/>
  <c r="E184" i="65"/>
  <c r="E184" i="66" s="1"/>
  <c r="E183" i="65"/>
  <c r="E183" i="66" s="1"/>
  <c r="E182" i="65"/>
  <c r="E182" i="66" s="1"/>
  <c r="E181" i="65"/>
  <c r="E181" i="66" s="1"/>
  <c r="E180" i="65"/>
  <c r="E180" i="66" s="1"/>
  <c r="E179" i="65"/>
  <c r="E179" i="66" s="1"/>
  <c r="E178" i="65"/>
  <c r="E178" i="66" s="1"/>
  <c r="E177" i="65"/>
  <c r="E177" i="66" s="1"/>
  <c r="E176" i="65"/>
  <c r="E176" i="66" s="1"/>
  <c r="E175" i="65"/>
  <c r="E175" i="66" s="1"/>
  <c r="E174" i="65"/>
  <c r="E174" i="66" s="1"/>
  <c r="E173" i="65"/>
  <c r="E173" i="66" s="1"/>
  <c r="E172" i="65"/>
  <c r="E172" i="66" s="1"/>
  <c r="E171" i="65"/>
  <c r="E171" i="66" s="1"/>
  <c r="E170" i="65"/>
  <c r="E170" i="66" s="1"/>
  <c r="E169" i="65"/>
  <c r="E169" i="66" s="1"/>
  <c r="E168" i="65"/>
  <c r="E168" i="66" s="1"/>
  <c r="E167" i="65"/>
  <c r="E167" i="66" s="1"/>
  <c r="E166" i="65"/>
  <c r="E166" i="66" s="1"/>
  <c r="E165" i="65"/>
  <c r="E165" i="66" s="1"/>
  <c r="E164" i="65"/>
  <c r="E164" i="66" s="1"/>
  <c r="E163" i="65"/>
  <c r="E163" i="66" s="1"/>
  <c r="E162" i="65"/>
  <c r="E162" i="66" s="1"/>
  <c r="E161" i="65"/>
  <c r="E161" i="66" s="1"/>
  <c r="E160" i="65"/>
  <c r="E160" i="66" s="1"/>
  <c r="E159" i="65"/>
  <c r="E159" i="66" s="1"/>
  <c r="E158" i="65"/>
  <c r="E158" i="66" s="1"/>
  <c r="E157" i="65"/>
  <c r="E157" i="66" s="1"/>
  <c r="E156" i="65"/>
  <c r="E156" i="66" s="1"/>
  <c r="E155" i="65"/>
  <c r="E155" i="66" s="1"/>
  <c r="E154" i="65"/>
  <c r="E154" i="66" s="1"/>
  <c r="E153" i="65"/>
  <c r="E153" i="66" s="1"/>
  <c r="E152" i="65"/>
  <c r="E152" i="66" s="1"/>
  <c r="E151" i="65"/>
  <c r="E151" i="66" s="1"/>
  <c r="E150" i="65"/>
  <c r="E150" i="66" s="1"/>
  <c r="E149" i="65"/>
  <c r="E149" i="66" s="1"/>
  <c r="E148" i="65"/>
  <c r="E148" i="66" s="1"/>
  <c r="E147" i="65"/>
  <c r="E147" i="66" s="1"/>
  <c r="E146" i="65"/>
  <c r="E146" i="66" s="1"/>
  <c r="E145" i="65"/>
  <c r="E145" i="66" s="1"/>
  <c r="E144" i="65"/>
  <c r="E144" i="66" s="1"/>
  <c r="E143" i="65"/>
  <c r="E143" i="66" s="1"/>
  <c r="E142" i="65"/>
  <c r="E142" i="66" s="1"/>
  <c r="E141" i="65"/>
  <c r="E141" i="66" s="1"/>
  <c r="E140" i="65"/>
  <c r="E140" i="66" s="1"/>
  <c r="E139" i="65"/>
  <c r="E139" i="66" s="1"/>
  <c r="E138" i="65"/>
  <c r="E138" i="66" s="1"/>
  <c r="E137" i="65"/>
  <c r="E137" i="66" s="1"/>
  <c r="E136" i="65"/>
  <c r="E136" i="66" s="1"/>
  <c r="E135" i="65"/>
  <c r="E135" i="66" s="1"/>
  <c r="E134" i="65"/>
  <c r="E134" i="66" s="1"/>
  <c r="E133" i="65"/>
  <c r="E133" i="66" s="1"/>
  <c r="E132" i="65"/>
  <c r="E132" i="66" s="1"/>
  <c r="E131" i="65"/>
  <c r="E131" i="66" s="1"/>
  <c r="E130" i="65"/>
  <c r="E130" i="66" s="1"/>
  <c r="E129" i="65"/>
  <c r="E129" i="66" s="1"/>
  <c r="E128" i="65"/>
  <c r="E128" i="66" s="1"/>
  <c r="E127" i="65"/>
  <c r="E127" i="66" s="1"/>
  <c r="E126" i="65"/>
  <c r="E126" i="66" s="1"/>
  <c r="E125" i="65"/>
  <c r="E125" i="66" s="1"/>
  <c r="E124" i="65"/>
  <c r="E124" i="66" s="1"/>
  <c r="E123" i="65"/>
  <c r="E123" i="66" s="1"/>
  <c r="E122" i="65"/>
  <c r="E122" i="66" s="1"/>
  <c r="E121" i="65"/>
  <c r="E121" i="66" s="1"/>
  <c r="E120" i="65"/>
  <c r="E120" i="66" s="1"/>
  <c r="E119" i="65"/>
  <c r="E119" i="66" s="1"/>
  <c r="E118" i="65"/>
  <c r="E118" i="66" s="1"/>
  <c r="E117" i="65"/>
  <c r="E117" i="66" s="1"/>
  <c r="E116" i="65"/>
  <c r="E116" i="66" s="1"/>
  <c r="E115" i="65"/>
  <c r="E115" i="66" s="1"/>
  <c r="E114" i="65"/>
  <c r="E114" i="66" s="1"/>
  <c r="E113" i="65"/>
  <c r="E113" i="66" s="1"/>
  <c r="E112" i="65"/>
  <c r="E112" i="66" s="1"/>
  <c r="E111" i="65"/>
  <c r="E111" i="66" s="1"/>
  <c r="E110" i="65"/>
  <c r="E110" i="66" s="1"/>
  <c r="E109" i="65"/>
  <c r="E109" i="66" s="1"/>
  <c r="E108" i="65"/>
  <c r="E108" i="66" s="1"/>
  <c r="E107" i="65"/>
  <c r="E107" i="66" s="1"/>
  <c r="E106" i="65"/>
  <c r="E106" i="66" s="1"/>
  <c r="E105" i="65"/>
  <c r="E105" i="66" s="1"/>
  <c r="E104" i="65"/>
  <c r="E104" i="66" s="1"/>
  <c r="E103" i="65"/>
  <c r="E103" i="66" s="1"/>
  <c r="E102" i="65"/>
  <c r="E102" i="66" s="1"/>
  <c r="E101" i="65"/>
  <c r="E101" i="66" s="1"/>
  <c r="E100" i="65"/>
  <c r="E100" i="66" s="1"/>
  <c r="E99" i="65"/>
  <c r="E99" i="66" s="1"/>
  <c r="E98" i="65"/>
  <c r="E98" i="66" s="1"/>
  <c r="E97" i="65"/>
  <c r="E97" i="66" s="1"/>
  <c r="E96" i="65"/>
  <c r="E96" i="66" s="1"/>
  <c r="E95" i="65"/>
  <c r="E95" i="66" s="1"/>
  <c r="E94" i="65"/>
  <c r="E94" i="66" s="1"/>
  <c r="E93" i="65"/>
  <c r="E93" i="66" s="1"/>
  <c r="E92" i="65"/>
  <c r="E92" i="66" s="1"/>
  <c r="E91" i="65"/>
  <c r="E91" i="66" s="1"/>
  <c r="E90" i="65"/>
  <c r="E90" i="66" s="1"/>
  <c r="E89" i="65"/>
  <c r="E89" i="66" s="1"/>
  <c r="E88" i="65"/>
  <c r="E88" i="66" s="1"/>
  <c r="E87" i="65"/>
  <c r="E87" i="66" s="1"/>
  <c r="E86" i="65"/>
  <c r="E86" i="66" s="1"/>
  <c r="E85" i="65"/>
  <c r="E85" i="66" s="1"/>
  <c r="E84" i="65"/>
  <c r="E84" i="66" s="1"/>
  <c r="E83" i="65"/>
  <c r="E83" i="66" s="1"/>
  <c r="E82" i="65"/>
  <c r="E82" i="66" s="1"/>
  <c r="E81" i="65"/>
  <c r="E81" i="66" s="1"/>
  <c r="E80" i="65"/>
  <c r="E80" i="66" s="1"/>
  <c r="E79" i="65"/>
  <c r="E79" i="66" s="1"/>
  <c r="E78" i="65"/>
  <c r="E78" i="66" s="1"/>
  <c r="E77" i="65"/>
  <c r="E77" i="66" s="1"/>
  <c r="E76" i="65"/>
  <c r="E76" i="66" s="1"/>
  <c r="E75" i="65"/>
  <c r="E75" i="66" s="1"/>
  <c r="E74" i="65"/>
  <c r="E74" i="66" s="1"/>
  <c r="E73" i="65"/>
  <c r="E73" i="66" s="1"/>
  <c r="E72" i="65"/>
  <c r="E72" i="66" s="1"/>
  <c r="E71" i="65"/>
  <c r="E71" i="66" s="1"/>
  <c r="E70" i="65"/>
  <c r="E70" i="66" s="1"/>
  <c r="E69" i="65"/>
  <c r="E69" i="66" s="1"/>
  <c r="E68" i="65"/>
  <c r="E68" i="66" s="1"/>
  <c r="E67" i="65"/>
  <c r="E67" i="66" s="1"/>
  <c r="E66" i="65"/>
  <c r="E66" i="66" s="1"/>
  <c r="E65" i="65"/>
  <c r="E65" i="66" s="1"/>
  <c r="E64" i="65"/>
  <c r="E64" i="66" s="1"/>
  <c r="E63" i="65"/>
  <c r="E63" i="66" s="1"/>
  <c r="E62" i="65"/>
  <c r="E62" i="66" s="1"/>
  <c r="E61" i="65"/>
  <c r="E61" i="66" s="1"/>
  <c r="E60" i="65"/>
  <c r="E60" i="66" s="1"/>
  <c r="E59" i="65"/>
  <c r="E59" i="66" s="1"/>
  <c r="E58" i="65"/>
  <c r="E58" i="66" s="1"/>
  <c r="E57" i="65"/>
  <c r="E57" i="66" s="1"/>
  <c r="E56" i="65"/>
  <c r="E56" i="66" s="1"/>
  <c r="E55" i="65"/>
  <c r="E55" i="66" s="1"/>
  <c r="E54" i="65"/>
  <c r="E54" i="66" s="1"/>
  <c r="E53" i="65"/>
  <c r="E53" i="66" s="1"/>
  <c r="E52" i="65"/>
  <c r="E52" i="66" s="1"/>
  <c r="E51" i="65"/>
  <c r="E51" i="66" s="1"/>
  <c r="E50" i="65"/>
  <c r="E50" i="66" s="1"/>
  <c r="E49" i="65"/>
  <c r="E49" i="66" s="1"/>
  <c r="E48" i="65"/>
  <c r="E48" i="66" s="1"/>
  <c r="E47" i="65"/>
  <c r="E47" i="66" s="1"/>
  <c r="E46" i="65"/>
  <c r="E46" i="66" s="1"/>
  <c r="E45" i="65"/>
  <c r="E45" i="66" s="1"/>
  <c r="E44" i="65"/>
  <c r="E44" i="66" s="1"/>
  <c r="E43" i="65"/>
  <c r="E43" i="66" s="1"/>
  <c r="E42" i="65"/>
  <c r="E42" i="66" s="1"/>
  <c r="E41" i="65"/>
  <c r="E41" i="66" s="1"/>
  <c r="E40" i="65"/>
  <c r="E40" i="66" s="1"/>
  <c r="E39" i="65"/>
  <c r="E39" i="66" s="1"/>
  <c r="E38" i="65"/>
  <c r="E38" i="66" s="1"/>
  <c r="E37" i="65"/>
  <c r="E37" i="66" s="1"/>
  <c r="E36" i="65"/>
  <c r="E36" i="66" s="1"/>
  <c r="E35" i="65"/>
  <c r="E35" i="66" s="1"/>
  <c r="E34" i="65"/>
  <c r="E34" i="66" s="1"/>
  <c r="E33" i="65"/>
  <c r="E33" i="66" s="1"/>
  <c r="E32" i="65"/>
  <c r="E32" i="66" s="1"/>
  <c r="E31" i="65"/>
  <c r="E31" i="66" s="1"/>
  <c r="E30" i="65"/>
  <c r="E30" i="66" s="1"/>
  <c r="E29" i="65"/>
  <c r="E29" i="66" s="1"/>
  <c r="E28" i="65"/>
  <c r="E28" i="66" s="1"/>
  <c r="E27" i="65"/>
  <c r="E27" i="66" s="1"/>
  <c r="E26" i="65"/>
  <c r="E26" i="66" s="1"/>
  <c r="E25" i="65"/>
  <c r="E25" i="66" s="1"/>
  <c r="E24" i="65"/>
  <c r="E24" i="66" s="1"/>
  <c r="E23" i="65"/>
  <c r="E23" i="66" s="1"/>
  <c r="E22" i="65"/>
  <c r="E22" i="66" s="1"/>
  <c r="E21" i="65"/>
  <c r="E21" i="66" s="1"/>
  <c r="E20" i="65"/>
  <c r="E20" i="66" s="1"/>
  <c r="E19" i="65"/>
  <c r="E19" i="66" s="1"/>
  <c r="E18" i="65"/>
  <c r="E18" i="66" s="1"/>
  <c r="E17" i="65"/>
  <c r="E17" i="66" s="1"/>
  <c r="E16" i="65"/>
  <c r="E16" i="66" s="1"/>
  <c r="E15" i="65"/>
  <c r="E15" i="66" s="1"/>
  <c r="E14" i="65"/>
  <c r="E14" i="66" s="1"/>
  <c r="E13" i="65"/>
  <c r="E13" i="66" s="1"/>
  <c r="E12" i="65"/>
  <c r="E12" i="66" s="1"/>
  <c r="E11" i="65"/>
  <c r="E11" i="66" s="1"/>
  <c r="E10" i="65"/>
  <c r="E10" i="66" s="1"/>
  <c r="E9" i="65"/>
  <c r="E9" i="66" s="1"/>
  <c r="E8" i="65"/>
  <c r="E8" i="66" s="1"/>
  <c r="L4" i="65"/>
  <c r="K4" i="65"/>
  <c r="J4" i="65"/>
  <c r="I4" i="65"/>
  <c r="H4" i="65"/>
  <c r="G4" i="65"/>
  <c r="F4" i="65"/>
  <c r="E4" i="65"/>
  <c r="D4" i="65"/>
  <c r="B4" i="65"/>
  <c r="A4" i="65"/>
  <c r="A1" i="65"/>
  <c r="D238" i="64"/>
  <c r="D238" i="65" s="1"/>
  <c r="D238" i="66" s="1"/>
  <c r="C238" i="64"/>
  <c r="C238" i="65" s="1"/>
  <c r="C238" i="66" s="1"/>
  <c r="B238" i="64"/>
  <c r="B238" i="65" s="1"/>
  <c r="B238" i="66" s="1"/>
  <c r="A238" i="64"/>
  <c r="A238" i="65" s="1"/>
  <c r="A238" i="66" s="1"/>
  <c r="D237" i="64"/>
  <c r="D237" i="65" s="1"/>
  <c r="D237" i="66" s="1"/>
  <c r="C237" i="64"/>
  <c r="C237" i="65" s="1"/>
  <c r="C237" i="66" s="1"/>
  <c r="B237" i="64"/>
  <c r="B237" i="65" s="1"/>
  <c r="B237" i="66" s="1"/>
  <c r="A237" i="64"/>
  <c r="D236" i="64"/>
  <c r="D236" i="65" s="1"/>
  <c r="D236" i="66" s="1"/>
  <c r="C236" i="64"/>
  <c r="C236" i="65" s="1"/>
  <c r="C236" i="66" s="1"/>
  <c r="B236" i="64"/>
  <c r="A236" i="64"/>
  <c r="D235" i="64"/>
  <c r="D235" i="65" s="1"/>
  <c r="D235" i="66" s="1"/>
  <c r="C235" i="64"/>
  <c r="C235" i="65" s="1"/>
  <c r="C235" i="66" s="1"/>
  <c r="B235" i="64"/>
  <c r="B235" i="65" s="1"/>
  <c r="B235" i="66" s="1"/>
  <c r="A235" i="64"/>
  <c r="D234" i="64"/>
  <c r="D234" i="65" s="1"/>
  <c r="D234" i="66" s="1"/>
  <c r="C234" i="64"/>
  <c r="C234" i="65" s="1"/>
  <c r="C234" i="66" s="1"/>
  <c r="B234" i="64"/>
  <c r="A234" i="64"/>
  <c r="A234" i="65" s="1"/>
  <c r="A234" i="66" s="1"/>
  <c r="D233" i="64"/>
  <c r="D233" i="65" s="1"/>
  <c r="D233" i="66" s="1"/>
  <c r="C233" i="64"/>
  <c r="C233" i="65" s="1"/>
  <c r="C233" i="66" s="1"/>
  <c r="B233" i="64"/>
  <c r="B233" i="65" s="1"/>
  <c r="B233" i="66" s="1"/>
  <c r="A233" i="64"/>
  <c r="A233" i="65" s="1"/>
  <c r="A233" i="66" s="1"/>
  <c r="D232" i="64"/>
  <c r="D232" i="65" s="1"/>
  <c r="D232" i="66" s="1"/>
  <c r="C232" i="64"/>
  <c r="C232" i="65" s="1"/>
  <c r="C232" i="66" s="1"/>
  <c r="B232" i="64"/>
  <c r="A232" i="64"/>
  <c r="A232" i="65" s="1"/>
  <c r="A232" i="66" s="1"/>
  <c r="D231" i="64"/>
  <c r="D231" i="65" s="1"/>
  <c r="D231" i="66" s="1"/>
  <c r="C231" i="64"/>
  <c r="C231" i="65" s="1"/>
  <c r="C231" i="66" s="1"/>
  <c r="B231" i="64"/>
  <c r="B231" i="65" s="1"/>
  <c r="B231" i="66" s="1"/>
  <c r="A231" i="64"/>
  <c r="D230" i="64"/>
  <c r="D230" i="65" s="1"/>
  <c r="D230" i="66" s="1"/>
  <c r="C230" i="64"/>
  <c r="C230" i="65" s="1"/>
  <c r="C230" i="66" s="1"/>
  <c r="B230" i="64"/>
  <c r="B230" i="65" s="1"/>
  <c r="B230" i="66" s="1"/>
  <c r="A230" i="64"/>
  <c r="A230" i="65" s="1"/>
  <c r="A230" i="66" s="1"/>
  <c r="D229" i="64"/>
  <c r="D229" i="65" s="1"/>
  <c r="D229" i="66" s="1"/>
  <c r="C229" i="64"/>
  <c r="C229" i="65" s="1"/>
  <c r="C229" i="66" s="1"/>
  <c r="B229" i="64"/>
  <c r="B229" i="65" s="1"/>
  <c r="B229" i="66" s="1"/>
  <c r="A229" i="64"/>
  <c r="D228" i="64"/>
  <c r="D228" i="65" s="1"/>
  <c r="D228" i="66" s="1"/>
  <c r="C228" i="64"/>
  <c r="C228" i="65" s="1"/>
  <c r="C228" i="66" s="1"/>
  <c r="B228" i="64"/>
  <c r="B228" i="65" s="1"/>
  <c r="B228" i="66" s="1"/>
  <c r="A228" i="64"/>
  <c r="D227" i="64"/>
  <c r="D227" i="65" s="1"/>
  <c r="D227" i="66" s="1"/>
  <c r="C227" i="64"/>
  <c r="C227" i="65" s="1"/>
  <c r="C227" i="66" s="1"/>
  <c r="B227" i="64"/>
  <c r="B227" i="65" s="1"/>
  <c r="B227" i="66" s="1"/>
  <c r="A227" i="64"/>
  <c r="D226" i="64"/>
  <c r="D226" i="65" s="1"/>
  <c r="D226" i="66" s="1"/>
  <c r="C226" i="64"/>
  <c r="C226" i="65" s="1"/>
  <c r="C226" i="66" s="1"/>
  <c r="B226" i="64"/>
  <c r="A226" i="64"/>
  <c r="A226" i="65" s="1"/>
  <c r="A226" i="66" s="1"/>
  <c r="D225" i="64"/>
  <c r="D225" i="65" s="1"/>
  <c r="D225" i="66" s="1"/>
  <c r="C225" i="64"/>
  <c r="C225" i="65" s="1"/>
  <c r="C225" i="66" s="1"/>
  <c r="B225" i="64"/>
  <c r="A225" i="64"/>
  <c r="A225" i="65" s="1"/>
  <c r="A225" i="66" s="1"/>
  <c r="D224" i="64"/>
  <c r="D224" i="65" s="1"/>
  <c r="D224" i="66" s="1"/>
  <c r="C224" i="64"/>
  <c r="C224" i="65" s="1"/>
  <c r="C224" i="66" s="1"/>
  <c r="B224" i="64"/>
  <c r="A224" i="64"/>
  <c r="A224" i="65" s="1"/>
  <c r="A224" i="66" s="1"/>
  <c r="D223" i="64"/>
  <c r="D223" i="65" s="1"/>
  <c r="D223" i="66" s="1"/>
  <c r="C223" i="64"/>
  <c r="C223" i="65" s="1"/>
  <c r="C223" i="66" s="1"/>
  <c r="B223" i="64"/>
  <c r="B223" i="65" s="1"/>
  <c r="B223" i="66" s="1"/>
  <c r="A223" i="64"/>
  <c r="D222" i="64"/>
  <c r="D222" i="65" s="1"/>
  <c r="D222" i="66" s="1"/>
  <c r="C222" i="64"/>
  <c r="C222" i="65" s="1"/>
  <c r="C222" i="66" s="1"/>
  <c r="B222" i="64"/>
  <c r="B222" i="65" s="1"/>
  <c r="B222" i="66" s="1"/>
  <c r="A222" i="64"/>
  <c r="A222" i="65" s="1"/>
  <c r="A222" i="66" s="1"/>
  <c r="D221" i="64"/>
  <c r="D221" i="65" s="1"/>
  <c r="D221" i="66" s="1"/>
  <c r="C221" i="64"/>
  <c r="C221" i="65" s="1"/>
  <c r="C221" i="66" s="1"/>
  <c r="B221" i="64"/>
  <c r="B221" i="65" s="1"/>
  <c r="B221" i="66" s="1"/>
  <c r="A221" i="64"/>
  <c r="D220" i="64"/>
  <c r="D220" i="65" s="1"/>
  <c r="D220" i="66" s="1"/>
  <c r="C220" i="64"/>
  <c r="C220" i="65" s="1"/>
  <c r="C220" i="66" s="1"/>
  <c r="B220" i="64"/>
  <c r="B220" i="65" s="1"/>
  <c r="B220" i="66" s="1"/>
  <c r="A220" i="64"/>
  <c r="D219" i="64"/>
  <c r="D219" i="65" s="1"/>
  <c r="D219" i="66" s="1"/>
  <c r="C219" i="64"/>
  <c r="C219" i="65" s="1"/>
  <c r="C219" i="66" s="1"/>
  <c r="B219" i="64"/>
  <c r="B219" i="65" s="1"/>
  <c r="B219" i="66" s="1"/>
  <c r="A219" i="64"/>
  <c r="D218" i="64"/>
  <c r="D218" i="65" s="1"/>
  <c r="D218" i="66" s="1"/>
  <c r="C218" i="64"/>
  <c r="C218" i="65" s="1"/>
  <c r="C218" i="66" s="1"/>
  <c r="B218" i="64"/>
  <c r="A218" i="64"/>
  <c r="A218" i="65" s="1"/>
  <c r="A218" i="66" s="1"/>
  <c r="D217" i="64"/>
  <c r="D217" i="65" s="1"/>
  <c r="D217" i="66" s="1"/>
  <c r="C217" i="64"/>
  <c r="C217" i="65" s="1"/>
  <c r="C217" i="66" s="1"/>
  <c r="B217" i="64"/>
  <c r="A217" i="64"/>
  <c r="A217" i="65" s="1"/>
  <c r="A217" i="66" s="1"/>
  <c r="D216" i="64"/>
  <c r="D216" i="65" s="1"/>
  <c r="D216" i="66" s="1"/>
  <c r="C216" i="64"/>
  <c r="C216" i="65" s="1"/>
  <c r="C216" i="66" s="1"/>
  <c r="B216" i="64"/>
  <c r="B216" i="65" s="1"/>
  <c r="B216" i="66" s="1"/>
  <c r="A216" i="64"/>
  <c r="A216" i="65" s="1"/>
  <c r="A216" i="66" s="1"/>
  <c r="D215" i="64"/>
  <c r="D215" i="65" s="1"/>
  <c r="D215" i="66" s="1"/>
  <c r="C215" i="64"/>
  <c r="C215" i="65" s="1"/>
  <c r="C215" i="66" s="1"/>
  <c r="B215" i="64"/>
  <c r="B215" i="65" s="1"/>
  <c r="B215" i="66" s="1"/>
  <c r="A215" i="64"/>
  <c r="D214" i="64"/>
  <c r="D214" i="65" s="1"/>
  <c r="D214" i="66" s="1"/>
  <c r="C214" i="64"/>
  <c r="C214" i="65" s="1"/>
  <c r="C214" i="66" s="1"/>
  <c r="B214" i="64"/>
  <c r="B214" i="65" s="1"/>
  <c r="B214" i="66" s="1"/>
  <c r="A214" i="64"/>
  <c r="D213" i="64"/>
  <c r="D213" i="65" s="1"/>
  <c r="D213" i="66" s="1"/>
  <c r="C213" i="64"/>
  <c r="C213" i="65" s="1"/>
  <c r="C213" i="66" s="1"/>
  <c r="B213" i="64"/>
  <c r="B213" i="65" s="1"/>
  <c r="B213" i="66" s="1"/>
  <c r="A213" i="64"/>
  <c r="D212" i="64"/>
  <c r="D212" i="65" s="1"/>
  <c r="D212" i="66" s="1"/>
  <c r="C212" i="64"/>
  <c r="C212" i="65" s="1"/>
  <c r="C212" i="66" s="1"/>
  <c r="B212" i="64"/>
  <c r="B212" i="65" s="1"/>
  <c r="B212" i="66" s="1"/>
  <c r="A212" i="64"/>
  <c r="D211" i="64"/>
  <c r="D211" i="65" s="1"/>
  <c r="D211" i="66" s="1"/>
  <c r="C211" i="64"/>
  <c r="C211" i="65" s="1"/>
  <c r="C211" i="66" s="1"/>
  <c r="B211" i="64"/>
  <c r="B211" i="65" s="1"/>
  <c r="B211" i="66" s="1"/>
  <c r="A211" i="64"/>
  <c r="D210" i="64"/>
  <c r="D210" i="65" s="1"/>
  <c r="D210" i="66" s="1"/>
  <c r="C210" i="64"/>
  <c r="C210" i="65" s="1"/>
  <c r="C210" i="66" s="1"/>
  <c r="B210" i="64"/>
  <c r="A210" i="64"/>
  <c r="A210" i="65" s="1"/>
  <c r="A210" i="66" s="1"/>
  <c r="D209" i="64"/>
  <c r="D209" i="65" s="1"/>
  <c r="D209" i="66" s="1"/>
  <c r="C209" i="64"/>
  <c r="C209" i="65" s="1"/>
  <c r="C209" i="66" s="1"/>
  <c r="B209" i="64"/>
  <c r="B209" i="65" s="1"/>
  <c r="B209" i="66" s="1"/>
  <c r="A209" i="64"/>
  <c r="A209" i="65" s="1"/>
  <c r="A209" i="66" s="1"/>
  <c r="D208" i="64"/>
  <c r="D208" i="65" s="1"/>
  <c r="D208" i="66" s="1"/>
  <c r="C208" i="64"/>
  <c r="C208" i="65" s="1"/>
  <c r="C208" i="66" s="1"/>
  <c r="B208" i="64"/>
  <c r="B208" i="65" s="1"/>
  <c r="B208" i="66" s="1"/>
  <c r="A208" i="64"/>
  <c r="A208" i="65" s="1"/>
  <c r="A208" i="66" s="1"/>
  <c r="D207" i="64"/>
  <c r="D207" i="65" s="1"/>
  <c r="D207" i="66" s="1"/>
  <c r="C207" i="64"/>
  <c r="C207" i="65" s="1"/>
  <c r="C207" i="66" s="1"/>
  <c r="B207" i="64"/>
  <c r="B207" i="65" s="1"/>
  <c r="B207" i="66" s="1"/>
  <c r="A207" i="64"/>
  <c r="D206" i="64"/>
  <c r="D206" i="65" s="1"/>
  <c r="D206" i="66" s="1"/>
  <c r="C206" i="64"/>
  <c r="C206" i="65" s="1"/>
  <c r="C206" i="66" s="1"/>
  <c r="B206" i="64"/>
  <c r="B206" i="65" s="1"/>
  <c r="B206" i="66" s="1"/>
  <c r="A206" i="64"/>
  <c r="D205" i="64"/>
  <c r="D205" i="65" s="1"/>
  <c r="D205" i="66" s="1"/>
  <c r="C205" i="64"/>
  <c r="C205" i="65" s="1"/>
  <c r="C205" i="66" s="1"/>
  <c r="B205" i="64"/>
  <c r="B205" i="65" s="1"/>
  <c r="B205" i="66" s="1"/>
  <c r="A205" i="64"/>
  <c r="D204" i="64"/>
  <c r="D204" i="65" s="1"/>
  <c r="D204" i="66" s="1"/>
  <c r="C204" i="64"/>
  <c r="C204" i="65" s="1"/>
  <c r="C204" i="66" s="1"/>
  <c r="B204" i="64"/>
  <c r="A204" i="64"/>
  <c r="D203" i="64"/>
  <c r="D203" i="65" s="1"/>
  <c r="D203" i="66" s="1"/>
  <c r="C203" i="64"/>
  <c r="C203" i="65" s="1"/>
  <c r="C203" i="66" s="1"/>
  <c r="B203" i="64"/>
  <c r="B203" i="65" s="1"/>
  <c r="B203" i="66" s="1"/>
  <c r="A203" i="64"/>
  <c r="D202" i="64"/>
  <c r="D202" i="65" s="1"/>
  <c r="D202" i="66" s="1"/>
  <c r="C202" i="64"/>
  <c r="C202" i="65" s="1"/>
  <c r="C202" i="66" s="1"/>
  <c r="B202" i="64"/>
  <c r="A202" i="64"/>
  <c r="A202" i="65" s="1"/>
  <c r="A202" i="66" s="1"/>
  <c r="D201" i="64"/>
  <c r="D201" i="65" s="1"/>
  <c r="D201" i="66" s="1"/>
  <c r="C201" i="64"/>
  <c r="C201" i="65" s="1"/>
  <c r="C201" i="66" s="1"/>
  <c r="B201" i="64"/>
  <c r="A201" i="64"/>
  <c r="A201" i="65" s="1"/>
  <c r="A201" i="66" s="1"/>
  <c r="D200" i="64"/>
  <c r="D200" i="65" s="1"/>
  <c r="D200" i="66" s="1"/>
  <c r="C200" i="64"/>
  <c r="C200" i="65" s="1"/>
  <c r="C200" i="66" s="1"/>
  <c r="B200" i="64"/>
  <c r="A200" i="64"/>
  <c r="A200" i="65" s="1"/>
  <c r="A200" i="66" s="1"/>
  <c r="D199" i="64"/>
  <c r="D199" i="65" s="1"/>
  <c r="D199" i="66" s="1"/>
  <c r="C199" i="64"/>
  <c r="C199" i="65" s="1"/>
  <c r="C199" i="66" s="1"/>
  <c r="B199" i="64"/>
  <c r="B199" i="65" s="1"/>
  <c r="B199" i="66" s="1"/>
  <c r="A199" i="64"/>
  <c r="D198" i="64"/>
  <c r="D198" i="65" s="1"/>
  <c r="D198" i="66" s="1"/>
  <c r="C198" i="64"/>
  <c r="C198" i="65" s="1"/>
  <c r="C198" i="66" s="1"/>
  <c r="B198" i="64"/>
  <c r="B198" i="65" s="1"/>
  <c r="B198" i="66" s="1"/>
  <c r="A198" i="64"/>
  <c r="D197" i="64"/>
  <c r="D197" i="65" s="1"/>
  <c r="D197" i="66" s="1"/>
  <c r="C197" i="64"/>
  <c r="C197" i="65" s="1"/>
  <c r="C197" i="66" s="1"/>
  <c r="B197" i="64"/>
  <c r="B197" i="65" s="1"/>
  <c r="B197" i="66" s="1"/>
  <c r="A197" i="64"/>
  <c r="D196" i="64"/>
  <c r="D196" i="65" s="1"/>
  <c r="D196" i="66" s="1"/>
  <c r="C196" i="64"/>
  <c r="C196" i="65" s="1"/>
  <c r="C196" i="66" s="1"/>
  <c r="B196" i="64"/>
  <c r="A196" i="64"/>
  <c r="D195" i="64"/>
  <c r="D195" i="65" s="1"/>
  <c r="D195" i="66" s="1"/>
  <c r="C195" i="64"/>
  <c r="C195" i="65" s="1"/>
  <c r="C195" i="66" s="1"/>
  <c r="B195" i="64"/>
  <c r="B195" i="65" s="1"/>
  <c r="B195" i="66" s="1"/>
  <c r="A195" i="64"/>
  <c r="A195" i="65" s="1"/>
  <c r="A195" i="66" s="1"/>
  <c r="D194" i="64"/>
  <c r="D194" i="65" s="1"/>
  <c r="D194" i="66" s="1"/>
  <c r="C194" i="64"/>
  <c r="C194" i="65" s="1"/>
  <c r="C194" i="66" s="1"/>
  <c r="B194" i="64"/>
  <c r="B194" i="65" s="1"/>
  <c r="B194" i="66" s="1"/>
  <c r="A194" i="64"/>
  <c r="D193" i="64"/>
  <c r="D193" i="65" s="1"/>
  <c r="D193" i="66" s="1"/>
  <c r="C193" i="64"/>
  <c r="C193" i="65" s="1"/>
  <c r="C193" i="66" s="1"/>
  <c r="B193" i="64"/>
  <c r="B193" i="65" s="1"/>
  <c r="B193" i="66" s="1"/>
  <c r="A193" i="64"/>
  <c r="D192" i="64"/>
  <c r="D192" i="65" s="1"/>
  <c r="D192" i="66" s="1"/>
  <c r="C192" i="64"/>
  <c r="C192" i="65" s="1"/>
  <c r="C192" i="66" s="1"/>
  <c r="B192" i="64"/>
  <c r="B192" i="65" s="1"/>
  <c r="B192" i="66" s="1"/>
  <c r="A192" i="64"/>
  <c r="A192" i="65" s="1"/>
  <c r="A192" i="66" s="1"/>
  <c r="D191" i="64"/>
  <c r="D191" i="65" s="1"/>
  <c r="D191" i="66" s="1"/>
  <c r="C191" i="64"/>
  <c r="C191" i="65" s="1"/>
  <c r="C191" i="66" s="1"/>
  <c r="B191" i="64"/>
  <c r="A191" i="64"/>
  <c r="D190" i="64"/>
  <c r="D190" i="65" s="1"/>
  <c r="D190" i="66" s="1"/>
  <c r="C190" i="64"/>
  <c r="C190" i="65" s="1"/>
  <c r="C190" i="66" s="1"/>
  <c r="B190" i="64"/>
  <c r="A190" i="64"/>
  <c r="A190" i="65" s="1"/>
  <c r="A190" i="66" s="1"/>
  <c r="D189" i="64"/>
  <c r="D189" i="65" s="1"/>
  <c r="D189" i="66" s="1"/>
  <c r="C189" i="64"/>
  <c r="C189" i="65" s="1"/>
  <c r="C189" i="66" s="1"/>
  <c r="B189" i="64"/>
  <c r="B189" i="65" s="1"/>
  <c r="B189" i="66" s="1"/>
  <c r="A189" i="64"/>
  <c r="A189" i="65" s="1"/>
  <c r="A189" i="66" s="1"/>
  <c r="D188" i="64"/>
  <c r="D188" i="65" s="1"/>
  <c r="D188" i="66" s="1"/>
  <c r="C188" i="64"/>
  <c r="C188" i="65" s="1"/>
  <c r="C188" i="66" s="1"/>
  <c r="B188" i="64"/>
  <c r="A188" i="64"/>
  <c r="A188" i="65" s="1"/>
  <c r="A188" i="66" s="1"/>
  <c r="D187" i="64"/>
  <c r="D187" i="65" s="1"/>
  <c r="D187" i="66" s="1"/>
  <c r="C187" i="64"/>
  <c r="C187" i="65" s="1"/>
  <c r="C187" i="66" s="1"/>
  <c r="B187" i="64"/>
  <c r="A187" i="64"/>
  <c r="A187" i="65" s="1"/>
  <c r="A187" i="66" s="1"/>
  <c r="D186" i="64"/>
  <c r="D186" i="65" s="1"/>
  <c r="D186" i="66" s="1"/>
  <c r="C186" i="64"/>
  <c r="C186" i="65" s="1"/>
  <c r="C186" i="66" s="1"/>
  <c r="B186" i="64"/>
  <c r="B186" i="65" s="1"/>
  <c r="B186" i="66" s="1"/>
  <c r="A186" i="64"/>
  <c r="D185" i="64"/>
  <c r="D185" i="65" s="1"/>
  <c r="D185" i="66" s="1"/>
  <c r="C185" i="64"/>
  <c r="C185" i="65" s="1"/>
  <c r="C185" i="66" s="1"/>
  <c r="B185" i="64"/>
  <c r="B185" i="65" s="1"/>
  <c r="B185" i="66" s="1"/>
  <c r="A185" i="64"/>
  <c r="D184" i="64"/>
  <c r="D184" i="65" s="1"/>
  <c r="D184" i="66" s="1"/>
  <c r="C184" i="64"/>
  <c r="C184" i="65" s="1"/>
  <c r="C184" i="66" s="1"/>
  <c r="B184" i="64"/>
  <c r="B184" i="65" s="1"/>
  <c r="B184" i="66" s="1"/>
  <c r="A184" i="64"/>
  <c r="A184" i="65" s="1"/>
  <c r="A184" i="66" s="1"/>
  <c r="D183" i="64"/>
  <c r="D183" i="65" s="1"/>
  <c r="D183" i="66" s="1"/>
  <c r="C183" i="64"/>
  <c r="C183" i="65" s="1"/>
  <c r="C183" i="66" s="1"/>
  <c r="B183" i="64"/>
  <c r="B183" i="65" s="1"/>
  <c r="B183" i="66" s="1"/>
  <c r="A183" i="64"/>
  <c r="D182" i="64"/>
  <c r="D182" i="65" s="1"/>
  <c r="D182" i="66" s="1"/>
  <c r="C182" i="64"/>
  <c r="C182" i="65" s="1"/>
  <c r="C182" i="66" s="1"/>
  <c r="B182" i="64"/>
  <c r="A182" i="64"/>
  <c r="A182" i="65" s="1"/>
  <c r="A182" i="66" s="1"/>
  <c r="D181" i="64"/>
  <c r="D181" i="65" s="1"/>
  <c r="D181" i="66" s="1"/>
  <c r="C181" i="64"/>
  <c r="C181" i="65" s="1"/>
  <c r="C181" i="66" s="1"/>
  <c r="B181" i="64"/>
  <c r="B181" i="65" s="1"/>
  <c r="B181" i="66" s="1"/>
  <c r="A181" i="64"/>
  <c r="A181" i="65" s="1"/>
  <c r="A181" i="66" s="1"/>
  <c r="D180" i="64"/>
  <c r="D180" i="65" s="1"/>
  <c r="D180" i="66" s="1"/>
  <c r="C180" i="64"/>
  <c r="C180" i="65" s="1"/>
  <c r="C180" i="66" s="1"/>
  <c r="B180" i="64"/>
  <c r="A180" i="64"/>
  <c r="A180" i="65" s="1"/>
  <c r="A180" i="66" s="1"/>
  <c r="D179" i="64"/>
  <c r="D179" i="65" s="1"/>
  <c r="D179" i="66" s="1"/>
  <c r="C179" i="64"/>
  <c r="C179" i="65" s="1"/>
  <c r="C179" i="66" s="1"/>
  <c r="B179" i="64"/>
  <c r="B179" i="65" s="1"/>
  <c r="B179" i="66" s="1"/>
  <c r="A179" i="64"/>
  <c r="A179" i="65" s="1"/>
  <c r="A179" i="66" s="1"/>
  <c r="D178" i="64"/>
  <c r="D178" i="65" s="1"/>
  <c r="D178" i="66" s="1"/>
  <c r="C178" i="64"/>
  <c r="C178" i="65" s="1"/>
  <c r="C178" i="66" s="1"/>
  <c r="B178" i="64"/>
  <c r="B178" i="65" s="1"/>
  <c r="B178" i="66" s="1"/>
  <c r="A178" i="64"/>
  <c r="D177" i="64"/>
  <c r="D177" i="65" s="1"/>
  <c r="D177" i="66" s="1"/>
  <c r="C177" i="64"/>
  <c r="C177" i="65" s="1"/>
  <c r="C177" i="66" s="1"/>
  <c r="B177" i="64"/>
  <c r="B177" i="65" s="1"/>
  <c r="B177" i="66" s="1"/>
  <c r="A177" i="64"/>
  <c r="D176" i="64"/>
  <c r="D176" i="65" s="1"/>
  <c r="D176" i="66" s="1"/>
  <c r="C176" i="64"/>
  <c r="C176" i="65" s="1"/>
  <c r="C176" i="66" s="1"/>
  <c r="B176" i="64"/>
  <c r="B176" i="65" s="1"/>
  <c r="B176" i="66" s="1"/>
  <c r="A176" i="64"/>
  <c r="A176" i="65" s="1"/>
  <c r="A176" i="66" s="1"/>
  <c r="D175" i="64"/>
  <c r="D175" i="65" s="1"/>
  <c r="D175" i="66" s="1"/>
  <c r="C175" i="64"/>
  <c r="C175" i="65" s="1"/>
  <c r="C175" i="66" s="1"/>
  <c r="B175" i="64"/>
  <c r="B175" i="65" s="1"/>
  <c r="B175" i="66" s="1"/>
  <c r="A175" i="64"/>
  <c r="D174" i="64"/>
  <c r="D174" i="65" s="1"/>
  <c r="D174" i="66" s="1"/>
  <c r="C174" i="64"/>
  <c r="C174" i="65" s="1"/>
  <c r="C174" i="66" s="1"/>
  <c r="B174" i="64"/>
  <c r="A174" i="64"/>
  <c r="A174" i="65" s="1"/>
  <c r="A174" i="66" s="1"/>
  <c r="D173" i="64"/>
  <c r="D173" i="65" s="1"/>
  <c r="D173" i="66" s="1"/>
  <c r="C173" i="64"/>
  <c r="C173" i="65" s="1"/>
  <c r="C173" i="66" s="1"/>
  <c r="B173" i="64"/>
  <c r="B173" i="65" s="1"/>
  <c r="B173" i="66" s="1"/>
  <c r="A173" i="64"/>
  <c r="A173" i="65" s="1"/>
  <c r="A173" i="66" s="1"/>
  <c r="D172" i="64"/>
  <c r="D172" i="65" s="1"/>
  <c r="D172" i="66" s="1"/>
  <c r="C172" i="64"/>
  <c r="C172" i="65" s="1"/>
  <c r="C172" i="66" s="1"/>
  <c r="B172" i="64"/>
  <c r="A172" i="64"/>
  <c r="A172" i="65" s="1"/>
  <c r="A172" i="66" s="1"/>
  <c r="D171" i="64"/>
  <c r="D171" i="65" s="1"/>
  <c r="D171" i="66" s="1"/>
  <c r="C171" i="64"/>
  <c r="C171" i="65" s="1"/>
  <c r="C171" i="66" s="1"/>
  <c r="B171" i="64"/>
  <c r="A171" i="64"/>
  <c r="A171" i="65" s="1"/>
  <c r="A171" i="66" s="1"/>
  <c r="D170" i="64"/>
  <c r="D170" i="65" s="1"/>
  <c r="D170" i="66" s="1"/>
  <c r="C170" i="64"/>
  <c r="C170" i="65" s="1"/>
  <c r="C170" i="66" s="1"/>
  <c r="B170" i="64"/>
  <c r="B170" i="65" s="1"/>
  <c r="B170" i="66" s="1"/>
  <c r="A170" i="64"/>
  <c r="D169" i="64"/>
  <c r="D169" i="65" s="1"/>
  <c r="D169" i="66" s="1"/>
  <c r="C169" i="64"/>
  <c r="C169" i="65" s="1"/>
  <c r="C169" i="66" s="1"/>
  <c r="B169" i="64"/>
  <c r="B169" i="65" s="1"/>
  <c r="B169" i="66" s="1"/>
  <c r="A169" i="64"/>
  <c r="D168" i="64"/>
  <c r="D168" i="65" s="1"/>
  <c r="D168" i="66" s="1"/>
  <c r="C168" i="64"/>
  <c r="C168" i="65" s="1"/>
  <c r="C168" i="66" s="1"/>
  <c r="B168" i="64"/>
  <c r="B168" i="65" s="1"/>
  <c r="B168" i="66" s="1"/>
  <c r="A168" i="64"/>
  <c r="A168" i="65" s="1"/>
  <c r="A168" i="66" s="1"/>
  <c r="D167" i="64"/>
  <c r="D167" i="65" s="1"/>
  <c r="D167" i="66" s="1"/>
  <c r="C167" i="64"/>
  <c r="C167" i="65" s="1"/>
  <c r="C167" i="66" s="1"/>
  <c r="B167" i="64"/>
  <c r="B167" i="65" s="1"/>
  <c r="B167" i="66" s="1"/>
  <c r="A167" i="64"/>
  <c r="D166" i="64"/>
  <c r="D166" i="65" s="1"/>
  <c r="D166" i="66" s="1"/>
  <c r="C166" i="64"/>
  <c r="C166" i="65" s="1"/>
  <c r="C166" i="66" s="1"/>
  <c r="B166" i="64"/>
  <c r="A166" i="64"/>
  <c r="A166" i="65" s="1"/>
  <c r="A166" i="66" s="1"/>
  <c r="D165" i="64"/>
  <c r="D165" i="65" s="1"/>
  <c r="D165" i="66" s="1"/>
  <c r="C165" i="64"/>
  <c r="C165" i="65" s="1"/>
  <c r="C165" i="66" s="1"/>
  <c r="B165" i="64"/>
  <c r="B165" i="65" s="1"/>
  <c r="B165" i="66" s="1"/>
  <c r="A165" i="64"/>
  <c r="A165" i="65" s="1"/>
  <c r="A165" i="66" s="1"/>
  <c r="D164" i="64"/>
  <c r="D164" i="65" s="1"/>
  <c r="D164" i="66" s="1"/>
  <c r="C164" i="64"/>
  <c r="C164" i="65" s="1"/>
  <c r="C164" i="66" s="1"/>
  <c r="B164" i="64"/>
  <c r="A164" i="64"/>
  <c r="A164" i="65" s="1"/>
  <c r="A164" i="66" s="1"/>
  <c r="D163" i="64"/>
  <c r="D163" i="65" s="1"/>
  <c r="D163" i="66" s="1"/>
  <c r="C163" i="64"/>
  <c r="C163" i="65" s="1"/>
  <c r="C163" i="66" s="1"/>
  <c r="B163" i="64"/>
  <c r="B163" i="65" s="1"/>
  <c r="B163" i="66" s="1"/>
  <c r="A163" i="64"/>
  <c r="A163" i="65" s="1"/>
  <c r="A163" i="66" s="1"/>
  <c r="D162" i="64"/>
  <c r="D162" i="65" s="1"/>
  <c r="D162" i="66" s="1"/>
  <c r="C162" i="64"/>
  <c r="C162" i="65" s="1"/>
  <c r="C162" i="66" s="1"/>
  <c r="B162" i="64"/>
  <c r="B162" i="65" s="1"/>
  <c r="B162" i="66" s="1"/>
  <c r="A162" i="64"/>
  <c r="D161" i="64"/>
  <c r="D161" i="65" s="1"/>
  <c r="D161" i="66" s="1"/>
  <c r="C161" i="64"/>
  <c r="C161" i="65" s="1"/>
  <c r="C161" i="66" s="1"/>
  <c r="B161" i="64"/>
  <c r="B161" i="65" s="1"/>
  <c r="B161" i="66" s="1"/>
  <c r="A161" i="64"/>
  <c r="D160" i="64"/>
  <c r="D160" i="65" s="1"/>
  <c r="D160" i="66" s="1"/>
  <c r="C160" i="64"/>
  <c r="C160" i="65" s="1"/>
  <c r="C160" i="66" s="1"/>
  <c r="B160" i="64"/>
  <c r="B160" i="65" s="1"/>
  <c r="B160" i="66" s="1"/>
  <c r="A160" i="64"/>
  <c r="A160" i="65" s="1"/>
  <c r="A160" i="66" s="1"/>
  <c r="D159" i="64"/>
  <c r="D159" i="65" s="1"/>
  <c r="D159" i="66" s="1"/>
  <c r="C159" i="64"/>
  <c r="C159" i="65" s="1"/>
  <c r="C159" i="66" s="1"/>
  <c r="B159" i="64"/>
  <c r="B159" i="65" s="1"/>
  <c r="B159" i="66" s="1"/>
  <c r="A159" i="64"/>
  <c r="D158" i="64"/>
  <c r="D158" i="65" s="1"/>
  <c r="D158" i="66" s="1"/>
  <c r="C158" i="64"/>
  <c r="C158" i="65" s="1"/>
  <c r="C158" i="66" s="1"/>
  <c r="B158" i="64"/>
  <c r="A158" i="64"/>
  <c r="A158" i="65" s="1"/>
  <c r="A158" i="66" s="1"/>
  <c r="D157" i="64"/>
  <c r="D157" i="65" s="1"/>
  <c r="D157" i="66" s="1"/>
  <c r="C157" i="64"/>
  <c r="C157" i="65" s="1"/>
  <c r="C157" i="66" s="1"/>
  <c r="B157" i="64"/>
  <c r="B157" i="65" s="1"/>
  <c r="B157" i="66" s="1"/>
  <c r="A157" i="64"/>
  <c r="A157" i="65" s="1"/>
  <c r="A157" i="66" s="1"/>
  <c r="D156" i="64"/>
  <c r="D156" i="65" s="1"/>
  <c r="D156" i="66" s="1"/>
  <c r="C156" i="64"/>
  <c r="C156" i="65" s="1"/>
  <c r="C156" i="66" s="1"/>
  <c r="B156" i="64"/>
  <c r="A156" i="64"/>
  <c r="A156" i="65" s="1"/>
  <c r="A156" i="66" s="1"/>
  <c r="D155" i="64"/>
  <c r="D155" i="65" s="1"/>
  <c r="D155" i="66" s="1"/>
  <c r="C155" i="64"/>
  <c r="C155" i="65" s="1"/>
  <c r="C155" i="66" s="1"/>
  <c r="B155" i="64"/>
  <c r="B155" i="65" s="1"/>
  <c r="B155" i="66" s="1"/>
  <c r="A155" i="64"/>
  <c r="A155" i="65" s="1"/>
  <c r="A155" i="66" s="1"/>
  <c r="D154" i="64"/>
  <c r="D154" i="65" s="1"/>
  <c r="D154" i="66" s="1"/>
  <c r="C154" i="64"/>
  <c r="C154" i="65" s="1"/>
  <c r="C154" i="66" s="1"/>
  <c r="B154" i="64"/>
  <c r="B154" i="65" s="1"/>
  <c r="B154" i="66" s="1"/>
  <c r="A154" i="64"/>
  <c r="D153" i="64"/>
  <c r="D153" i="65" s="1"/>
  <c r="D153" i="66" s="1"/>
  <c r="C153" i="64"/>
  <c r="C153" i="65" s="1"/>
  <c r="C153" i="66" s="1"/>
  <c r="B153" i="64"/>
  <c r="B153" i="65" s="1"/>
  <c r="B153" i="66" s="1"/>
  <c r="A153" i="64"/>
  <c r="D152" i="64"/>
  <c r="D152" i="65" s="1"/>
  <c r="D152" i="66" s="1"/>
  <c r="C152" i="64"/>
  <c r="C152" i="65" s="1"/>
  <c r="C152" i="66" s="1"/>
  <c r="B152" i="64"/>
  <c r="B152" i="65" s="1"/>
  <c r="B152" i="66" s="1"/>
  <c r="A152" i="64"/>
  <c r="A152" i="65" s="1"/>
  <c r="A152" i="66" s="1"/>
  <c r="D151" i="64"/>
  <c r="D151" i="65" s="1"/>
  <c r="D151" i="66" s="1"/>
  <c r="C151" i="64"/>
  <c r="C151" i="65" s="1"/>
  <c r="C151" i="66" s="1"/>
  <c r="B151" i="64"/>
  <c r="B151" i="65" s="1"/>
  <c r="B151" i="66" s="1"/>
  <c r="A151" i="64"/>
  <c r="D150" i="64"/>
  <c r="D150" i="65" s="1"/>
  <c r="D150" i="66" s="1"/>
  <c r="C150" i="64"/>
  <c r="C150" i="65" s="1"/>
  <c r="C150" i="66" s="1"/>
  <c r="B150" i="64"/>
  <c r="A150" i="64"/>
  <c r="A150" i="65" s="1"/>
  <c r="A150" i="66" s="1"/>
  <c r="D149" i="64"/>
  <c r="D149" i="65" s="1"/>
  <c r="D149" i="66" s="1"/>
  <c r="C149" i="64"/>
  <c r="C149" i="65" s="1"/>
  <c r="C149" i="66" s="1"/>
  <c r="B149" i="64"/>
  <c r="B149" i="65" s="1"/>
  <c r="B149" i="66" s="1"/>
  <c r="A149" i="64"/>
  <c r="A149" i="65" s="1"/>
  <c r="A149" i="66" s="1"/>
  <c r="D148" i="64"/>
  <c r="D148" i="65" s="1"/>
  <c r="D148" i="66" s="1"/>
  <c r="C148" i="64"/>
  <c r="C148" i="65" s="1"/>
  <c r="C148" i="66" s="1"/>
  <c r="B148" i="64"/>
  <c r="A148" i="64"/>
  <c r="A148" i="65" s="1"/>
  <c r="A148" i="66" s="1"/>
  <c r="D147" i="64"/>
  <c r="D147" i="65" s="1"/>
  <c r="D147" i="66" s="1"/>
  <c r="C147" i="64"/>
  <c r="C147" i="65" s="1"/>
  <c r="C147" i="66" s="1"/>
  <c r="B147" i="64"/>
  <c r="B147" i="65" s="1"/>
  <c r="B147" i="66" s="1"/>
  <c r="A147" i="64"/>
  <c r="A147" i="65" s="1"/>
  <c r="A147" i="66" s="1"/>
  <c r="D146" i="64"/>
  <c r="D146" i="65" s="1"/>
  <c r="D146" i="66" s="1"/>
  <c r="C146" i="64"/>
  <c r="C146" i="65" s="1"/>
  <c r="C146" i="66" s="1"/>
  <c r="B146" i="64"/>
  <c r="B146" i="65" s="1"/>
  <c r="B146" i="66" s="1"/>
  <c r="A146" i="64"/>
  <c r="D145" i="64"/>
  <c r="D145" i="65" s="1"/>
  <c r="D145" i="66" s="1"/>
  <c r="C145" i="64"/>
  <c r="C145" i="65" s="1"/>
  <c r="C145" i="66" s="1"/>
  <c r="B145" i="64"/>
  <c r="B145" i="65" s="1"/>
  <c r="B145" i="66" s="1"/>
  <c r="A145" i="64"/>
  <c r="D144" i="64"/>
  <c r="D144" i="65" s="1"/>
  <c r="D144" i="66" s="1"/>
  <c r="C144" i="64"/>
  <c r="C144" i="65" s="1"/>
  <c r="C144" i="66" s="1"/>
  <c r="B144" i="64"/>
  <c r="B144" i="65" s="1"/>
  <c r="B144" i="66" s="1"/>
  <c r="A144" i="64"/>
  <c r="A144" i="65" s="1"/>
  <c r="A144" i="66" s="1"/>
  <c r="D143" i="64"/>
  <c r="D143" i="65" s="1"/>
  <c r="D143" i="66" s="1"/>
  <c r="C143" i="64"/>
  <c r="C143" i="65" s="1"/>
  <c r="C143" i="66" s="1"/>
  <c r="B143" i="64"/>
  <c r="B143" i="65" s="1"/>
  <c r="B143" i="66" s="1"/>
  <c r="A143" i="64"/>
  <c r="D142" i="64"/>
  <c r="D142" i="65" s="1"/>
  <c r="D142" i="66" s="1"/>
  <c r="C142" i="64"/>
  <c r="C142" i="65" s="1"/>
  <c r="C142" i="66" s="1"/>
  <c r="B142" i="64"/>
  <c r="A142" i="64"/>
  <c r="A142" i="65" s="1"/>
  <c r="A142" i="66" s="1"/>
  <c r="D141" i="64"/>
  <c r="D141" i="65" s="1"/>
  <c r="D141" i="66" s="1"/>
  <c r="C141" i="64"/>
  <c r="C141" i="65" s="1"/>
  <c r="C141" i="66" s="1"/>
  <c r="B141" i="64"/>
  <c r="B141" i="65" s="1"/>
  <c r="B141" i="66" s="1"/>
  <c r="A141" i="64"/>
  <c r="A141" i="65" s="1"/>
  <c r="A141" i="66" s="1"/>
  <c r="D140" i="64"/>
  <c r="D140" i="65" s="1"/>
  <c r="D140" i="66" s="1"/>
  <c r="C140" i="64"/>
  <c r="C140" i="65" s="1"/>
  <c r="C140" i="66" s="1"/>
  <c r="B140" i="64"/>
  <c r="A140" i="64"/>
  <c r="A140" i="65" s="1"/>
  <c r="A140" i="66" s="1"/>
  <c r="D139" i="64"/>
  <c r="D139" i="65" s="1"/>
  <c r="D139" i="66" s="1"/>
  <c r="C139" i="64"/>
  <c r="C139" i="65" s="1"/>
  <c r="C139" i="66" s="1"/>
  <c r="B139" i="64"/>
  <c r="B139" i="65" s="1"/>
  <c r="B139" i="66" s="1"/>
  <c r="A139" i="64"/>
  <c r="A139" i="65" s="1"/>
  <c r="A139" i="66" s="1"/>
  <c r="D138" i="64"/>
  <c r="D138" i="65" s="1"/>
  <c r="D138" i="66" s="1"/>
  <c r="C138" i="64"/>
  <c r="C138" i="65" s="1"/>
  <c r="C138" i="66" s="1"/>
  <c r="B138" i="64"/>
  <c r="B138" i="65" s="1"/>
  <c r="B138" i="66" s="1"/>
  <c r="A138" i="64"/>
  <c r="D137" i="64"/>
  <c r="D137" i="65" s="1"/>
  <c r="D137" i="66" s="1"/>
  <c r="C137" i="64"/>
  <c r="C137" i="65" s="1"/>
  <c r="C137" i="66" s="1"/>
  <c r="B137" i="64"/>
  <c r="B137" i="65" s="1"/>
  <c r="B137" i="66" s="1"/>
  <c r="A137" i="64"/>
  <c r="D136" i="64"/>
  <c r="D136" i="65" s="1"/>
  <c r="D136" i="66" s="1"/>
  <c r="C136" i="64"/>
  <c r="C136" i="65" s="1"/>
  <c r="C136" i="66" s="1"/>
  <c r="B136" i="64"/>
  <c r="B136" i="65" s="1"/>
  <c r="B136" i="66" s="1"/>
  <c r="A136" i="64"/>
  <c r="A136" i="65" s="1"/>
  <c r="A136" i="66" s="1"/>
  <c r="D135" i="64"/>
  <c r="D135" i="65" s="1"/>
  <c r="D135" i="66" s="1"/>
  <c r="C135" i="64"/>
  <c r="C135" i="65" s="1"/>
  <c r="C135" i="66" s="1"/>
  <c r="B135" i="64"/>
  <c r="B135" i="65" s="1"/>
  <c r="B135" i="66" s="1"/>
  <c r="A135" i="64"/>
  <c r="D134" i="64"/>
  <c r="D134" i="65" s="1"/>
  <c r="D134" i="66" s="1"/>
  <c r="C134" i="64"/>
  <c r="C134" i="65" s="1"/>
  <c r="C134" i="66" s="1"/>
  <c r="B134" i="64"/>
  <c r="A134" i="64"/>
  <c r="D133" i="64"/>
  <c r="D133" i="65" s="1"/>
  <c r="D133" i="66" s="1"/>
  <c r="C133" i="64"/>
  <c r="C133" i="65" s="1"/>
  <c r="C133" i="66" s="1"/>
  <c r="B133" i="64"/>
  <c r="B133" i="65" s="1"/>
  <c r="B133" i="66" s="1"/>
  <c r="A133" i="64"/>
  <c r="A133" i="65" s="1"/>
  <c r="A133" i="66" s="1"/>
  <c r="D132" i="64"/>
  <c r="D132" i="65" s="1"/>
  <c r="D132" i="66" s="1"/>
  <c r="C132" i="64"/>
  <c r="C132" i="65" s="1"/>
  <c r="C132" i="66" s="1"/>
  <c r="B132" i="64"/>
  <c r="B132" i="65" s="1"/>
  <c r="B132" i="66" s="1"/>
  <c r="A132" i="64"/>
  <c r="A132" i="65" s="1"/>
  <c r="A132" i="66" s="1"/>
  <c r="D131" i="64"/>
  <c r="D131" i="65" s="1"/>
  <c r="D131" i="66" s="1"/>
  <c r="C131" i="64"/>
  <c r="C131" i="65" s="1"/>
  <c r="C131" i="66" s="1"/>
  <c r="B131" i="64"/>
  <c r="B131" i="65" s="1"/>
  <c r="B131" i="66" s="1"/>
  <c r="A131" i="64"/>
  <c r="A131" i="65" s="1"/>
  <c r="A131" i="66" s="1"/>
  <c r="D130" i="64"/>
  <c r="D130" i="65" s="1"/>
  <c r="D130" i="66" s="1"/>
  <c r="C130" i="64"/>
  <c r="C130" i="65" s="1"/>
  <c r="C130" i="66" s="1"/>
  <c r="B130" i="64"/>
  <c r="B130" i="65" s="1"/>
  <c r="B130" i="66" s="1"/>
  <c r="A130" i="64"/>
  <c r="D129" i="64"/>
  <c r="D129" i="65" s="1"/>
  <c r="D129" i="66" s="1"/>
  <c r="C129" i="64"/>
  <c r="C129" i="65" s="1"/>
  <c r="C129" i="66" s="1"/>
  <c r="B129" i="64"/>
  <c r="B129" i="65" s="1"/>
  <c r="B129" i="66" s="1"/>
  <c r="A129" i="64"/>
  <c r="D128" i="64"/>
  <c r="D128" i="65" s="1"/>
  <c r="D128" i="66" s="1"/>
  <c r="C128" i="64"/>
  <c r="C128" i="65" s="1"/>
  <c r="C128" i="66" s="1"/>
  <c r="B128" i="64"/>
  <c r="B128" i="65" s="1"/>
  <c r="B128" i="66" s="1"/>
  <c r="A128" i="64"/>
  <c r="A128" i="65" s="1"/>
  <c r="A128" i="66" s="1"/>
  <c r="D127" i="64"/>
  <c r="D127" i="65" s="1"/>
  <c r="D127" i="66" s="1"/>
  <c r="C127" i="64"/>
  <c r="C127" i="65" s="1"/>
  <c r="C127" i="66" s="1"/>
  <c r="B127" i="64"/>
  <c r="A127" i="64"/>
  <c r="D126" i="64"/>
  <c r="D126" i="65" s="1"/>
  <c r="D126" i="66" s="1"/>
  <c r="C126" i="64"/>
  <c r="C126" i="65" s="1"/>
  <c r="C126" i="66" s="1"/>
  <c r="B126" i="64"/>
  <c r="A126" i="64"/>
  <c r="A126" i="65" s="1"/>
  <c r="A126" i="66" s="1"/>
  <c r="D125" i="64"/>
  <c r="D125" i="65" s="1"/>
  <c r="D125" i="66" s="1"/>
  <c r="C125" i="64"/>
  <c r="C125" i="65" s="1"/>
  <c r="C125" i="66" s="1"/>
  <c r="B125" i="64"/>
  <c r="B125" i="65" s="1"/>
  <c r="B125" i="66" s="1"/>
  <c r="A125" i="64"/>
  <c r="A125" i="65" s="1"/>
  <c r="A125" i="66" s="1"/>
  <c r="D124" i="64"/>
  <c r="D124" i="65" s="1"/>
  <c r="D124" i="66" s="1"/>
  <c r="C124" i="64"/>
  <c r="C124" i="65" s="1"/>
  <c r="C124" i="66" s="1"/>
  <c r="B124" i="64"/>
  <c r="A124" i="64"/>
  <c r="A124" i="65" s="1"/>
  <c r="A124" i="66" s="1"/>
  <c r="D123" i="64"/>
  <c r="D123" i="65" s="1"/>
  <c r="D123" i="66" s="1"/>
  <c r="C123" i="64"/>
  <c r="C123" i="65" s="1"/>
  <c r="C123" i="66" s="1"/>
  <c r="B123" i="64"/>
  <c r="B123" i="65" s="1"/>
  <c r="B123" i="66" s="1"/>
  <c r="A123" i="64"/>
  <c r="A123" i="65" s="1"/>
  <c r="A123" i="66" s="1"/>
  <c r="D122" i="64"/>
  <c r="D122" i="65" s="1"/>
  <c r="D122" i="66" s="1"/>
  <c r="C122" i="64"/>
  <c r="C122" i="65" s="1"/>
  <c r="C122" i="66" s="1"/>
  <c r="B122" i="64"/>
  <c r="B122" i="65" s="1"/>
  <c r="B122" i="66" s="1"/>
  <c r="A122" i="64"/>
  <c r="D121" i="64"/>
  <c r="D121" i="65" s="1"/>
  <c r="D121" i="66" s="1"/>
  <c r="C121" i="64"/>
  <c r="C121" i="65" s="1"/>
  <c r="C121" i="66" s="1"/>
  <c r="B121" i="64"/>
  <c r="B121" i="65" s="1"/>
  <c r="B121" i="66" s="1"/>
  <c r="A121" i="64"/>
  <c r="D120" i="64"/>
  <c r="D120" i="65" s="1"/>
  <c r="D120" i="66" s="1"/>
  <c r="C120" i="64"/>
  <c r="C120" i="65" s="1"/>
  <c r="C120" i="66" s="1"/>
  <c r="B120" i="64"/>
  <c r="B120" i="65" s="1"/>
  <c r="B120" i="66" s="1"/>
  <c r="A120" i="64"/>
  <c r="A120" i="65" s="1"/>
  <c r="A120" i="66" s="1"/>
  <c r="D119" i="64"/>
  <c r="D119" i="65" s="1"/>
  <c r="D119" i="66" s="1"/>
  <c r="C119" i="64"/>
  <c r="C119" i="65" s="1"/>
  <c r="C119" i="66" s="1"/>
  <c r="B119" i="64"/>
  <c r="B119" i="65" s="1"/>
  <c r="B119" i="66" s="1"/>
  <c r="A119" i="64"/>
  <c r="D118" i="64"/>
  <c r="D118" i="65" s="1"/>
  <c r="D118" i="66" s="1"/>
  <c r="C118" i="64"/>
  <c r="C118" i="65" s="1"/>
  <c r="C118" i="66" s="1"/>
  <c r="B118" i="64"/>
  <c r="A118" i="64"/>
  <c r="A118" i="65" s="1"/>
  <c r="A118" i="66" s="1"/>
  <c r="D117" i="64"/>
  <c r="D117" i="65" s="1"/>
  <c r="D117" i="66" s="1"/>
  <c r="C117" i="64"/>
  <c r="C117" i="65" s="1"/>
  <c r="C117" i="66" s="1"/>
  <c r="B117" i="64"/>
  <c r="B117" i="65" s="1"/>
  <c r="B117" i="66" s="1"/>
  <c r="A117" i="64"/>
  <c r="D116" i="64"/>
  <c r="D116" i="65" s="1"/>
  <c r="D116" i="66" s="1"/>
  <c r="C116" i="64"/>
  <c r="C116" i="65" s="1"/>
  <c r="C116" i="66" s="1"/>
  <c r="B116" i="64"/>
  <c r="A116" i="64"/>
  <c r="A116" i="65" s="1"/>
  <c r="A116" i="66" s="1"/>
  <c r="D115" i="64"/>
  <c r="D115" i="65" s="1"/>
  <c r="D115" i="66" s="1"/>
  <c r="C115" i="64"/>
  <c r="C115" i="65" s="1"/>
  <c r="C115" i="66" s="1"/>
  <c r="B115" i="64"/>
  <c r="B115" i="65" s="1"/>
  <c r="B115" i="66" s="1"/>
  <c r="A115" i="64"/>
  <c r="A115" i="65" s="1"/>
  <c r="A115" i="66" s="1"/>
  <c r="D114" i="64"/>
  <c r="D114" i="65" s="1"/>
  <c r="D114" i="66" s="1"/>
  <c r="C114" i="64"/>
  <c r="C114" i="65" s="1"/>
  <c r="C114" i="66" s="1"/>
  <c r="B114" i="64"/>
  <c r="B114" i="65" s="1"/>
  <c r="B114" i="66" s="1"/>
  <c r="A114" i="64"/>
  <c r="D113" i="64"/>
  <c r="D113" i="65" s="1"/>
  <c r="D113" i="66" s="1"/>
  <c r="C113" i="64"/>
  <c r="C113" i="65" s="1"/>
  <c r="C113" i="66" s="1"/>
  <c r="B113" i="64"/>
  <c r="B113" i="65" s="1"/>
  <c r="B113" i="66" s="1"/>
  <c r="A113" i="64"/>
  <c r="D112" i="64"/>
  <c r="D112" i="65" s="1"/>
  <c r="D112" i="66" s="1"/>
  <c r="C112" i="64"/>
  <c r="C112" i="65" s="1"/>
  <c r="C112" i="66" s="1"/>
  <c r="B112" i="64"/>
  <c r="B112" i="65" s="1"/>
  <c r="B112" i="66" s="1"/>
  <c r="A112" i="64"/>
  <c r="D111" i="64"/>
  <c r="D111" i="65" s="1"/>
  <c r="D111" i="66" s="1"/>
  <c r="C111" i="64"/>
  <c r="C111" i="65" s="1"/>
  <c r="C111" i="66" s="1"/>
  <c r="B111" i="64"/>
  <c r="B111" i="65" s="1"/>
  <c r="B111" i="66" s="1"/>
  <c r="A111" i="64"/>
  <c r="D110" i="64"/>
  <c r="D110" i="65" s="1"/>
  <c r="D110" i="66" s="1"/>
  <c r="C110" i="64"/>
  <c r="C110" i="65" s="1"/>
  <c r="C110" i="66" s="1"/>
  <c r="B110" i="64"/>
  <c r="A110" i="64"/>
  <c r="A110" i="65" s="1"/>
  <c r="A110" i="66" s="1"/>
  <c r="D109" i="64"/>
  <c r="D109" i="65" s="1"/>
  <c r="D109" i="66" s="1"/>
  <c r="C109" i="64"/>
  <c r="C109" i="65" s="1"/>
  <c r="C109" i="66" s="1"/>
  <c r="B109" i="64"/>
  <c r="A109" i="64"/>
  <c r="D108" i="64"/>
  <c r="D108" i="65" s="1"/>
  <c r="D108" i="66" s="1"/>
  <c r="C108" i="64"/>
  <c r="C108" i="65" s="1"/>
  <c r="C108" i="66" s="1"/>
  <c r="B108" i="64"/>
  <c r="B108" i="65" s="1"/>
  <c r="B108" i="66" s="1"/>
  <c r="A108" i="64"/>
  <c r="A108" i="65" s="1"/>
  <c r="A108" i="66" s="1"/>
  <c r="D107" i="64"/>
  <c r="D107" i="65" s="1"/>
  <c r="D107" i="66" s="1"/>
  <c r="C107" i="64"/>
  <c r="C107" i="65" s="1"/>
  <c r="C107" i="66" s="1"/>
  <c r="B107" i="64"/>
  <c r="B107" i="65" s="1"/>
  <c r="B107" i="66" s="1"/>
  <c r="A107" i="64"/>
  <c r="D106" i="64"/>
  <c r="D106" i="65" s="1"/>
  <c r="D106" i="66" s="1"/>
  <c r="C106" i="64"/>
  <c r="C106" i="65" s="1"/>
  <c r="C106" i="66" s="1"/>
  <c r="B106" i="64"/>
  <c r="B106" i="65" s="1"/>
  <c r="B106" i="66" s="1"/>
  <c r="A106" i="64"/>
  <c r="D105" i="64"/>
  <c r="D105" i="65" s="1"/>
  <c r="D105" i="66" s="1"/>
  <c r="C105" i="64"/>
  <c r="C105" i="65" s="1"/>
  <c r="C105" i="66" s="1"/>
  <c r="B105" i="64"/>
  <c r="B105" i="65" s="1"/>
  <c r="B105" i="66" s="1"/>
  <c r="A105" i="64"/>
  <c r="D104" i="64"/>
  <c r="D104" i="65" s="1"/>
  <c r="D104" i="66" s="1"/>
  <c r="C104" i="64"/>
  <c r="C104" i="65" s="1"/>
  <c r="C104" i="66" s="1"/>
  <c r="B104" i="64"/>
  <c r="B104" i="65" s="1"/>
  <c r="B104" i="66" s="1"/>
  <c r="A104" i="64"/>
  <c r="D103" i="64"/>
  <c r="D103" i="65" s="1"/>
  <c r="D103" i="66" s="1"/>
  <c r="C103" i="64"/>
  <c r="C103" i="65" s="1"/>
  <c r="C103" i="66" s="1"/>
  <c r="B103" i="64"/>
  <c r="B103" i="65" s="1"/>
  <c r="B103" i="66" s="1"/>
  <c r="A103" i="64"/>
  <c r="D102" i="64"/>
  <c r="D102" i="65" s="1"/>
  <c r="D102" i="66" s="1"/>
  <c r="C102" i="64"/>
  <c r="C102" i="65" s="1"/>
  <c r="C102" i="66" s="1"/>
  <c r="B102" i="64"/>
  <c r="A102" i="64"/>
  <c r="A102" i="65" s="1"/>
  <c r="A102" i="66" s="1"/>
  <c r="D101" i="64"/>
  <c r="D101" i="65" s="1"/>
  <c r="D101" i="66" s="1"/>
  <c r="C101" i="64"/>
  <c r="C101" i="65" s="1"/>
  <c r="C101" i="66" s="1"/>
  <c r="B101" i="64"/>
  <c r="B101" i="65" s="1"/>
  <c r="B101" i="66" s="1"/>
  <c r="A101" i="64"/>
  <c r="D100" i="64"/>
  <c r="D100" i="65" s="1"/>
  <c r="D100" i="66" s="1"/>
  <c r="C100" i="64"/>
  <c r="C100" i="65" s="1"/>
  <c r="C100" i="66" s="1"/>
  <c r="B100" i="64"/>
  <c r="B100" i="65" s="1"/>
  <c r="B100" i="66" s="1"/>
  <c r="A100" i="64"/>
  <c r="A100" i="65" s="1"/>
  <c r="A100" i="66" s="1"/>
  <c r="D99" i="64"/>
  <c r="D99" i="65" s="1"/>
  <c r="D99" i="66" s="1"/>
  <c r="C99" i="64"/>
  <c r="C99" i="65" s="1"/>
  <c r="C99" i="66" s="1"/>
  <c r="B99" i="64"/>
  <c r="B99" i="65" s="1"/>
  <c r="B99" i="66" s="1"/>
  <c r="A99" i="64"/>
  <c r="D98" i="64"/>
  <c r="D98" i="65" s="1"/>
  <c r="D98" i="66" s="1"/>
  <c r="C98" i="64"/>
  <c r="C98" i="65" s="1"/>
  <c r="C98" i="66" s="1"/>
  <c r="B98" i="64"/>
  <c r="B98" i="65" s="1"/>
  <c r="B98" i="66" s="1"/>
  <c r="A98" i="64"/>
  <c r="D97" i="64"/>
  <c r="D97" i="65" s="1"/>
  <c r="D97" i="66" s="1"/>
  <c r="C97" i="64"/>
  <c r="C97" i="65" s="1"/>
  <c r="C97" i="66" s="1"/>
  <c r="B97" i="64"/>
  <c r="B97" i="65" s="1"/>
  <c r="B97" i="66" s="1"/>
  <c r="A97" i="64"/>
  <c r="D96" i="64"/>
  <c r="D96" i="65" s="1"/>
  <c r="D96" i="66" s="1"/>
  <c r="C96" i="64"/>
  <c r="C96" i="65" s="1"/>
  <c r="C96" i="66" s="1"/>
  <c r="B96" i="64"/>
  <c r="A96" i="64"/>
  <c r="D95" i="64"/>
  <c r="D95" i="65" s="1"/>
  <c r="D95" i="66" s="1"/>
  <c r="C95" i="64"/>
  <c r="C95" i="65" s="1"/>
  <c r="C95" i="66" s="1"/>
  <c r="B95" i="64"/>
  <c r="B95" i="65" s="1"/>
  <c r="B95" i="66" s="1"/>
  <c r="A95" i="64"/>
  <c r="D94" i="64"/>
  <c r="D94" i="65" s="1"/>
  <c r="D94" i="66" s="1"/>
  <c r="C94" i="64"/>
  <c r="C94" i="65" s="1"/>
  <c r="C94" i="66" s="1"/>
  <c r="B94" i="64"/>
  <c r="B94" i="65" s="1"/>
  <c r="B94" i="66" s="1"/>
  <c r="A94" i="64"/>
  <c r="A94" i="65" s="1"/>
  <c r="A94" i="66" s="1"/>
  <c r="D93" i="64"/>
  <c r="D93" i="65" s="1"/>
  <c r="D93" i="66" s="1"/>
  <c r="C93" i="64"/>
  <c r="C93" i="65" s="1"/>
  <c r="C93" i="66" s="1"/>
  <c r="B93" i="64"/>
  <c r="B93" i="65" s="1"/>
  <c r="B93" i="66" s="1"/>
  <c r="A93" i="64"/>
  <c r="D92" i="64"/>
  <c r="D92" i="65" s="1"/>
  <c r="D92" i="66" s="1"/>
  <c r="C92" i="64"/>
  <c r="C92" i="65" s="1"/>
  <c r="C92" i="66" s="1"/>
  <c r="B92" i="64"/>
  <c r="B92" i="65" s="1"/>
  <c r="B92" i="66" s="1"/>
  <c r="A92" i="64"/>
  <c r="D91" i="64"/>
  <c r="D91" i="65" s="1"/>
  <c r="D91" i="66" s="1"/>
  <c r="C91" i="64"/>
  <c r="C91" i="65" s="1"/>
  <c r="C91" i="66" s="1"/>
  <c r="B91" i="64"/>
  <c r="B91" i="65" s="1"/>
  <c r="B91" i="66" s="1"/>
  <c r="A91" i="64"/>
  <c r="D90" i="64"/>
  <c r="D90" i="65" s="1"/>
  <c r="D90" i="66" s="1"/>
  <c r="C90" i="64"/>
  <c r="C90" i="65" s="1"/>
  <c r="C90" i="66" s="1"/>
  <c r="B90" i="64"/>
  <c r="B90" i="65" s="1"/>
  <c r="B90" i="66" s="1"/>
  <c r="A90" i="64"/>
  <c r="D89" i="64"/>
  <c r="D89" i="65" s="1"/>
  <c r="D89" i="66" s="1"/>
  <c r="C89" i="64"/>
  <c r="C89" i="65" s="1"/>
  <c r="C89" i="66" s="1"/>
  <c r="B89" i="64"/>
  <c r="B89" i="65" s="1"/>
  <c r="B89" i="66" s="1"/>
  <c r="A89" i="64"/>
  <c r="D88" i="64"/>
  <c r="D88" i="65" s="1"/>
  <c r="D88" i="66" s="1"/>
  <c r="C88" i="64"/>
  <c r="C88" i="65" s="1"/>
  <c r="C88" i="66" s="1"/>
  <c r="B88" i="64"/>
  <c r="B88" i="65" s="1"/>
  <c r="B88" i="66" s="1"/>
  <c r="A88" i="64"/>
  <c r="D87" i="64"/>
  <c r="D87" i="65" s="1"/>
  <c r="D87" i="66" s="1"/>
  <c r="C87" i="64"/>
  <c r="C87" i="65" s="1"/>
  <c r="C87" i="66" s="1"/>
  <c r="B87" i="64"/>
  <c r="B87" i="65" s="1"/>
  <c r="B87" i="66" s="1"/>
  <c r="A87" i="64"/>
  <c r="D86" i="64"/>
  <c r="D86" i="65" s="1"/>
  <c r="D86" i="66" s="1"/>
  <c r="C86" i="64"/>
  <c r="C86" i="65" s="1"/>
  <c r="C86" i="66" s="1"/>
  <c r="B86" i="64"/>
  <c r="B86" i="65" s="1"/>
  <c r="B86" i="66" s="1"/>
  <c r="A86" i="64"/>
  <c r="A86" i="65" s="1"/>
  <c r="A86" i="66" s="1"/>
  <c r="D85" i="64"/>
  <c r="D85" i="65" s="1"/>
  <c r="D85" i="66" s="1"/>
  <c r="C85" i="64"/>
  <c r="C85" i="65" s="1"/>
  <c r="C85" i="66" s="1"/>
  <c r="B85" i="64"/>
  <c r="B85" i="65" s="1"/>
  <c r="B85" i="66" s="1"/>
  <c r="A85" i="64"/>
  <c r="A85" i="65" s="1"/>
  <c r="A85" i="66" s="1"/>
  <c r="D84" i="64"/>
  <c r="D84" i="65" s="1"/>
  <c r="D84" i="66" s="1"/>
  <c r="C84" i="64"/>
  <c r="C84" i="65" s="1"/>
  <c r="C84" i="66" s="1"/>
  <c r="B84" i="64"/>
  <c r="B84" i="65" s="1"/>
  <c r="B84" i="66" s="1"/>
  <c r="A84" i="64"/>
  <c r="D83" i="64"/>
  <c r="D83" i="65" s="1"/>
  <c r="D83" i="66" s="1"/>
  <c r="C83" i="64"/>
  <c r="C83" i="65" s="1"/>
  <c r="C83" i="66" s="1"/>
  <c r="B83" i="64"/>
  <c r="B83" i="65" s="1"/>
  <c r="B83" i="66" s="1"/>
  <c r="A83" i="64"/>
  <c r="D82" i="64"/>
  <c r="D82" i="65" s="1"/>
  <c r="D82" i="66" s="1"/>
  <c r="C82" i="64"/>
  <c r="C82" i="65" s="1"/>
  <c r="C82" i="66" s="1"/>
  <c r="B82" i="64"/>
  <c r="B82" i="65" s="1"/>
  <c r="B82" i="66" s="1"/>
  <c r="A82" i="64"/>
  <c r="A82" i="65" s="1"/>
  <c r="A82" i="66" s="1"/>
  <c r="D81" i="64"/>
  <c r="D81" i="65" s="1"/>
  <c r="D81" i="66" s="1"/>
  <c r="C81" i="64"/>
  <c r="C81" i="65" s="1"/>
  <c r="C81" i="66" s="1"/>
  <c r="B81" i="64"/>
  <c r="B81" i="65" s="1"/>
  <c r="B81" i="66" s="1"/>
  <c r="A81" i="64"/>
  <c r="A81" i="65" s="1"/>
  <c r="A81" i="66" s="1"/>
  <c r="D80" i="64"/>
  <c r="D80" i="65" s="1"/>
  <c r="D80" i="66" s="1"/>
  <c r="C80" i="64"/>
  <c r="C80" i="65" s="1"/>
  <c r="C80" i="66" s="1"/>
  <c r="B80" i="64"/>
  <c r="A80" i="64"/>
  <c r="A80" i="65" s="1"/>
  <c r="A80" i="66" s="1"/>
  <c r="D79" i="64"/>
  <c r="D79" i="65" s="1"/>
  <c r="D79" i="66" s="1"/>
  <c r="C79" i="64"/>
  <c r="C79" i="65" s="1"/>
  <c r="C79" i="66" s="1"/>
  <c r="B79" i="64"/>
  <c r="B79" i="65" s="1"/>
  <c r="B79" i="66" s="1"/>
  <c r="A79" i="64"/>
  <c r="A79" i="65" s="1"/>
  <c r="A79" i="66" s="1"/>
  <c r="D78" i="64"/>
  <c r="D78" i="65" s="1"/>
  <c r="D78" i="66" s="1"/>
  <c r="C78" i="64"/>
  <c r="C78" i="65" s="1"/>
  <c r="C78" i="66" s="1"/>
  <c r="B78" i="64"/>
  <c r="B78" i="65" s="1"/>
  <c r="B78" i="66" s="1"/>
  <c r="A78" i="64"/>
  <c r="A78" i="65" s="1"/>
  <c r="A78" i="66" s="1"/>
  <c r="D77" i="64"/>
  <c r="D77" i="65" s="1"/>
  <c r="D77" i="66" s="1"/>
  <c r="C77" i="64"/>
  <c r="C77" i="65" s="1"/>
  <c r="C77" i="66" s="1"/>
  <c r="B77" i="64"/>
  <c r="B77" i="65" s="1"/>
  <c r="B77" i="66" s="1"/>
  <c r="A77" i="64"/>
  <c r="A77" i="65" s="1"/>
  <c r="A77" i="66" s="1"/>
  <c r="D76" i="64"/>
  <c r="D76" i="65" s="1"/>
  <c r="D76" i="66" s="1"/>
  <c r="C76" i="64"/>
  <c r="C76" i="65" s="1"/>
  <c r="C76" i="66" s="1"/>
  <c r="B76" i="64"/>
  <c r="B76" i="65" s="1"/>
  <c r="B76" i="66" s="1"/>
  <c r="A76" i="64"/>
  <c r="D75" i="64"/>
  <c r="D75" i="65" s="1"/>
  <c r="D75" i="66" s="1"/>
  <c r="C75" i="64"/>
  <c r="C75" i="65" s="1"/>
  <c r="C75" i="66" s="1"/>
  <c r="B75" i="64"/>
  <c r="B75" i="65" s="1"/>
  <c r="B75" i="66" s="1"/>
  <c r="A75" i="64"/>
  <c r="D74" i="64"/>
  <c r="D74" i="65" s="1"/>
  <c r="D74" i="66" s="1"/>
  <c r="C74" i="64"/>
  <c r="C74" i="65" s="1"/>
  <c r="C74" i="66" s="1"/>
  <c r="B74" i="64"/>
  <c r="B74" i="65" s="1"/>
  <c r="B74" i="66" s="1"/>
  <c r="A74" i="64"/>
  <c r="A74" i="65" s="1"/>
  <c r="A74" i="66" s="1"/>
  <c r="D73" i="64"/>
  <c r="D73" i="65" s="1"/>
  <c r="D73" i="66" s="1"/>
  <c r="C73" i="64"/>
  <c r="C73" i="65" s="1"/>
  <c r="C73" i="66" s="1"/>
  <c r="B73" i="64"/>
  <c r="B73" i="65" s="1"/>
  <c r="B73" i="66" s="1"/>
  <c r="A73" i="64"/>
  <c r="A73" i="65" s="1"/>
  <c r="A73" i="66" s="1"/>
  <c r="D72" i="64"/>
  <c r="D72" i="65" s="1"/>
  <c r="D72" i="66" s="1"/>
  <c r="C72" i="64"/>
  <c r="C72" i="65" s="1"/>
  <c r="C72" i="66" s="1"/>
  <c r="B72" i="64"/>
  <c r="A72" i="64"/>
  <c r="A72" i="65" s="1"/>
  <c r="A72" i="66" s="1"/>
  <c r="D71" i="64"/>
  <c r="D71" i="65" s="1"/>
  <c r="D71" i="66" s="1"/>
  <c r="C71" i="64"/>
  <c r="C71" i="65" s="1"/>
  <c r="C71" i="66" s="1"/>
  <c r="B71" i="64"/>
  <c r="B71" i="65" s="1"/>
  <c r="B71" i="66" s="1"/>
  <c r="A71" i="64"/>
  <c r="A71" i="65" s="1"/>
  <c r="A71" i="66" s="1"/>
  <c r="D70" i="64"/>
  <c r="D70" i="65" s="1"/>
  <c r="D70" i="66" s="1"/>
  <c r="C70" i="64"/>
  <c r="C70" i="65" s="1"/>
  <c r="C70" i="66" s="1"/>
  <c r="B70" i="64"/>
  <c r="B70" i="65" s="1"/>
  <c r="B70" i="66" s="1"/>
  <c r="A70" i="64"/>
  <c r="A70" i="65" s="1"/>
  <c r="A70" i="66" s="1"/>
  <c r="D69" i="64"/>
  <c r="D69" i="65" s="1"/>
  <c r="D69" i="66" s="1"/>
  <c r="C69" i="64"/>
  <c r="C69" i="65" s="1"/>
  <c r="C69" i="66" s="1"/>
  <c r="B69" i="64"/>
  <c r="B69" i="65" s="1"/>
  <c r="B69" i="66" s="1"/>
  <c r="A69" i="64"/>
  <c r="D68" i="64"/>
  <c r="D68" i="65" s="1"/>
  <c r="D68" i="66" s="1"/>
  <c r="C68" i="64"/>
  <c r="C68" i="65" s="1"/>
  <c r="C68" i="66" s="1"/>
  <c r="B68" i="64"/>
  <c r="A68" i="64"/>
  <c r="D67" i="64"/>
  <c r="D67" i="65" s="1"/>
  <c r="D67" i="66" s="1"/>
  <c r="C67" i="64"/>
  <c r="C67" i="65" s="1"/>
  <c r="C67" i="66" s="1"/>
  <c r="B67" i="64"/>
  <c r="B67" i="65" s="1"/>
  <c r="B67" i="66" s="1"/>
  <c r="A67" i="64"/>
  <c r="D66" i="64"/>
  <c r="D66" i="65" s="1"/>
  <c r="D66" i="66" s="1"/>
  <c r="C66" i="64"/>
  <c r="C66" i="65" s="1"/>
  <c r="C66" i="66" s="1"/>
  <c r="B66" i="64"/>
  <c r="A66" i="64"/>
  <c r="A66" i="65" s="1"/>
  <c r="A66" i="66" s="1"/>
  <c r="D65" i="64"/>
  <c r="D65" i="65" s="1"/>
  <c r="D65" i="66" s="1"/>
  <c r="C65" i="64"/>
  <c r="C65" i="65" s="1"/>
  <c r="C65" i="66" s="1"/>
  <c r="B65" i="64"/>
  <c r="B65" i="65" s="1"/>
  <c r="B65" i="66" s="1"/>
  <c r="A65" i="64"/>
  <c r="A65" i="65" s="1"/>
  <c r="A65" i="66" s="1"/>
  <c r="D64" i="64"/>
  <c r="D64" i="65" s="1"/>
  <c r="D64" i="66" s="1"/>
  <c r="C64" i="64"/>
  <c r="C64" i="65" s="1"/>
  <c r="C64" i="66" s="1"/>
  <c r="B64" i="64"/>
  <c r="A64" i="64"/>
  <c r="A64" i="65" s="1"/>
  <c r="A64" i="66" s="1"/>
  <c r="D63" i="64"/>
  <c r="D63" i="65" s="1"/>
  <c r="D63" i="66" s="1"/>
  <c r="C63" i="64"/>
  <c r="C63" i="65" s="1"/>
  <c r="C63" i="66" s="1"/>
  <c r="B63" i="64"/>
  <c r="B63" i="65" s="1"/>
  <c r="B63" i="66" s="1"/>
  <c r="A63" i="64"/>
  <c r="D62" i="64"/>
  <c r="D62" i="65" s="1"/>
  <c r="D62" i="66" s="1"/>
  <c r="C62" i="64"/>
  <c r="C62" i="65" s="1"/>
  <c r="C62" i="66" s="1"/>
  <c r="B62" i="64"/>
  <c r="B62" i="65" s="1"/>
  <c r="B62" i="66" s="1"/>
  <c r="A62" i="64"/>
  <c r="A62" i="65" s="1"/>
  <c r="A62" i="66" s="1"/>
  <c r="D61" i="64"/>
  <c r="D61" i="65" s="1"/>
  <c r="D61" i="66" s="1"/>
  <c r="C61" i="64"/>
  <c r="C61" i="65" s="1"/>
  <c r="C61" i="66" s="1"/>
  <c r="B61" i="64"/>
  <c r="B61" i="65" s="1"/>
  <c r="B61" i="66" s="1"/>
  <c r="A61" i="64"/>
  <c r="D60" i="64"/>
  <c r="D60" i="65" s="1"/>
  <c r="D60" i="66" s="1"/>
  <c r="C60" i="64"/>
  <c r="C60" i="65" s="1"/>
  <c r="C60" i="66" s="1"/>
  <c r="B60" i="64"/>
  <c r="A60" i="64"/>
  <c r="A60" i="65" s="1"/>
  <c r="A60" i="66" s="1"/>
  <c r="D59" i="64"/>
  <c r="D59" i="65" s="1"/>
  <c r="D59" i="66" s="1"/>
  <c r="C59" i="64"/>
  <c r="C59" i="65" s="1"/>
  <c r="C59" i="66" s="1"/>
  <c r="B59" i="64"/>
  <c r="B59" i="65" s="1"/>
  <c r="B59" i="66" s="1"/>
  <c r="A59" i="64"/>
  <c r="D58" i="64"/>
  <c r="D58" i="65" s="1"/>
  <c r="D58" i="66" s="1"/>
  <c r="C58" i="64"/>
  <c r="C58" i="65" s="1"/>
  <c r="C58" i="66" s="1"/>
  <c r="B58" i="64"/>
  <c r="A58" i="64"/>
  <c r="A58" i="65" s="1"/>
  <c r="A58" i="66" s="1"/>
  <c r="D57" i="64"/>
  <c r="D57" i="65" s="1"/>
  <c r="D57" i="66" s="1"/>
  <c r="C57" i="64"/>
  <c r="C57" i="65" s="1"/>
  <c r="C57" i="66" s="1"/>
  <c r="B57" i="64"/>
  <c r="B57" i="65" s="1"/>
  <c r="B57" i="66" s="1"/>
  <c r="A57" i="64"/>
  <c r="A57" i="65" s="1"/>
  <c r="A57" i="66" s="1"/>
  <c r="D56" i="64"/>
  <c r="D56" i="65" s="1"/>
  <c r="D56" i="66" s="1"/>
  <c r="C56" i="64"/>
  <c r="C56" i="65" s="1"/>
  <c r="C56" i="66" s="1"/>
  <c r="B56" i="64"/>
  <c r="A56" i="64"/>
  <c r="A56" i="65" s="1"/>
  <c r="A56" i="66" s="1"/>
  <c r="D55" i="64"/>
  <c r="D55" i="65" s="1"/>
  <c r="D55" i="66" s="1"/>
  <c r="C55" i="64"/>
  <c r="C55" i="65" s="1"/>
  <c r="C55" i="66" s="1"/>
  <c r="B55" i="64"/>
  <c r="B55" i="65" s="1"/>
  <c r="B55" i="66" s="1"/>
  <c r="A55" i="64"/>
  <c r="D54" i="64"/>
  <c r="D54" i="65" s="1"/>
  <c r="D54" i="66" s="1"/>
  <c r="C54" i="64"/>
  <c r="C54" i="65" s="1"/>
  <c r="C54" i="66" s="1"/>
  <c r="B54" i="64"/>
  <c r="B54" i="65" s="1"/>
  <c r="B54" i="66" s="1"/>
  <c r="A54" i="64"/>
  <c r="A54" i="65" s="1"/>
  <c r="A54" i="66" s="1"/>
  <c r="D53" i="64"/>
  <c r="D53" i="65" s="1"/>
  <c r="D53" i="66" s="1"/>
  <c r="C53" i="64"/>
  <c r="C53" i="65" s="1"/>
  <c r="C53" i="66" s="1"/>
  <c r="B53" i="64"/>
  <c r="B53" i="65" s="1"/>
  <c r="B53" i="66" s="1"/>
  <c r="A53" i="64"/>
  <c r="D52" i="64"/>
  <c r="D52" i="65" s="1"/>
  <c r="D52" i="66" s="1"/>
  <c r="C52" i="64"/>
  <c r="C52" i="65" s="1"/>
  <c r="C52" i="66" s="1"/>
  <c r="B52" i="64"/>
  <c r="A52" i="64"/>
  <c r="A52" i="65" s="1"/>
  <c r="A52" i="66" s="1"/>
  <c r="D51" i="64"/>
  <c r="D51" i="65" s="1"/>
  <c r="D51" i="66" s="1"/>
  <c r="C51" i="64"/>
  <c r="C51" i="65" s="1"/>
  <c r="C51" i="66" s="1"/>
  <c r="B51" i="64"/>
  <c r="B51" i="65" s="1"/>
  <c r="B51" i="66" s="1"/>
  <c r="A51" i="64"/>
  <c r="D50" i="64"/>
  <c r="D50" i="65" s="1"/>
  <c r="D50" i="66" s="1"/>
  <c r="C50" i="64"/>
  <c r="C50" i="65" s="1"/>
  <c r="C50" i="66" s="1"/>
  <c r="B50" i="64"/>
  <c r="A50" i="64"/>
  <c r="A50" i="65" s="1"/>
  <c r="A50" i="66" s="1"/>
  <c r="D49" i="64"/>
  <c r="D49" i="65" s="1"/>
  <c r="D49" i="66" s="1"/>
  <c r="C49" i="64"/>
  <c r="C49" i="65" s="1"/>
  <c r="C49" i="66" s="1"/>
  <c r="B49" i="64"/>
  <c r="B49" i="65" s="1"/>
  <c r="B49" i="66" s="1"/>
  <c r="A49" i="64"/>
  <c r="A49" i="65" s="1"/>
  <c r="A49" i="66" s="1"/>
  <c r="D48" i="64"/>
  <c r="D48" i="65" s="1"/>
  <c r="D48" i="66" s="1"/>
  <c r="C48" i="64"/>
  <c r="C48" i="65" s="1"/>
  <c r="C48" i="66" s="1"/>
  <c r="B48" i="64"/>
  <c r="A48" i="64"/>
  <c r="A48" i="65" s="1"/>
  <c r="A48" i="66" s="1"/>
  <c r="D47" i="64"/>
  <c r="D47" i="65" s="1"/>
  <c r="D47" i="66" s="1"/>
  <c r="C47" i="64"/>
  <c r="C47" i="65" s="1"/>
  <c r="C47" i="66" s="1"/>
  <c r="B47" i="64"/>
  <c r="B47" i="65" s="1"/>
  <c r="B47" i="66" s="1"/>
  <c r="A47" i="64"/>
  <c r="D46" i="64"/>
  <c r="D46" i="65" s="1"/>
  <c r="D46" i="66" s="1"/>
  <c r="C46" i="64"/>
  <c r="C46" i="65" s="1"/>
  <c r="C46" i="66" s="1"/>
  <c r="B46" i="64"/>
  <c r="B46" i="65" s="1"/>
  <c r="B46" i="66" s="1"/>
  <c r="A46" i="64"/>
  <c r="A46" i="65" s="1"/>
  <c r="A46" i="66" s="1"/>
  <c r="D45" i="64"/>
  <c r="D45" i="65" s="1"/>
  <c r="D45" i="66" s="1"/>
  <c r="C45" i="64"/>
  <c r="C45" i="65" s="1"/>
  <c r="C45" i="66" s="1"/>
  <c r="B45" i="64"/>
  <c r="B45" i="65" s="1"/>
  <c r="B45" i="66" s="1"/>
  <c r="A45" i="64"/>
  <c r="D44" i="64"/>
  <c r="D44" i="65" s="1"/>
  <c r="D44" i="66" s="1"/>
  <c r="C44" i="64"/>
  <c r="C44" i="65" s="1"/>
  <c r="C44" i="66" s="1"/>
  <c r="B44" i="64"/>
  <c r="A44" i="64"/>
  <c r="A44" i="65" s="1"/>
  <c r="A44" i="66" s="1"/>
  <c r="D43" i="64"/>
  <c r="D43" i="65" s="1"/>
  <c r="D43" i="66" s="1"/>
  <c r="C43" i="64"/>
  <c r="C43" i="65" s="1"/>
  <c r="C43" i="66" s="1"/>
  <c r="B43" i="64"/>
  <c r="B43" i="65" s="1"/>
  <c r="B43" i="66" s="1"/>
  <c r="A43" i="64"/>
  <c r="D42" i="64"/>
  <c r="D42" i="65" s="1"/>
  <c r="D42" i="66" s="1"/>
  <c r="C42" i="64"/>
  <c r="C42" i="65" s="1"/>
  <c r="C42" i="66" s="1"/>
  <c r="B42" i="64"/>
  <c r="A42" i="64"/>
  <c r="A42" i="65" s="1"/>
  <c r="A42" i="66" s="1"/>
  <c r="D41" i="64"/>
  <c r="D41" i="65" s="1"/>
  <c r="D41" i="66" s="1"/>
  <c r="C41" i="64"/>
  <c r="C41" i="65" s="1"/>
  <c r="C41" i="66" s="1"/>
  <c r="B41" i="64"/>
  <c r="B41" i="65" s="1"/>
  <c r="B41" i="66" s="1"/>
  <c r="A41" i="64"/>
  <c r="A41" i="65" s="1"/>
  <c r="A41" i="66" s="1"/>
  <c r="D40" i="64"/>
  <c r="D40" i="65" s="1"/>
  <c r="D40" i="66" s="1"/>
  <c r="C40" i="64"/>
  <c r="C40" i="65" s="1"/>
  <c r="C40" i="66" s="1"/>
  <c r="B40" i="64"/>
  <c r="A40" i="64"/>
  <c r="A40" i="65" s="1"/>
  <c r="A40" i="66" s="1"/>
  <c r="D39" i="64"/>
  <c r="D39" i="65" s="1"/>
  <c r="D39" i="66" s="1"/>
  <c r="C39" i="64"/>
  <c r="C39" i="65" s="1"/>
  <c r="C39" i="66" s="1"/>
  <c r="B39" i="64"/>
  <c r="B39" i="65" s="1"/>
  <c r="B39" i="66" s="1"/>
  <c r="A39" i="64"/>
  <c r="D38" i="64"/>
  <c r="D38" i="65" s="1"/>
  <c r="D38" i="66" s="1"/>
  <c r="C38" i="64"/>
  <c r="C38" i="65" s="1"/>
  <c r="C38" i="66" s="1"/>
  <c r="B38" i="64"/>
  <c r="B38" i="65" s="1"/>
  <c r="B38" i="66" s="1"/>
  <c r="A38" i="64"/>
  <c r="A38" i="65" s="1"/>
  <c r="A38" i="66" s="1"/>
  <c r="D37" i="64"/>
  <c r="D37" i="65" s="1"/>
  <c r="D37" i="66" s="1"/>
  <c r="C37" i="64"/>
  <c r="C37" i="65" s="1"/>
  <c r="C37" i="66" s="1"/>
  <c r="B37" i="64"/>
  <c r="B37" i="65" s="1"/>
  <c r="B37" i="66" s="1"/>
  <c r="A37" i="64"/>
  <c r="D36" i="64"/>
  <c r="D36" i="65" s="1"/>
  <c r="D36" i="66" s="1"/>
  <c r="C36" i="64"/>
  <c r="C36" i="65" s="1"/>
  <c r="C36" i="66" s="1"/>
  <c r="B36" i="64"/>
  <c r="A36" i="64"/>
  <c r="A36" i="65" s="1"/>
  <c r="A36" i="66" s="1"/>
  <c r="D35" i="64"/>
  <c r="D35" i="65" s="1"/>
  <c r="D35" i="66" s="1"/>
  <c r="C35" i="64"/>
  <c r="C35" i="65" s="1"/>
  <c r="C35" i="66" s="1"/>
  <c r="B35" i="64"/>
  <c r="B35" i="65" s="1"/>
  <c r="B35" i="66" s="1"/>
  <c r="A35" i="64"/>
  <c r="D34" i="64"/>
  <c r="D34" i="65" s="1"/>
  <c r="D34" i="66" s="1"/>
  <c r="C34" i="64"/>
  <c r="C34" i="65" s="1"/>
  <c r="C34" i="66" s="1"/>
  <c r="B34" i="64"/>
  <c r="A34" i="64"/>
  <c r="A34" i="65" s="1"/>
  <c r="A34" i="66" s="1"/>
  <c r="D33" i="64"/>
  <c r="D33" i="65" s="1"/>
  <c r="D33" i="66" s="1"/>
  <c r="C33" i="64"/>
  <c r="C33" i="65" s="1"/>
  <c r="C33" i="66" s="1"/>
  <c r="B33" i="64"/>
  <c r="B33" i="65" s="1"/>
  <c r="B33" i="66" s="1"/>
  <c r="A33" i="64"/>
  <c r="A33" i="65" s="1"/>
  <c r="A33" i="66" s="1"/>
  <c r="D32" i="64"/>
  <c r="D32" i="65" s="1"/>
  <c r="D32" i="66" s="1"/>
  <c r="C32" i="64"/>
  <c r="C32" i="65" s="1"/>
  <c r="C32" i="66" s="1"/>
  <c r="B32" i="64"/>
  <c r="A32" i="64"/>
  <c r="A32" i="65" s="1"/>
  <c r="A32" i="66" s="1"/>
  <c r="D31" i="64"/>
  <c r="D31" i="65" s="1"/>
  <c r="D31" i="66" s="1"/>
  <c r="C31" i="64"/>
  <c r="C31" i="65" s="1"/>
  <c r="C31" i="66" s="1"/>
  <c r="B31" i="64"/>
  <c r="B31" i="65" s="1"/>
  <c r="B31" i="66" s="1"/>
  <c r="A31" i="64"/>
  <c r="D30" i="64"/>
  <c r="D30" i="65" s="1"/>
  <c r="D30" i="66" s="1"/>
  <c r="C30" i="64"/>
  <c r="C30" i="65" s="1"/>
  <c r="C30" i="66" s="1"/>
  <c r="B30" i="64"/>
  <c r="B30" i="65" s="1"/>
  <c r="B30" i="66" s="1"/>
  <c r="A30" i="64"/>
  <c r="A30" i="65" s="1"/>
  <c r="A30" i="66" s="1"/>
  <c r="D29" i="64"/>
  <c r="D29" i="65" s="1"/>
  <c r="D29" i="66" s="1"/>
  <c r="C29" i="64"/>
  <c r="C29" i="65" s="1"/>
  <c r="C29" i="66" s="1"/>
  <c r="B29" i="64"/>
  <c r="B29" i="65" s="1"/>
  <c r="B29" i="66" s="1"/>
  <c r="A29" i="64"/>
  <c r="D28" i="64"/>
  <c r="D28" i="65" s="1"/>
  <c r="D28" i="66" s="1"/>
  <c r="C28" i="64"/>
  <c r="C28" i="65" s="1"/>
  <c r="C28" i="66" s="1"/>
  <c r="B28" i="64"/>
  <c r="A28" i="64"/>
  <c r="A28" i="65" s="1"/>
  <c r="A28" i="66" s="1"/>
  <c r="D27" i="64"/>
  <c r="D27" i="65" s="1"/>
  <c r="D27" i="66" s="1"/>
  <c r="C27" i="64"/>
  <c r="C27" i="65" s="1"/>
  <c r="C27" i="66" s="1"/>
  <c r="B27" i="64"/>
  <c r="B27" i="65" s="1"/>
  <c r="B27" i="66" s="1"/>
  <c r="A27" i="64"/>
  <c r="D26" i="64"/>
  <c r="D26" i="65" s="1"/>
  <c r="D26" i="66" s="1"/>
  <c r="C26" i="64"/>
  <c r="C26" i="65" s="1"/>
  <c r="C26" i="66" s="1"/>
  <c r="B26" i="64"/>
  <c r="A26" i="64"/>
  <c r="A26" i="65" s="1"/>
  <c r="A26" i="66" s="1"/>
  <c r="D25" i="64"/>
  <c r="D25" i="65" s="1"/>
  <c r="D25" i="66" s="1"/>
  <c r="C25" i="64"/>
  <c r="C25" i="65" s="1"/>
  <c r="C25" i="66" s="1"/>
  <c r="B25" i="64"/>
  <c r="B25" i="65" s="1"/>
  <c r="B25" i="66" s="1"/>
  <c r="A25" i="64"/>
  <c r="A25" i="65" s="1"/>
  <c r="A25" i="66" s="1"/>
  <c r="D24" i="64"/>
  <c r="D24" i="65" s="1"/>
  <c r="D24" i="66" s="1"/>
  <c r="C24" i="64"/>
  <c r="C24" i="65" s="1"/>
  <c r="C24" i="66" s="1"/>
  <c r="B24" i="64"/>
  <c r="A24" i="64"/>
  <c r="A24" i="65" s="1"/>
  <c r="A24" i="66" s="1"/>
  <c r="D23" i="64"/>
  <c r="D23" i="65" s="1"/>
  <c r="D23" i="66" s="1"/>
  <c r="C23" i="64"/>
  <c r="C23" i="65" s="1"/>
  <c r="C23" i="66" s="1"/>
  <c r="B23" i="64"/>
  <c r="B23" i="65" s="1"/>
  <c r="B23" i="66" s="1"/>
  <c r="A23" i="64"/>
  <c r="D22" i="64"/>
  <c r="D22" i="65" s="1"/>
  <c r="D22" i="66" s="1"/>
  <c r="C22" i="64"/>
  <c r="C22" i="65" s="1"/>
  <c r="C22" i="66" s="1"/>
  <c r="B22" i="64"/>
  <c r="B22" i="65" s="1"/>
  <c r="B22" i="66" s="1"/>
  <c r="A22" i="64"/>
  <c r="A22" i="65" s="1"/>
  <c r="A22" i="66" s="1"/>
  <c r="D21" i="64"/>
  <c r="D21" i="65" s="1"/>
  <c r="D21" i="66" s="1"/>
  <c r="C21" i="64"/>
  <c r="C21" i="65" s="1"/>
  <c r="C21" i="66" s="1"/>
  <c r="B21" i="64"/>
  <c r="B21" i="65" s="1"/>
  <c r="B21" i="66" s="1"/>
  <c r="A21" i="64"/>
  <c r="D20" i="64"/>
  <c r="D20" i="65" s="1"/>
  <c r="D20" i="66" s="1"/>
  <c r="C20" i="64"/>
  <c r="C20" i="65" s="1"/>
  <c r="C20" i="66" s="1"/>
  <c r="B20" i="64"/>
  <c r="A20" i="64"/>
  <c r="A20" i="65" s="1"/>
  <c r="A20" i="66" s="1"/>
  <c r="D19" i="64"/>
  <c r="D19" i="65" s="1"/>
  <c r="D19" i="66" s="1"/>
  <c r="C19" i="64"/>
  <c r="C19" i="65" s="1"/>
  <c r="C19" i="66" s="1"/>
  <c r="B19" i="64"/>
  <c r="B19" i="65" s="1"/>
  <c r="B19" i="66" s="1"/>
  <c r="A19" i="64"/>
  <c r="D18" i="64"/>
  <c r="D18" i="65" s="1"/>
  <c r="D18" i="66" s="1"/>
  <c r="C18" i="64"/>
  <c r="C18" i="65" s="1"/>
  <c r="C18" i="66" s="1"/>
  <c r="B18" i="64"/>
  <c r="A18" i="64"/>
  <c r="A18" i="65" s="1"/>
  <c r="A18" i="66" s="1"/>
  <c r="D17" i="64"/>
  <c r="D17" i="65" s="1"/>
  <c r="D17" i="66" s="1"/>
  <c r="C17" i="64"/>
  <c r="C17" i="65" s="1"/>
  <c r="C17" i="66" s="1"/>
  <c r="B17" i="64"/>
  <c r="B17" i="65" s="1"/>
  <c r="B17" i="66" s="1"/>
  <c r="A17" i="64"/>
  <c r="A17" i="65" s="1"/>
  <c r="A17" i="66" s="1"/>
  <c r="D16" i="64"/>
  <c r="D16" i="65" s="1"/>
  <c r="D16" i="66" s="1"/>
  <c r="C16" i="64"/>
  <c r="C16" i="65" s="1"/>
  <c r="C16" i="66" s="1"/>
  <c r="B16" i="64"/>
  <c r="A16" i="64"/>
  <c r="A16" i="65" s="1"/>
  <c r="A16" i="66" s="1"/>
  <c r="D15" i="64"/>
  <c r="D15" i="65" s="1"/>
  <c r="D15" i="66" s="1"/>
  <c r="C15" i="64"/>
  <c r="C15" i="65" s="1"/>
  <c r="C15" i="66" s="1"/>
  <c r="B15" i="64"/>
  <c r="B15" i="65" s="1"/>
  <c r="B15" i="66" s="1"/>
  <c r="A15" i="64"/>
  <c r="D14" i="64"/>
  <c r="D14" i="65" s="1"/>
  <c r="D14" i="66" s="1"/>
  <c r="C14" i="64"/>
  <c r="C14" i="65" s="1"/>
  <c r="C14" i="66" s="1"/>
  <c r="B14" i="64"/>
  <c r="B14" i="65" s="1"/>
  <c r="B14" i="66" s="1"/>
  <c r="A14" i="64"/>
  <c r="A14" i="65" s="1"/>
  <c r="A14" i="66" s="1"/>
  <c r="D13" i="64"/>
  <c r="D13" i="65" s="1"/>
  <c r="D13" i="66" s="1"/>
  <c r="C13" i="64"/>
  <c r="C13" i="65" s="1"/>
  <c r="C13" i="66" s="1"/>
  <c r="B13" i="64"/>
  <c r="B13" i="65" s="1"/>
  <c r="B13" i="66" s="1"/>
  <c r="A13" i="64"/>
  <c r="D12" i="64"/>
  <c r="D12" i="65" s="1"/>
  <c r="D12" i="66" s="1"/>
  <c r="C12" i="64"/>
  <c r="C12" i="65" s="1"/>
  <c r="C12" i="66" s="1"/>
  <c r="B12" i="64"/>
  <c r="A12" i="64"/>
  <c r="A12" i="65" s="1"/>
  <c r="A12" i="66" s="1"/>
  <c r="D11" i="64"/>
  <c r="D11" i="65" s="1"/>
  <c r="D11" i="66" s="1"/>
  <c r="C11" i="64"/>
  <c r="C11" i="65" s="1"/>
  <c r="C11" i="66" s="1"/>
  <c r="B11" i="64"/>
  <c r="B11" i="65" s="1"/>
  <c r="B11" i="66" s="1"/>
  <c r="A11" i="64"/>
  <c r="D10" i="64"/>
  <c r="D10" i="65" s="1"/>
  <c r="D10" i="66" s="1"/>
  <c r="C10" i="64"/>
  <c r="C10" i="65" s="1"/>
  <c r="C10" i="66" s="1"/>
  <c r="B10" i="64"/>
  <c r="A10" i="64"/>
  <c r="A10" i="65" s="1"/>
  <c r="A10" i="66" s="1"/>
  <c r="D9" i="64"/>
  <c r="D9" i="65" s="1"/>
  <c r="D9" i="66" s="1"/>
  <c r="C9" i="64"/>
  <c r="C9" i="65" s="1"/>
  <c r="C9" i="66" s="1"/>
  <c r="B9" i="64"/>
  <c r="B9" i="65" s="1"/>
  <c r="B9" i="66" s="1"/>
  <c r="A9" i="64"/>
  <c r="A9" i="65" s="1"/>
  <c r="A9" i="66" s="1"/>
  <c r="D8" i="64"/>
  <c r="D8" i="65" s="1"/>
  <c r="D8" i="66" s="1"/>
  <c r="C8" i="64"/>
  <c r="C8" i="65" s="1"/>
  <c r="C8" i="66" s="1"/>
  <c r="B8" i="64"/>
  <c r="A8" i="64"/>
  <c r="A8" i="65" s="1"/>
  <c r="A8" i="66" s="1"/>
  <c r="C7" i="64"/>
  <c r="B7" i="64"/>
  <c r="A7" i="64"/>
  <c r="B6" i="64"/>
  <c r="A6" i="64"/>
  <c r="B5" i="64"/>
  <c r="A5" i="64"/>
  <c r="A1" i="64"/>
  <c r="L218" i="79"/>
  <c r="K218" i="79"/>
  <c r="J218" i="79"/>
  <c r="I218" i="79"/>
  <c r="H218" i="79"/>
  <c r="G218" i="79"/>
  <c r="F218" i="79"/>
  <c r="E218" i="79"/>
  <c r="D218" i="79"/>
  <c r="C218" i="79"/>
  <c r="B218" i="79"/>
  <c r="N218" i="79" s="1"/>
  <c r="A218" i="79"/>
  <c r="L217" i="79"/>
  <c r="K217" i="79"/>
  <c r="J217" i="79"/>
  <c r="I217" i="79"/>
  <c r="H217" i="79"/>
  <c r="G217" i="79"/>
  <c r="F217" i="79"/>
  <c r="E217" i="79"/>
  <c r="D217" i="79"/>
  <c r="C217" i="79"/>
  <c r="B217" i="79"/>
  <c r="N217" i="79" s="1"/>
  <c r="A217" i="79"/>
  <c r="L216" i="79"/>
  <c r="K216" i="79"/>
  <c r="J216" i="79"/>
  <c r="I216" i="79"/>
  <c r="H216" i="79"/>
  <c r="G216" i="79"/>
  <c r="F216" i="79"/>
  <c r="E216" i="79"/>
  <c r="D216" i="79"/>
  <c r="C216" i="79"/>
  <c r="B216" i="79"/>
  <c r="N216" i="79" s="1"/>
  <c r="U216" i="79" s="1"/>
  <c r="A216" i="79"/>
  <c r="L215" i="79"/>
  <c r="K215" i="79"/>
  <c r="J215" i="79"/>
  <c r="I215" i="79"/>
  <c r="H215" i="79"/>
  <c r="G215" i="79"/>
  <c r="F215" i="79"/>
  <c r="E215" i="79"/>
  <c r="D215" i="79"/>
  <c r="C215" i="79"/>
  <c r="B215" i="79"/>
  <c r="N215" i="79" s="1"/>
  <c r="S215" i="79" s="1"/>
  <c r="A215" i="79"/>
  <c r="L214" i="79"/>
  <c r="K214" i="79"/>
  <c r="J214" i="79"/>
  <c r="I214" i="79"/>
  <c r="H214" i="79"/>
  <c r="G214" i="79"/>
  <c r="F214" i="79"/>
  <c r="E214" i="79"/>
  <c r="D214" i="79"/>
  <c r="C214" i="79"/>
  <c r="B214" i="79"/>
  <c r="N214" i="79" s="1"/>
  <c r="U214" i="79" s="1"/>
  <c r="A214" i="79"/>
  <c r="L213" i="79"/>
  <c r="K213" i="79"/>
  <c r="J213" i="79"/>
  <c r="I213" i="79"/>
  <c r="H213" i="79"/>
  <c r="G213" i="79"/>
  <c r="F213" i="79"/>
  <c r="E213" i="79"/>
  <c r="D213" i="79"/>
  <c r="C213" i="79"/>
  <c r="B213" i="79"/>
  <c r="N213" i="79" s="1"/>
  <c r="S213" i="79" s="1"/>
  <c r="A213" i="79"/>
  <c r="L212" i="79"/>
  <c r="K212" i="79"/>
  <c r="J212" i="79"/>
  <c r="I212" i="79"/>
  <c r="H212" i="79"/>
  <c r="G212" i="79"/>
  <c r="F212" i="79"/>
  <c r="E212" i="79"/>
  <c r="D212" i="79"/>
  <c r="C212" i="79"/>
  <c r="B212" i="79"/>
  <c r="N212" i="79" s="1"/>
  <c r="O212" i="79" s="1"/>
  <c r="A212" i="79"/>
  <c r="L211" i="79"/>
  <c r="K211" i="79"/>
  <c r="J211" i="79"/>
  <c r="I211" i="79"/>
  <c r="H211" i="79"/>
  <c r="G211" i="79"/>
  <c r="F211" i="79"/>
  <c r="E211" i="79"/>
  <c r="D211" i="79"/>
  <c r="C211" i="79"/>
  <c r="B211" i="79"/>
  <c r="N211" i="79" s="1"/>
  <c r="Q211" i="79" s="1"/>
  <c r="A211" i="79"/>
  <c r="L210" i="79"/>
  <c r="K210" i="79"/>
  <c r="J210" i="79"/>
  <c r="I210" i="79"/>
  <c r="H210" i="79"/>
  <c r="G210" i="79"/>
  <c r="F210" i="79"/>
  <c r="E210" i="79"/>
  <c r="D210" i="79"/>
  <c r="C210" i="79"/>
  <c r="B210" i="79"/>
  <c r="N210" i="79" s="1"/>
  <c r="A210" i="79"/>
  <c r="L209" i="79"/>
  <c r="K209" i="79"/>
  <c r="J209" i="79"/>
  <c r="I209" i="79"/>
  <c r="H209" i="79"/>
  <c r="G209" i="79"/>
  <c r="F209" i="79"/>
  <c r="E209" i="79"/>
  <c r="D209" i="79"/>
  <c r="C209" i="79"/>
  <c r="B209" i="79"/>
  <c r="N209" i="79" s="1"/>
  <c r="O209" i="79" s="1"/>
  <c r="A209" i="79"/>
  <c r="L208" i="79"/>
  <c r="K208" i="79"/>
  <c r="J208" i="79"/>
  <c r="I208" i="79"/>
  <c r="H208" i="79"/>
  <c r="G208" i="79"/>
  <c r="F208" i="79"/>
  <c r="E208" i="79"/>
  <c r="D208" i="79"/>
  <c r="C208" i="79"/>
  <c r="B208" i="79"/>
  <c r="N208" i="79" s="1"/>
  <c r="U208" i="79" s="1"/>
  <c r="A208" i="79"/>
  <c r="L207" i="79"/>
  <c r="K207" i="79"/>
  <c r="J207" i="79"/>
  <c r="I207" i="79"/>
  <c r="H207" i="79"/>
  <c r="G207" i="79"/>
  <c r="F207" i="79"/>
  <c r="E207" i="79"/>
  <c r="D207" i="79"/>
  <c r="C207" i="79"/>
  <c r="B207" i="79"/>
  <c r="N207" i="79" s="1"/>
  <c r="S207" i="79" s="1"/>
  <c r="A207" i="79"/>
  <c r="L206" i="79"/>
  <c r="K206" i="79"/>
  <c r="J206" i="79"/>
  <c r="I206" i="79"/>
  <c r="H206" i="79"/>
  <c r="G206" i="79"/>
  <c r="F206" i="79"/>
  <c r="E206" i="79"/>
  <c r="D206" i="79"/>
  <c r="C206" i="79"/>
  <c r="B206" i="79"/>
  <c r="N206" i="79" s="1"/>
  <c r="U206" i="79" s="1"/>
  <c r="A206" i="79"/>
  <c r="L205" i="79"/>
  <c r="K205" i="79"/>
  <c r="J205" i="79"/>
  <c r="I205" i="79"/>
  <c r="H205" i="79"/>
  <c r="G205" i="79"/>
  <c r="F205" i="79"/>
  <c r="E205" i="79"/>
  <c r="D205" i="79"/>
  <c r="C205" i="79"/>
  <c r="B205" i="79"/>
  <c r="N205" i="79" s="1"/>
  <c r="S205" i="79" s="1"/>
  <c r="A205" i="79"/>
  <c r="L204" i="79"/>
  <c r="K204" i="79"/>
  <c r="J204" i="79"/>
  <c r="I204" i="79"/>
  <c r="H204" i="79"/>
  <c r="G204" i="79"/>
  <c r="F204" i="79"/>
  <c r="E204" i="79"/>
  <c r="D204" i="79"/>
  <c r="C204" i="79"/>
  <c r="B204" i="79"/>
  <c r="N204" i="79" s="1"/>
  <c r="A204" i="79"/>
  <c r="L203" i="79"/>
  <c r="K203" i="79"/>
  <c r="J203" i="79"/>
  <c r="I203" i="79"/>
  <c r="H203" i="79"/>
  <c r="G203" i="79"/>
  <c r="F203" i="79"/>
  <c r="E203" i="79"/>
  <c r="D203" i="79"/>
  <c r="C203" i="79"/>
  <c r="B203" i="79"/>
  <c r="N203" i="79" s="1"/>
  <c r="S203" i="79" s="1"/>
  <c r="A203" i="79"/>
  <c r="L202" i="79"/>
  <c r="K202" i="79"/>
  <c r="J202" i="79"/>
  <c r="I202" i="79"/>
  <c r="H202" i="79"/>
  <c r="G202" i="79"/>
  <c r="F202" i="79"/>
  <c r="E202" i="79"/>
  <c r="D202" i="79"/>
  <c r="C202" i="79"/>
  <c r="B202" i="79"/>
  <c r="N202" i="79" s="1"/>
  <c r="U202" i="79" s="1"/>
  <c r="A202" i="79"/>
  <c r="L201" i="79"/>
  <c r="K201" i="79"/>
  <c r="J201" i="79"/>
  <c r="I201" i="79"/>
  <c r="H201" i="79"/>
  <c r="G201" i="79"/>
  <c r="F201" i="79"/>
  <c r="E201" i="79"/>
  <c r="D201" i="79"/>
  <c r="C201" i="79"/>
  <c r="B201" i="79"/>
  <c r="N201" i="79" s="1"/>
  <c r="O201" i="79" s="1"/>
  <c r="A201" i="79"/>
  <c r="L200" i="79"/>
  <c r="K200" i="79"/>
  <c r="J200" i="79"/>
  <c r="I200" i="79"/>
  <c r="H200" i="79"/>
  <c r="G200" i="79"/>
  <c r="F200" i="79"/>
  <c r="E200" i="79"/>
  <c r="D200" i="79"/>
  <c r="C200" i="79"/>
  <c r="B200" i="79"/>
  <c r="N200" i="79" s="1"/>
  <c r="A200" i="79"/>
  <c r="L199" i="79"/>
  <c r="K199" i="79"/>
  <c r="J199" i="79"/>
  <c r="I199" i="79"/>
  <c r="H199" i="79"/>
  <c r="G199" i="79"/>
  <c r="F199" i="79"/>
  <c r="E199" i="79"/>
  <c r="D199" i="79"/>
  <c r="C199" i="79"/>
  <c r="B199" i="79"/>
  <c r="N199" i="79" s="1"/>
  <c r="A199" i="79"/>
  <c r="L198" i="79"/>
  <c r="K198" i="79"/>
  <c r="J198" i="79"/>
  <c r="I198" i="79"/>
  <c r="H198" i="79"/>
  <c r="G198" i="79"/>
  <c r="F198" i="79"/>
  <c r="E198" i="79"/>
  <c r="D198" i="79"/>
  <c r="C198" i="79"/>
  <c r="B198" i="79"/>
  <c r="N198" i="79" s="1"/>
  <c r="A198" i="79"/>
  <c r="L197" i="79"/>
  <c r="K197" i="79"/>
  <c r="J197" i="79"/>
  <c r="I197" i="79"/>
  <c r="H197" i="79"/>
  <c r="G197" i="79"/>
  <c r="F197" i="79"/>
  <c r="E197" i="79"/>
  <c r="D197" i="79"/>
  <c r="C197" i="79"/>
  <c r="B197" i="79"/>
  <c r="N197" i="79" s="1"/>
  <c r="A197" i="79"/>
  <c r="L196" i="79"/>
  <c r="K196" i="79"/>
  <c r="J196" i="79"/>
  <c r="I196" i="79"/>
  <c r="H196" i="79"/>
  <c r="G196" i="79"/>
  <c r="F196" i="79"/>
  <c r="E196" i="79"/>
  <c r="D196" i="79"/>
  <c r="C196" i="79"/>
  <c r="B196" i="79"/>
  <c r="N196" i="79" s="1"/>
  <c r="A196" i="79"/>
  <c r="L195" i="79"/>
  <c r="K195" i="79"/>
  <c r="J195" i="79"/>
  <c r="I195" i="79"/>
  <c r="H195" i="79"/>
  <c r="G195" i="79"/>
  <c r="F195" i="79"/>
  <c r="E195" i="79"/>
  <c r="D195" i="79"/>
  <c r="C195" i="79"/>
  <c r="B195" i="79"/>
  <c r="N195" i="79" s="1"/>
  <c r="S195" i="79" s="1"/>
  <c r="A195" i="79"/>
  <c r="L194" i="79"/>
  <c r="K194" i="79"/>
  <c r="J194" i="79"/>
  <c r="I194" i="79"/>
  <c r="H194" i="79"/>
  <c r="G194" i="79"/>
  <c r="F194" i="79"/>
  <c r="E194" i="79"/>
  <c r="D194" i="79"/>
  <c r="C194" i="79"/>
  <c r="B194" i="79"/>
  <c r="N194" i="79" s="1"/>
  <c r="A194" i="79"/>
  <c r="L193" i="79"/>
  <c r="K193" i="79"/>
  <c r="J193" i="79"/>
  <c r="I193" i="79"/>
  <c r="H193" i="79"/>
  <c r="G193" i="79"/>
  <c r="F193" i="79"/>
  <c r="E193" i="79"/>
  <c r="D193" i="79"/>
  <c r="C193" i="79"/>
  <c r="B193" i="79"/>
  <c r="N193" i="79" s="1"/>
  <c r="S193" i="79" s="1"/>
  <c r="A193" i="79"/>
  <c r="L192" i="79"/>
  <c r="K192" i="79"/>
  <c r="J192" i="79"/>
  <c r="I192" i="79"/>
  <c r="H192" i="79"/>
  <c r="G192" i="79"/>
  <c r="F192" i="79"/>
  <c r="E192" i="79"/>
  <c r="D192" i="79"/>
  <c r="C192" i="79"/>
  <c r="B192" i="79"/>
  <c r="N192" i="79" s="1"/>
  <c r="S192" i="79" s="1"/>
  <c r="A192" i="79"/>
  <c r="L191" i="79"/>
  <c r="K191" i="79"/>
  <c r="J191" i="79"/>
  <c r="I191" i="79"/>
  <c r="H191" i="79"/>
  <c r="G191" i="79"/>
  <c r="F191" i="79"/>
  <c r="E191" i="79"/>
  <c r="D191" i="79"/>
  <c r="C191" i="79"/>
  <c r="B191" i="79"/>
  <c r="N191" i="79" s="1"/>
  <c r="S191" i="79" s="1"/>
  <c r="A191" i="79"/>
  <c r="L190" i="79"/>
  <c r="K190" i="79"/>
  <c r="J190" i="79"/>
  <c r="I190" i="79"/>
  <c r="H190" i="79"/>
  <c r="G190" i="79"/>
  <c r="F190" i="79"/>
  <c r="E190" i="79"/>
  <c r="D190" i="79"/>
  <c r="C190" i="79"/>
  <c r="B190" i="79"/>
  <c r="N190" i="79" s="1"/>
  <c r="A190" i="79"/>
  <c r="L189" i="79"/>
  <c r="K189" i="79"/>
  <c r="J189" i="79"/>
  <c r="I189" i="79"/>
  <c r="H189" i="79"/>
  <c r="G189" i="79"/>
  <c r="F189" i="79"/>
  <c r="E189" i="79"/>
  <c r="D189" i="79"/>
  <c r="C189" i="79"/>
  <c r="B189" i="79"/>
  <c r="N189" i="79" s="1"/>
  <c r="S189" i="79" s="1"/>
  <c r="A189" i="79"/>
  <c r="L188" i="79"/>
  <c r="K188" i="79"/>
  <c r="J188" i="79"/>
  <c r="I188" i="79"/>
  <c r="H188" i="79"/>
  <c r="G188" i="79"/>
  <c r="F188" i="79"/>
  <c r="E188" i="79"/>
  <c r="D188" i="79"/>
  <c r="C188" i="79"/>
  <c r="B188" i="79"/>
  <c r="N188" i="79" s="1"/>
  <c r="S188" i="79" s="1"/>
  <c r="A188" i="79"/>
  <c r="L187" i="79"/>
  <c r="K187" i="79"/>
  <c r="J187" i="79"/>
  <c r="I187" i="79"/>
  <c r="H187" i="79"/>
  <c r="G187" i="79"/>
  <c r="F187" i="79"/>
  <c r="E187" i="79"/>
  <c r="D187" i="79"/>
  <c r="C187" i="79"/>
  <c r="B187" i="79"/>
  <c r="N187" i="79" s="1"/>
  <c r="S187" i="79" s="1"/>
  <c r="A187" i="79"/>
  <c r="L186" i="79"/>
  <c r="K186" i="79"/>
  <c r="J186" i="79"/>
  <c r="I186" i="79"/>
  <c r="H186" i="79"/>
  <c r="G186" i="79"/>
  <c r="F186" i="79"/>
  <c r="E186" i="79"/>
  <c r="D186" i="79"/>
  <c r="C186" i="79"/>
  <c r="B186" i="79"/>
  <c r="N186" i="79" s="1"/>
  <c r="A186" i="79"/>
  <c r="L185" i="79"/>
  <c r="K185" i="79"/>
  <c r="J185" i="79"/>
  <c r="I185" i="79"/>
  <c r="H185" i="79"/>
  <c r="G185" i="79"/>
  <c r="F185" i="79"/>
  <c r="E185" i="79"/>
  <c r="D185" i="79"/>
  <c r="C185" i="79"/>
  <c r="B185" i="79"/>
  <c r="N185" i="79" s="1"/>
  <c r="S185" i="79" s="1"/>
  <c r="A185" i="79"/>
  <c r="L184" i="79"/>
  <c r="K184" i="79"/>
  <c r="J184" i="79"/>
  <c r="I184" i="79"/>
  <c r="H184" i="79"/>
  <c r="G184" i="79"/>
  <c r="F184" i="79"/>
  <c r="E184" i="79"/>
  <c r="D184" i="79"/>
  <c r="C184" i="79"/>
  <c r="B184" i="79"/>
  <c r="N184" i="79" s="1"/>
  <c r="S184" i="79" s="1"/>
  <c r="A184" i="79"/>
  <c r="L183" i="79"/>
  <c r="K183" i="79"/>
  <c r="J183" i="79"/>
  <c r="I183" i="79"/>
  <c r="H183" i="79"/>
  <c r="G183" i="79"/>
  <c r="F183" i="79"/>
  <c r="E183" i="79"/>
  <c r="D183" i="79"/>
  <c r="C183" i="79"/>
  <c r="B183" i="79"/>
  <c r="N183" i="79" s="1"/>
  <c r="S183" i="79" s="1"/>
  <c r="A183" i="79"/>
  <c r="L182" i="79"/>
  <c r="K182" i="79"/>
  <c r="J182" i="79"/>
  <c r="I182" i="79"/>
  <c r="H182" i="79"/>
  <c r="G182" i="79"/>
  <c r="F182" i="79"/>
  <c r="E182" i="79"/>
  <c r="D182" i="79"/>
  <c r="C182" i="79"/>
  <c r="B182" i="79"/>
  <c r="N182" i="79" s="1"/>
  <c r="A182" i="79"/>
  <c r="L181" i="79"/>
  <c r="K181" i="79"/>
  <c r="J181" i="79"/>
  <c r="I181" i="79"/>
  <c r="H181" i="79"/>
  <c r="G181" i="79"/>
  <c r="F181" i="79"/>
  <c r="E181" i="79"/>
  <c r="D181" i="79"/>
  <c r="C181" i="79"/>
  <c r="B181" i="79"/>
  <c r="N181" i="79" s="1"/>
  <c r="S181" i="79" s="1"/>
  <c r="A181" i="79"/>
  <c r="L180" i="79"/>
  <c r="K180" i="79"/>
  <c r="J180" i="79"/>
  <c r="I180" i="79"/>
  <c r="H180" i="79"/>
  <c r="G180" i="79"/>
  <c r="F180" i="79"/>
  <c r="E180" i="79"/>
  <c r="D180" i="79"/>
  <c r="C180" i="79"/>
  <c r="B180" i="79"/>
  <c r="N180" i="79" s="1"/>
  <c r="S180" i="79" s="1"/>
  <c r="A180" i="79"/>
  <c r="L179" i="79"/>
  <c r="K179" i="79"/>
  <c r="J179" i="79"/>
  <c r="I179" i="79"/>
  <c r="H179" i="79"/>
  <c r="G179" i="79"/>
  <c r="F179" i="79"/>
  <c r="E179" i="79"/>
  <c r="D179" i="79"/>
  <c r="C179" i="79"/>
  <c r="B179" i="79"/>
  <c r="N179" i="79" s="1"/>
  <c r="A179" i="79"/>
  <c r="L178" i="79"/>
  <c r="K178" i="79"/>
  <c r="J178" i="79"/>
  <c r="I178" i="79"/>
  <c r="H178" i="79"/>
  <c r="G178" i="79"/>
  <c r="F178" i="79"/>
  <c r="E178" i="79"/>
  <c r="D178" i="79"/>
  <c r="C178" i="79"/>
  <c r="B178" i="79"/>
  <c r="N178" i="79" s="1"/>
  <c r="A178" i="79"/>
  <c r="L177" i="79"/>
  <c r="K177" i="79"/>
  <c r="J177" i="79"/>
  <c r="I177" i="79"/>
  <c r="H177" i="79"/>
  <c r="G177" i="79"/>
  <c r="F177" i="79"/>
  <c r="E177" i="79"/>
  <c r="D177" i="79"/>
  <c r="C177" i="79"/>
  <c r="B177" i="79"/>
  <c r="N177" i="79" s="1"/>
  <c r="A177" i="79"/>
  <c r="L176" i="79"/>
  <c r="K176" i="79"/>
  <c r="J176" i="79"/>
  <c r="I176" i="79"/>
  <c r="H176" i="79"/>
  <c r="G176" i="79"/>
  <c r="F176" i="79"/>
  <c r="E176" i="79"/>
  <c r="D176" i="79"/>
  <c r="C176" i="79"/>
  <c r="B176" i="79"/>
  <c r="N176" i="79" s="1"/>
  <c r="A176" i="79"/>
  <c r="L175" i="79"/>
  <c r="K175" i="79"/>
  <c r="J175" i="79"/>
  <c r="I175" i="79"/>
  <c r="H175" i="79"/>
  <c r="G175" i="79"/>
  <c r="F175" i="79"/>
  <c r="E175" i="79"/>
  <c r="D175" i="79"/>
  <c r="C175" i="79"/>
  <c r="B175" i="79"/>
  <c r="N175" i="79" s="1"/>
  <c r="A175" i="79"/>
  <c r="L174" i="79"/>
  <c r="K174" i="79"/>
  <c r="J174" i="79"/>
  <c r="I174" i="79"/>
  <c r="H174" i="79"/>
  <c r="G174" i="79"/>
  <c r="F174" i="79"/>
  <c r="E174" i="79"/>
  <c r="D174" i="79"/>
  <c r="C174" i="79"/>
  <c r="B174" i="79"/>
  <c r="N174" i="79" s="1"/>
  <c r="A174" i="79"/>
  <c r="L173" i="79"/>
  <c r="K173" i="79"/>
  <c r="J173" i="79"/>
  <c r="I173" i="79"/>
  <c r="H173" i="79"/>
  <c r="G173" i="79"/>
  <c r="F173" i="79"/>
  <c r="E173" i="79"/>
  <c r="D173" i="79"/>
  <c r="C173" i="79"/>
  <c r="B173" i="79"/>
  <c r="N173" i="79" s="1"/>
  <c r="S173" i="79" s="1"/>
  <c r="A173" i="79"/>
  <c r="L172" i="79"/>
  <c r="K172" i="79"/>
  <c r="J172" i="79"/>
  <c r="I172" i="79"/>
  <c r="H172" i="79"/>
  <c r="G172" i="79"/>
  <c r="F172" i="79"/>
  <c r="E172" i="79"/>
  <c r="D172" i="79"/>
  <c r="C172" i="79"/>
  <c r="B172" i="79"/>
  <c r="N172" i="79" s="1"/>
  <c r="U172" i="79" s="1"/>
  <c r="A172" i="79"/>
  <c r="L171" i="79"/>
  <c r="K171" i="79"/>
  <c r="J171" i="79"/>
  <c r="I171" i="79"/>
  <c r="H171" i="79"/>
  <c r="G171" i="79"/>
  <c r="F171" i="79"/>
  <c r="E171" i="79"/>
  <c r="D171" i="79"/>
  <c r="C171" i="79"/>
  <c r="B171" i="79"/>
  <c r="N171" i="79" s="1"/>
  <c r="S171" i="79" s="1"/>
  <c r="A171" i="79"/>
  <c r="L170" i="79"/>
  <c r="K170" i="79"/>
  <c r="J170" i="79"/>
  <c r="I170" i="79"/>
  <c r="H170" i="79"/>
  <c r="G170" i="79"/>
  <c r="F170" i="79"/>
  <c r="E170" i="79"/>
  <c r="D170" i="79"/>
  <c r="C170" i="79"/>
  <c r="B170" i="79"/>
  <c r="N170" i="79" s="1"/>
  <c r="A170" i="79"/>
  <c r="L169" i="79"/>
  <c r="K169" i="79"/>
  <c r="J169" i="79"/>
  <c r="I169" i="79"/>
  <c r="H169" i="79"/>
  <c r="G169" i="79"/>
  <c r="F169" i="79"/>
  <c r="E169" i="79"/>
  <c r="D169" i="79"/>
  <c r="C169" i="79"/>
  <c r="B169" i="79"/>
  <c r="N169" i="79" s="1"/>
  <c r="S169" i="79" s="1"/>
  <c r="A169" i="79"/>
  <c r="L168" i="79"/>
  <c r="K168" i="79"/>
  <c r="J168" i="79"/>
  <c r="I168" i="79"/>
  <c r="H168" i="79"/>
  <c r="G168" i="79"/>
  <c r="F168" i="79"/>
  <c r="E168" i="79"/>
  <c r="D168" i="79"/>
  <c r="C168" i="79"/>
  <c r="B168" i="79"/>
  <c r="N168" i="79" s="1"/>
  <c r="U168" i="79" s="1"/>
  <c r="A168" i="79"/>
  <c r="L167" i="79"/>
  <c r="K167" i="79"/>
  <c r="J167" i="79"/>
  <c r="I167" i="79"/>
  <c r="H167" i="79"/>
  <c r="G167" i="79"/>
  <c r="F167" i="79"/>
  <c r="E167" i="79"/>
  <c r="D167" i="79"/>
  <c r="C167" i="79"/>
  <c r="B167" i="79"/>
  <c r="N167" i="79" s="1"/>
  <c r="S167" i="79" s="1"/>
  <c r="A167" i="79"/>
  <c r="L166" i="79"/>
  <c r="K166" i="79"/>
  <c r="J166" i="79"/>
  <c r="I166" i="79"/>
  <c r="H166" i="79"/>
  <c r="G166" i="79"/>
  <c r="F166" i="79"/>
  <c r="E166" i="79"/>
  <c r="D166" i="79"/>
  <c r="C166" i="79"/>
  <c r="B166" i="79"/>
  <c r="N166" i="79" s="1"/>
  <c r="U166" i="79" s="1"/>
  <c r="A166" i="79"/>
  <c r="L165" i="79"/>
  <c r="K165" i="79"/>
  <c r="J165" i="79"/>
  <c r="I165" i="79"/>
  <c r="H165" i="79"/>
  <c r="G165" i="79"/>
  <c r="F165" i="79"/>
  <c r="E165" i="79"/>
  <c r="D165" i="79"/>
  <c r="C165" i="79"/>
  <c r="B165" i="79"/>
  <c r="N165" i="79" s="1"/>
  <c r="S165" i="79" s="1"/>
  <c r="A165" i="79"/>
  <c r="L164" i="79"/>
  <c r="K164" i="79"/>
  <c r="J164" i="79"/>
  <c r="I164" i="79"/>
  <c r="H164" i="79"/>
  <c r="G164" i="79"/>
  <c r="F164" i="79"/>
  <c r="E164" i="79"/>
  <c r="D164" i="79"/>
  <c r="C164" i="79"/>
  <c r="B164" i="79"/>
  <c r="N164" i="79" s="1"/>
  <c r="U164" i="79" s="1"/>
  <c r="A164" i="79"/>
  <c r="L163" i="79"/>
  <c r="K163" i="79"/>
  <c r="J163" i="79"/>
  <c r="I163" i="79"/>
  <c r="H163" i="79"/>
  <c r="G163" i="79"/>
  <c r="F163" i="79"/>
  <c r="E163" i="79"/>
  <c r="D163" i="79"/>
  <c r="C163" i="79"/>
  <c r="B163" i="79"/>
  <c r="N163" i="79" s="1"/>
  <c r="S163" i="79" s="1"/>
  <c r="A163" i="79"/>
  <c r="L162" i="79"/>
  <c r="K162" i="79"/>
  <c r="J162" i="79"/>
  <c r="I162" i="79"/>
  <c r="H162" i="79"/>
  <c r="G162" i="79"/>
  <c r="F162" i="79"/>
  <c r="E162" i="79"/>
  <c r="D162" i="79"/>
  <c r="C162" i="79"/>
  <c r="B162" i="79"/>
  <c r="N162" i="79" s="1"/>
  <c r="U162" i="79" s="1"/>
  <c r="A162" i="79"/>
  <c r="L161" i="79"/>
  <c r="K161" i="79"/>
  <c r="J161" i="79"/>
  <c r="I161" i="79"/>
  <c r="H161" i="79"/>
  <c r="G161" i="79"/>
  <c r="F161" i="79"/>
  <c r="E161" i="79"/>
  <c r="D161" i="79"/>
  <c r="C161" i="79"/>
  <c r="B161" i="79"/>
  <c r="N161" i="79" s="1"/>
  <c r="S161" i="79" s="1"/>
  <c r="A161" i="79"/>
  <c r="L160" i="79"/>
  <c r="K160" i="79"/>
  <c r="J160" i="79"/>
  <c r="I160" i="79"/>
  <c r="H160" i="79"/>
  <c r="G160" i="79"/>
  <c r="F160" i="79"/>
  <c r="E160" i="79"/>
  <c r="D160" i="79"/>
  <c r="C160" i="79"/>
  <c r="B160" i="79"/>
  <c r="N160" i="79" s="1"/>
  <c r="A160" i="79"/>
  <c r="L159" i="79"/>
  <c r="K159" i="79"/>
  <c r="J159" i="79"/>
  <c r="I159" i="79"/>
  <c r="H159" i="79"/>
  <c r="G159" i="79"/>
  <c r="F159" i="79"/>
  <c r="E159" i="79"/>
  <c r="D159" i="79"/>
  <c r="C159" i="79"/>
  <c r="B159" i="79"/>
  <c r="N159" i="79" s="1"/>
  <c r="S159" i="79" s="1"/>
  <c r="A159" i="79"/>
  <c r="L158" i="79"/>
  <c r="K158" i="79"/>
  <c r="J158" i="79"/>
  <c r="I158" i="79"/>
  <c r="H158" i="79"/>
  <c r="G158" i="79"/>
  <c r="F158" i="79"/>
  <c r="E158" i="79"/>
  <c r="D158" i="79"/>
  <c r="C158" i="79"/>
  <c r="B158" i="79"/>
  <c r="N158" i="79" s="1"/>
  <c r="A158" i="79"/>
  <c r="L157" i="79"/>
  <c r="K157" i="79"/>
  <c r="J157" i="79"/>
  <c r="I157" i="79"/>
  <c r="H157" i="79"/>
  <c r="G157" i="79"/>
  <c r="F157" i="79"/>
  <c r="E157" i="79"/>
  <c r="D157" i="79"/>
  <c r="C157" i="79"/>
  <c r="B157" i="79"/>
  <c r="N157" i="79" s="1"/>
  <c r="A157" i="79"/>
  <c r="L156" i="79"/>
  <c r="K156" i="79"/>
  <c r="J156" i="79"/>
  <c r="I156" i="79"/>
  <c r="H156" i="79"/>
  <c r="G156" i="79"/>
  <c r="F156" i="79"/>
  <c r="E156" i="79"/>
  <c r="D156" i="79"/>
  <c r="C156" i="79"/>
  <c r="B156" i="79"/>
  <c r="N156" i="79" s="1"/>
  <c r="A156" i="79"/>
  <c r="L155" i="79"/>
  <c r="K155" i="79"/>
  <c r="J155" i="79"/>
  <c r="I155" i="79"/>
  <c r="H155" i="79"/>
  <c r="G155" i="79"/>
  <c r="F155" i="79"/>
  <c r="E155" i="79"/>
  <c r="D155" i="79"/>
  <c r="C155" i="79"/>
  <c r="B155" i="79"/>
  <c r="N155" i="79" s="1"/>
  <c r="A155" i="79"/>
  <c r="L154" i="79"/>
  <c r="K154" i="79"/>
  <c r="J154" i="79"/>
  <c r="I154" i="79"/>
  <c r="H154" i="79"/>
  <c r="G154" i="79"/>
  <c r="F154" i="79"/>
  <c r="E154" i="79"/>
  <c r="D154" i="79"/>
  <c r="C154" i="79"/>
  <c r="B154" i="79"/>
  <c r="N154" i="79" s="1"/>
  <c r="A154" i="79"/>
  <c r="L153" i="79"/>
  <c r="K153" i="79"/>
  <c r="J153" i="79"/>
  <c r="I153" i="79"/>
  <c r="H153" i="79"/>
  <c r="G153" i="79"/>
  <c r="F153" i="79"/>
  <c r="E153" i="79"/>
  <c r="D153" i="79"/>
  <c r="C153" i="79"/>
  <c r="B153" i="79"/>
  <c r="N153" i="79" s="1"/>
  <c r="S153" i="79" s="1"/>
  <c r="A153" i="79"/>
  <c r="L152" i="79"/>
  <c r="K152" i="79"/>
  <c r="J152" i="79"/>
  <c r="I152" i="79"/>
  <c r="H152" i="79"/>
  <c r="G152" i="79"/>
  <c r="F152" i="79"/>
  <c r="E152" i="79"/>
  <c r="D152" i="79"/>
  <c r="C152" i="79"/>
  <c r="B152" i="79"/>
  <c r="N152" i="79" s="1"/>
  <c r="U152" i="79" s="1"/>
  <c r="A152" i="79"/>
  <c r="L151" i="79"/>
  <c r="K151" i="79"/>
  <c r="J151" i="79"/>
  <c r="I151" i="79"/>
  <c r="H151" i="79"/>
  <c r="G151" i="79"/>
  <c r="F151" i="79"/>
  <c r="E151" i="79"/>
  <c r="D151" i="79"/>
  <c r="C151" i="79"/>
  <c r="B151" i="79"/>
  <c r="N151" i="79" s="1"/>
  <c r="S151" i="79" s="1"/>
  <c r="A151" i="79"/>
  <c r="L150" i="79"/>
  <c r="K150" i="79"/>
  <c r="J150" i="79"/>
  <c r="I150" i="79"/>
  <c r="H150" i="79"/>
  <c r="G150" i="79"/>
  <c r="F150" i="79"/>
  <c r="E150" i="79"/>
  <c r="D150" i="79"/>
  <c r="C150" i="79"/>
  <c r="B150" i="79"/>
  <c r="N150" i="79" s="1"/>
  <c r="A150" i="79"/>
  <c r="L149" i="79"/>
  <c r="K149" i="79"/>
  <c r="J149" i="79"/>
  <c r="I149" i="79"/>
  <c r="H149" i="79"/>
  <c r="G149" i="79"/>
  <c r="F149" i="79"/>
  <c r="E149" i="79"/>
  <c r="D149" i="79"/>
  <c r="C149" i="79"/>
  <c r="B149" i="79"/>
  <c r="N149" i="79" s="1"/>
  <c r="S149" i="79" s="1"/>
  <c r="A149" i="79"/>
  <c r="L148" i="79"/>
  <c r="K148" i="79"/>
  <c r="J148" i="79"/>
  <c r="I148" i="79"/>
  <c r="H148" i="79"/>
  <c r="G148" i="79"/>
  <c r="F148" i="79"/>
  <c r="E148" i="79"/>
  <c r="D148" i="79"/>
  <c r="C148" i="79"/>
  <c r="B148" i="79"/>
  <c r="N148" i="79" s="1"/>
  <c r="U148" i="79" s="1"/>
  <c r="A148" i="79"/>
  <c r="L147" i="79"/>
  <c r="K147" i="79"/>
  <c r="J147" i="79"/>
  <c r="I147" i="79"/>
  <c r="H147" i="79"/>
  <c r="G147" i="79"/>
  <c r="F147" i="79"/>
  <c r="E147" i="79"/>
  <c r="D147" i="79"/>
  <c r="C147" i="79"/>
  <c r="B147" i="79"/>
  <c r="N147" i="79" s="1"/>
  <c r="S147" i="79" s="1"/>
  <c r="A147" i="79"/>
  <c r="L146" i="79"/>
  <c r="K146" i="79"/>
  <c r="J146" i="79"/>
  <c r="I146" i="79"/>
  <c r="H146" i="79"/>
  <c r="G146" i="79"/>
  <c r="F146" i="79"/>
  <c r="E146" i="79"/>
  <c r="D146" i="79"/>
  <c r="C146" i="79"/>
  <c r="B146" i="79"/>
  <c r="N146" i="79" s="1"/>
  <c r="U146" i="79" s="1"/>
  <c r="A146" i="79"/>
  <c r="L145" i="79"/>
  <c r="K145" i="79"/>
  <c r="J145" i="79"/>
  <c r="I145" i="79"/>
  <c r="H145" i="79"/>
  <c r="G145" i="79"/>
  <c r="F145" i="79"/>
  <c r="E145" i="79"/>
  <c r="D145" i="79"/>
  <c r="C145" i="79"/>
  <c r="B145" i="79"/>
  <c r="N145" i="79" s="1"/>
  <c r="S145" i="79" s="1"/>
  <c r="A145" i="79"/>
  <c r="L144" i="79"/>
  <c r="K144" i="79"/>
  <c r="J144" i="79"/>
  <c r="I144" i="79"/>
  <c r="H144" i="79"/>
  <c r="G144" i="79"/>
  <c r="F144" i="79"/>
  <c r="E144" i="79"/>
  <c r="D144" i="79"/>
  <c r="C144" i="79"/>
  <c r="B144" i="79"/>
  <c r="N144" i="79" s="1"/>
  <c r="U144" i="79" s="1"/>
  <c r="A144" i="79"/>
  <c r="L143" i="79"/>
  <c r="K143" i="79"/>
  <c r="J143" i="79"/>
  <c r="I143" i="79"/>
  <c r="H143" i="79"/>
  <c r="G143" i="79"/>
  <c r="F143" i="79"/>
  <c r="E143" i="79"/>
  <c r="D143" i="79"/>
  <c r="C143" i="79"/>
  <c r="B143" i="79"/>
  <c r="N143" i="79" s="1"/>
  <c r="S143" i="79" s="1"/>
  <c r="A143" i="79"/>
  <c r="L142" i="79"/>
  <c r="K142" i="79"/>
  <c r="J142" i="79"/>
  <c r="I142" i="79"/>
  <c r="H142" i="79"/>
  <c r="G142" i="79"/>
  <c r="F142" i="79"/>
  <c r="E142" i="79"/>
  <c r="D142" i="79"/>
  <c r="C142" i="79"/>
  <c r="B142" i="79"/>
  <c r="N142" i="79" s="1"/>
  <c r="U142" i="79" s="1"/>
  <c r="A142" i="79"/>
  <c r="L141" i="79"/>
  <c r="K141" i="79"/>
  <c r="J141" i="79"/>
  <c r="I141" i="79"/>
  <c r="H141" i="79"/>
  <c r="G141" i="79"/>
  <c r="F141" i="79"/>
  <c r="E141" i="79"/>
  <c r="D141" i="79"/>
  <c r="C141" i="79"/>
  <c r="B141" i="79"/>
  <c r="N141" i="79" s="1"/>
  <c r="S141" i="79" s="1"/>
  <c r="A141" i="79"/>
  <c r="L140" i="79"/>
  <c r="K140" i="79"/>
  <c r="J140" i="79"/>
  <c r="I140" i="79"/>
  <c r="H140" i="79"/>
  <c r="G140" i="79"/>
  <c r="F140" i="79"/>
  <c r="E140" i="79"/>
  <c r="D140" i="79"/>
  <c r="C140" i="79"/>
  <c r="B140" i="79"/>
  <c r="N140" i="79" s="1"/>
  <c r="A140" i="79"/>
  <c r="L139" i="79"/>
  <c r="K139" i="79"/>
  <c r="J139" i="79"/>
  <c r="I139" i="79"/>
  <c r="H139" i="79"/>
  <c r="G139" i="79"/>
  <c r="F139" i="79"/>
  <c r="E139" i="79"/>
  <c r="D139" i="79"/>
  <c r="C139" i="79"/>
  <c r="B139" i="79"/>
  <c r="N139" i="79" s="1"/>
  <c r="S139" i="79" s="1"/>
  <c r="A139" i="79"/>
  <c r="L138" i="79"/>
  <c r="K138" i="79"/>
  <c r="J138" i="79"/>
  <c r="I138" i="79"/>
  <c r="H138" i="79"/>
  <c r="G138" i="79"/>
  <c r="F138" i="79"/>
  <c r="E138" i="79"/>
  <c r="D138" i="79"/>
  <c r="C138" i="79"/>
  <c r="B138" i="79"/>
  <c r="N138" i="79" s="1"/>
  <c r="A138" i="79"/>
  <c r="L137" i="79"/>
  <c r="K137" i="79"/>
  <c r="J137" i="79"/>
  <c r="I137" i="79"/>
  <c r="H137" i="79"/>
  <c r="G137" i="79"/>
  <c r="F137" i="79"/>
  <c r="E137" i="79"/>
  <c r="D137" i="79"/>
  <c r="C137" i="79"/>
  <c r="B137" i="79"/>
  <c r="N137" i="79" s="1"/>
  <c r="A137" i="79"/>
  <c r="L136" i="79"/>
  <c r="K136" i="79"/>
  <c r="J136" i="79"/>
  <c r="I136" i="79"/>
  <c r="H136" i="79"/>
  <c r="G136" i="79"/>
  <c r="F136" i="79"/>
  <c r="E136" i="79"/>
  <c r="D136" i="79"/>
  <c r="C136" i="79"/>
  <c r="B136" i="79"/>
  <c r="N136" i="79" s="1"/>
  <c r="O136" i="79" s="1"/>
  <c r="A136" i="79"/>
  <c r="L135" i="79"/>
  <c r="K135" i="79"/>
  <c r="J135" i="79"/>
  <c r="I135" i="79"/>
  <c r="H135" i="79"/>
  <c r="G135" i="79"/>
  <c r="F135" i="79"/>
  <c r="E135" i="79"/>
  <c r="D135" i="79"/>
  <c r="C135" i="79"/>
  <c r="B135" i="79"/>
  <c r="N135" i="79" s="1"/>
  <c r="A135" i="79"/>
  <c r="L134" i="79"/>
  <c r="K134" i="79"/>
  <c r="J134" i="79"/>
  <c r="I134" i="79"/>
  <c r="H134" i="79"/>
  <c r="G134" i="79"/>
  <c r="F134" i="79"/>
  <c r="E134" i="79"/>
  <c r="D134" i="79"/>
  <c r="C134" i="79"/>
  <c r="B134" i="79"/>
  <c r="N134" i="79" s="1"/>
  <c r="A134" i="79"/>
  <c r="L133" i="79"/>
  <c r="K133" i="79"/>
  <c r="J133" i="79"/>
  <c r="I133" i="79"/>
  <c r="H133" i="79"/>
  <c r="G133" i="79"/>
  <c r="F133" i="79"/>
  <c r="E133" i="79"/>
  <c r="D133" i="79"/>
  <c r="C133" i="79"/>
  <c r="B133" i="79"/>
  <c r="N133" i="79" s="1"/>
  <c r="A133" i="79"/>
  <c r="L132" i="79"/>
  <c r="K132" i="79"/>
  <c r="J132" i="79"/>
  <c r="I132" i="79"/>
  <c r="H132" i="79"/>
  <c r="G132" i="79"/>
  <c r="F132" i="79"/>
  <c r="E132" i="79"/>
  <c r="D132" i="79"/>
  <c r="C132" i="79"/>
  <c r="B132" i="79"/>
  <c r="N132" i="79" s="1"/>
  <c r="S132" i="79" s="1"/>
  <c r="A132" i="79"/>
  <c r="L131" i="79"/>
  <c r="K131" i="79"/>
  <c r="J131" i="79"/>
  <c r="I131" i="79"/>
  <c r="H131" i="79"/>
  <c r="G131" i="79"/>
  <c r="F131" i="79"/>
  <c r="E131" i="79"/>
  <c r="D131" i="79"/>
  <c r="C131" i="79"/>
  <c r="B131" i="79"/>
  <c r="N131" i="79" s="1"/>
  <c r="U131" i="79" s="1"/>
  <c r="A131" i="79"/>
  <c r="L130" i="79"/>
  <c r="K130" i="79"/>
  <c r="J130" i="79"/>
  <c r="I130" i="79"/>
  <c r="H130" i="79"/>
  <c r="G130" i="79"/>
  <c r="F130" i="79"/>
  <c r="E130" i="79"/>
  <c r="D130" i="79"/>
  <c r="C130" i="79"/>
  <c r="B130" i="79"/>
  <c r="N130" i="79" s="1"/>
  <c r="R130" i="79" s="1"/>
  <c r="A130" i="79"/>
  <c r="L129" i="79"/>
  <c r="K129" i="79"/>
  <c r="J129" i="79"/>
  <c r="I129" i="79"/>
  <c r="H129" i="79"/>
  <c r="G129" i="79"/>
  <c r="F129" i="79"/>
  <c r="E129" i="79"/>
  <c r="D129" i="79"/>
  <c r="C129" i="79"/>
  <c r="B129" i="79"/>
  <c r="N129" i="79" s="1"/>
  <c r="A129" i="79"/>
  <c r="L128" i="79"/>
  <c r="K128" i="79"/>
  <c r="J128" i="79"/>
  <c r="I128" i="79"/>
  <c r="H128" i="79"/>
  <c r="G128" i="79"/>
  <c r="F128" i="79"/>
  <c r="E128" i="79"/>
  <c r="D128" i="79"/>
  <c r="C128" i="79"/>
  <c r="B128" i="79"/>
  <c r="N128" i="79" s="1"/>
  <c r="P128" i="79" s="1"/>
  <c r="A128" i="79"/>
  <c r="L127" i="79"/>
  <c r="K127" i="79"/>
  <c r="J127" i="79"/>
  <c r="I127" i="79"/>
  <c r="H127" i="79"/>
  <c r="G127" i="79"/>
  <c r="F127" i="79"/>
  <c r="E127" i="79"/>
  <c r="D127" i="79"/>
  <c r="C127" i="79"/>
  <c r="B127" i="79"/>
  <c r="N127" i="79" s="1"/>
  <c r="U127" i="79" s="1"/>
  <c r="A127" i="79"/>
  <c r="L126" i="79"/>
  <c r="K126" i="79"/>
  <c r="J126" i="79"/>
  <c r="I126" i="79"/>
  <c r="H126" i="79"/>
  <c r="G126" i="79"/>
  <c r="F126" i="79"/>
  <c r="E126" i="79"/>
  <c r="D126" i="79"/>
  <c r="C126" i="79"/>
  <c r="B126" i="79"/>
  <c r="N126" i="79" s="1"/>
  <c r="P126" i="79" s="1"/>
  <c r="A126" i="79"/>
  <c r="L125" i="79"/>
  <c r="K125" i="79"/>
  <c r="J125" i="79"/>
  <c r="I125" i="79"/>
  <c r="H125" i="79"/>
  <c r="G125" i="79"/>
  <c r="F125" i="79"/>
  <c r="E125" i="79"/>
  <c r="D125" i="79"/>
  <c r="C125" i="79"/>
  <c r="B125" i="79"/>
  <c r="N125" i="79" s="1"/>
  <c r="S125" i="79" s="1"/>
  <c r="A125" i="79"/>
  <c r="L124" i="79"/>
  <c r="K124" i="79"/>
  <c r="J124" i="79"/>
  <c r="I124" i="79"/>
  <c r="H124" i="79"/>
  <c r="G124" i="79"/>
  <c r="F124" i="79"/>
  <c r="E124" i="79"/>
  <c r="D124" i="79"/>
  <c r="C124" i="79"/>
  <c r="B124" i="79"/>
  <c r="N124" i="79" s="1"/>
  <c r="P124" i="79" s="1"/>
  <c r="A124" i="79"/>
  <c r="L123" i="79"/>
  <c r="K123" i="79"/>
  <c r="J123" i="79"/>
  <c r="I123" i="79"/>
  <c r="H123" i="79"/>
  <c r="G123" i="79"/>
  <c r="F123" i="79"/>
  <c r="E123" i="79"/>
  <c r="D123" i="79"/>
  <c r="C123" i="79"/>
  <c r="B123" i="79"/>
  <c r="N123" i="79" s="1"/>
  <c r="A123" i="79"/>
  <c r="L122" i="79"/>
  <c r="K122" i="79"/>
  <c r="J122" i="79"/>
  <c r="I122" i="79"/>
  <c r="H122" i="79"/>
  <c r="G122" i="79"/>
  <c r="F122" i="79"/>
  <c r="E122" i="79"/>
  <c r="D122" i="79"/>
  <c r="C122" i="79"/>
  <c r="B122" i="79"/>
  <c r="N122" i="79" s="1"/>
  <c r="A122" i="79"/>
  <c r="L121" i="79"/>
  <c r="K121" i="79"/>
  <c r="J121" i="79"/>
  <c r="I121" i="79"/>
  <c r="H121" i="79"/>
  <c r="G121" i="79"/>
  <c r="F121" i="79"/>
  <c r="E121" i="79"/>
  <c r="D121" i="79"/>
  <c r="C121" i="79"/>
  <c r="B121" i="79"/>
  <c r="N121" i="79" s="1"/>
  <c r="A121" i="79"/>
  <c r="L120" i="79"/>
  <c r="K120" i="79"/>
  <c r="J120" i="79"/>
  <c r="I120" i="79"/>
  <c r="H120" i="79"/>
  <c r="G120" i="79"/>
  <c r="F120" i="79"/>
  <c r="E120" i="79"/>
  <c r="D120" i="79"/>
  <c r="C120" i="79"/>
  <c r="B120" i="79"/>
  <c r="N120" i="79" s="1"/>
  <c r="S120" i="79" s="1"/>
  <c r="A120" i="79"/>
  <c r="L119" i="79"/>
  <c r="K119" i="79"/>
  <c r="J119" i="79"/>
  <c r="I119" i="79"/>
  <c r="H119" i="79"/>
  <c r="G119" i="79"/>
  <c r="F119" i="79"/>
  <c r="E119" i="79"/>
  <c r="D119" i="79"/>
  <c r="C119" i="79"/>
  <c r="B119" i="79"/>
  <c r="N119" i="79" s="1"/>
  <c r="A119" i="79"/>
  <c r="L118" i="79"/>
  <c r="K118" i="79"/>
  <c r="J118" i="79"/>
  <c r="I118" i="79"/>
  <c r="H118" i="79"/>
  <c r="G118" i="79"/>
  <c r="F118" i="79"/>
  <c r="E118" i="79"/>
  <c r="D118" i="79"/>
  <c r="C118" i="79"/>
  <c r="B118" i="79"/>
  <c r="N118" i="79" s="1"/>
  <c r="P118" i="79" s="1"/>
  <c r="A118" i="79"/>
  <c r="L117" i="79"/>
  <c r="K117" i="79"/>
  <c r="J117" i="79"/>
  <c r="I117" i="79"/>
  <c r="H117" i="79"/>
  <c r="G117" i="79"/>
  <c r="F117" i="79"/>
  <c r="E117" i="79"/>
  <c r="D117" i="79"/>
  <c r="C117" i="79"/>
  <c r="B117" i="79"/>
  <c r="N117" i="79" s="1"/>
  <c r="O117" i="79" s="1"/>
  <c r="A117" i="79"/>
  <c r="L116" i="79"/>
  <c r="K116" i="79"/>
  <c r="J116" i="79"/>
  <c r="I116" i="79"/>
  <c r="H116" i="79"/>
  <c r="G116" i="79"/>
  <c r="F116" i="79"/>
  <c r="E116" i="79"/>
  <c r="D116" i="79"/>
  <c r="C116" i="79"/>
  <c r="B116" i="79"/>
  <c r="N116" i="79" s="1"/>
  <c r="P116" i="79" s="1"/>
  <c r="A116" i="79"/>
  <c r="L115" i="79"/>
  <c r="K115" i="79"/>
  <c r="J115" i="79"/>
  <c r="I115" i="79"/>
  <c r="H115" i="79"/>
  <c r="G115" i="79"/>
  <c r="F115" i="79"/>
  <c r="E115" i="79"/>
  <c r="D115" i="79"/>
  <c r="C115" i="79"/>
  <c r="B115" i="79"/>
  <c r="N115" i="79" s="1"/>
  <c r="A115" i="79"/>
  <c r="L114" i="79"/>
  <c r="K114" i="79"/>
  <c r="J114" i="79"/>
  <c r="I114" i="79"/>
  <c r="H114" i="79"/>
  <c r="G114" i="79"/>
  <c r="F114" i="79"/>
  <c r="E114" i="79"/>
  <c r="D114" i="79"/>
  <c r="C114" i="79"/>
  <c r="B114" i="79"/>
  <c r="N114" i="79" s="1"/>
  <c r="P114" i="79" s="1"/>
  <c r="A114" i="79"/>
  <c r="L113" i="79"/>
  <c r="K113" i="79"/>
  <c r="J113" i="79"/>
  <c r="I113" i="79"/>
  <c r="H113" i="79"/>
  <c r="G113" i="79"/>
  <c r="F113" i="79"/>
  <c r="E113" i="79"/>
  <c r="D113" i="79"/>
  <c r="C113" i="79"/>
  <c r="B113" i="79"/>
  <c r="N113" i="79" s="1"/>
  <c r="A113" i="79"/>
  <c r="L112" i="79"/>
  <c r="K112" i="79"/>
  <c r="J112" i="79"/>
  <c r="I112" i="79"/>
  <c r="H112" i="79"/>
  <c r="G112" i="79"/>
  <c r="F112" i="79"/>
  <c r="E112" i="79"/>
  <c r="D112" i="79"/>
  <c r="C112" i="79"/>
  <c r="B112" i="79"/>
  <c r="N112" i="79" s="1"/>
  <c r="P112" i="79" s="1"/>
  <c r="A112" i="79"/>
  <c r="L111" i="79"/>
  <c r="K111" i="79"/>
  <c r="J111" i="79"/>
  <c r="I111" i="79"/>
  <c r="H111" i="79"/>
  <c r="G111" i="79"/>
  <c r="F111" i="79"/>
  <c r="E111" i="79"/>
  <c r="D111" i="79"/>
  <c r="C111" i="79"/>
  <c r="B111" i="79"/>
  <c r="N111" i="79" s="1"/>
  <c r="A111" i="79"/>
  <c r="L110" i="79"/>
  <c r="K110" i="79"/>
  <c r="J110" i="79"/>
  <c r="I110" i="79"/>
  <c r="H110" i="79"/>
  <c r="G110" i="79"/>
  <c r="F110" i="79"/>
  <c r="E110" i="79"/>
  <c r="D110" i="79"/>
  <c r="C110" i="79"/>
  <c r="B110" i="79"/>
  <c r="N110" i="79" s="1"/>
  <c r="T110" i="79" s="1"/>
  <c r="A110" i="79"/>
  <c r="L109" i="79"/>
  <c r="K109" i="79"/>
  <c r="J109" i="79"/>
  <c r="I109" i="79"/>
  <c r="H109" i="79"/>
  <c r="G109" i="79"/>
  <c r="F109" i="79"/>
  <c r="E109" i="79"/>
  <c r="D109" i="79"/>
  <c r="C109" i="79"/>
  <c r="B109" i="79"/>
  <c r="N109" i="79" s="1"/>
  <c r="A109" i="79"/>
  <c r="L108" i="79"/>
  <c r="K108" i="79"/>
  <c r="J108" i="79"/>
  <c r="I108" i="79"/>
  <c r="H108" i="79"/>
  <c r="G108" i="79"/>
  <c r="F108" i="79"/>
  <c r="E108" i="79"/>
  <c r="D108" i="79"/>
  <c r="C108" i="79"/>
  <c r="B108" i="79"/>
  <c r="N108" i="79" s="1"/>
  <c r="P108" i="79" s="1"/>
  <c r="A108" i="79"/>
  <c r="L107" i="79"/>
  <c r="K107" i="79"/>
  <c r="J107" i="79"/>
  <c r="I107" i="79"/>
  <c r="H107" i="79"/>
  <c r="G107" i="79"/>
  <c r="F107" i="79"/>
  <c r="E107" i="79"/>
  <c r="D107" i="79"/>
  <c r="C107" i="79"/>
  <c r="B107" i="79"/>
  <c r="N107" i="79" s="1"/>
  <c r="A107" i="79"/>
  <c r="L106" i="79"/>
  <c r="K106" i="79"/>
  <c r="J106" i="79"/>
  <c r="I106" i="79"/>
  <c r="H106" i="79"/>
  <c r="G106" i="79"/>
  <c r="F106" i="79"/>
  <c r="E106" i="79"/>
  <c r="D106" i="79"/>
  <c r="C106" i="79"/>
  <c r="B106" i="79"/>
  <c r="N106" i="79" s="1"/>
  <c r="P106" i="79" s="1"/>
  <c r="A106" i="79"/>
  <c r="L105" i="79"/>
  <c r="K105" i="79"/>
  <c r="J105" i="79"/>
  <c r="I105" i="79"/>
  <c r="H105" i="79"/>
  <c r="G105" i="79"/>
  <c r="F105" i="79"/>
  <c r="E105" i="79"/>
  <c r="D105" i="79"/>
  <c r="C105" i="79"/>
  <c r="B105" i="79"/>
  <c r="N105" i="79" s="1"/>
  <c r="A105" i="79"/>
  <c r="L104" i="79"/>
  <c r="K104" i="79"/>
  <c r="J104" i="79"/>
  <c r="I104" i="79"/>
  <c r="H104" i="79"/>
  <c r="G104" i="79"/>
  <c r="F104" i="79"/>
  <c r="E104" i="79"/>
  <c r="D104" i="79"/>
  <c r="C104" i="79"/>
  <c r="B104" i="79"/>
  <c r="N104" i="79" s="1"/>
  <c r="P104" i="79" s="1"/>
  <c r="A104" i="79"/>
  <c r="L103" i="79"/>
  <c r="K103" i="79"/>
  <c r="J103" i="79"/>
  <c r="I103" i="79"/>
  <c r="H103" i="79"/>
  <c r="G103" i="79"/>
  <c r="F103" i="79"/>
  <c r="E103" i="79"/>
  <c r="D103" i="79"/>
  <c r="C103" i="79"/>
  <c r="B103" i="79"/>
  <c r="N103" i="79" s="1"/>
  <c r="U103" i="79" s="1"/>
  <c r="A103" i="79"/>
  <c r="L102" i="79"/>
  <c r="K102" i="79"/>
  <c r="J102" i="79"/>
  <c r="I102" i="79"/>
  <c r="H102" i="79"/>
  <c r="G102" i="79"/>
  <c r="F102" i="79"/>
  <c r="E102" i="79"/>
  <c r="D102" i="79"/>
  <c r="C102" i="79"/>
  <c r="B102" i="79"/>
  <c r="N102" i="79" s="1"/>
  <c r="P102" i="79" s="1"/>
  <c r="A102" i="79"/>
  <c r="L101" i="79"/>
  <c r="K101" i="79"/>
  <c r="J101" i="79"/>
  <c r="I101" i="79"/>
  <c r="H101" i="79"/>
  <c r="G101" i="79"/>
  <c r="F101" i="79"/>
  <c r="E101" i="79"/>
  <c r="D101" i="79"/>
  <c r="C101" i="79"/>
  <c r="B101" i="79"/>
  <c r="N101" i="79" s="1"/>
  <c r="S101" i="79" s="1"/>
  <c r="A101" i="79"/>
  <c r="L100" i="79"/>
  <c r="K100" i="79"/>
  <c r="J100" i="79"/>
  <c r="I100" i="79"/>
  <c r="H100" i="79"/>
  <c r="G100" i="79"/>
  <c r="F100" i="79"/>
  <c r="E100" i="79"/>
  <c r="D100" i="79"/>
  <c r="C100" i="79"/>
  <c r="B100" i="79"/>
  <c r="N100" i="79" s="1"/>
  <c r="A100" i="79"/>
  <c r="L99" i="79"/>
  <c r="K99" i="79"/>
  <c r="J99" i="79"/>
  <c r="I99" i="79"/>
  <c r="H99" i="79"/>
  <c r="G99" i="79"/>
  <c r="F99" i="79"/>
  <c r="E99" i="79"/>
  <c r="D99" i="79"/>
  <c r="C99" i="79"/>
  <c r="B99" i="79"/>
  <c r="N99" i="79" s="1"/>
  <c r="A99" i="79"/>
  <c r="L98" i="79"/>
  <c r="K98" i="79"/>
  <c r="J98" i="79"/>
  <c r="I98" i="79"/>
  <c r="H98" i="79"/>
  <c r="G98" i="79"/>
  <c r="F98" i="79"/>
  <c r="E98" i="79"/>
  <c r="D98" i="79"/>
  <c r="C98" i="79"/>
  <c r="B98" i="79"/>
  <c r="N98" i="79" s="1"/>
  <c r="P98" i="79" s="1"/>
  <c r="A98" i="79"/>
  <c r="L97" i="79"/>
  <c r="K97" i="79"/>
  <c r="J97" i="79"/>
  <c r="I97" i="79"/>
  <c r="H97" i="79"/>
  <c r="G97" i="79"/>
  <c r="F97" i="79"/>
  <c r="E97" i="79"/>
  <c r="D97" i="79"/>
  <c r="C97" i="79"/>
  <c r="B97" i="79"/>
  <c r="N97" i="79" s="1"/>
  <c r="S97" i="79" s="1"/>
  <c r="A97" i="79"/>
  <c r="L96" i="79"/>
  <c r="K96" i="79"/>
  <c r="J96" i="79"/>
  <c r="I96" i="79"/>
  <c r="H96" i="79"/>
  <c r="G96" i="79"/>
  <c r="F96" i="79"/>
  <c r="E96" i="79"/>
  <c r="D96" i="79"/>
  <c r="C96" i="79"/>
  <c r="B96" i="79"/>
  <c r="N96" i="79" s="1"/>
  <c r="P96" i="79" s="1"/>
  <c r="A96" i="79"/>
  <c r="L95" i="79"/>
  <c r="K95" i="79"/>
  <c r="J95" i="79"/>
  <c r="I95" i="79"/>
  <c r="H95" i="79"/>
  <c r="G95" i="79"/>
  <c r="F95" i="79"/>
  <c r="E95" i="79"/>
  <c r="D95" i="79"/>
  <c r="C95" i="79"/>
  <c r="B95" i="79"/>
  <c r="N95" i="79" s="1"/>
  <c r="A95" i="79"/>
  <c r="L94" i="79"/>
  <c r="K94" i="79"/>
  <c r="J94" i="79"/>
  <c r="I94" i="79"/>
  <c r="H94" i="79"/>
  <c r="G94" i="79"/>
  <c r="F94" i="79"/>
  <c r="E94" i="79"/>
  <c r="D94" i="79"/>
  <c r="C94" i="79"/>
  <c r="B94" i="79"/>
  <c r="N94" i="79" s="1"/>
  <c r="A94" i="79"/>
  <c r="L93" i="79"/>
  <c r="K93" i="79"/>
  <c r="J93" i="79"/>
  <c r="I93" i="79"/>
  <c r="H93" i="79"/>
  <c r="G93" i="79"/>
  <c r="F93" i="79"/>
  <c r="E93" i="79"/>
  <c r="D93" i="79"/>
  <c r="C93" i="79"/>
  <c r="B93" i="79"/>
  <c r="N93" i="79" s="1"/>
  <c r="O93" i="79" s="1"/>
  <c r="A93" i="79"/>
  <c r="L92" i="79"/>
  <c r="K92" i="79"/>
  <c r="J92" i="79"/>
  <c r="I92" i="79"/>
  <c r="H92" i="79"/>
  <c r="G92" i="79"/>
  <c r="F92" i="79"/>
  <c r="E92" i="79"/>
  <c r="D92" i="79"/>
  <c r="C92" i="79"/>
  <c r="B92" i="79"/>
  <c r="N92" i="79" s="1"/>
  <c r="A92" i="79"/>
  <c r="L91" i="79"/>
  <c r="K91" i="79"/>
  <c r="J91" i="79"/>
  <c r="I91" i="79"/>
  <c r="H91" i="79"/>
  <c r="G91" i="79"/>
  <c r="F91" i="79"/>
  <c r="E91" i="79"/>
  <c r="D91" i="79"/>
  <c r="C91" i="79"/>
  <c r="B91" i="79"/>
  <c r="N91" i="79" s="1"/>
  <c r="A91" i="79"/>
  <c r="L90" i="79"/>
  <c r="K90" i="79"/>
  <c r="J90" i="79"/>
  <c r="I90" i="79"/>
  <c r="H90" i="79"/>
  <c r="G90" i="79"/>
  <c r="F90" i="79"/>
  <c r="E90" i="79"/>
  <c r="D90" i="79"/>
  <c r="C90" i="79"/>
  <c r="B90" i="79"/>
  <c r="N90" i="79" s="1"/>
  <c r="Q90" i="79" s="1"/>
  <c r="A90" i="79"/>
  <c r="L89" i="79"/>
  <c r="K89" i="79"/>
  <c r="J89" i="79"/>
  <c r="I89" i="79"/>
  <c r="H89" i="79"/>
  <c r="G89" i="79"/>
  <c r="F89" i="79"/>
  <c r="E89" i="79"/>
  <c r="D89" i="79"/>
  <c r="C89" i="79"/>
  <c r="B89" i="79"/>
  <c r="N89" i="79" s="1"/>
  <c r="S89" i="79" s="1"/>
  <c r="A89" i="79"/>
  <c r="L88" i="79"/>
  <c r="K88" i="79"/>
  <c r="J88" i="79"/>
  <c r="I88" i="79"/>
  <c r="H88" i="79"/>
  <c r="G88" i="79"/>
  <c r="F88" i="79"/>
  <c r="E88" i="79"/>
  <c r="D88" i="79"/>
  <c r="C88" i="79"/>
  <c r="B88" i="79"/>
  <c r="N88" i="79" s="1"/>
  <c r="U88" i="79" s="1"/>
  <c r="A88" i="79"/>
  <c r="L87" i="79"/>
  <c r="K87" i="79"/>
  <c r="J87" i="79"/>
  <c r="I87" i="79"/>
  <c r="H87" i="79"/>
  <c r="G87" i="79"/>
  <c r="F87" i="79"/>
  <c r="E87" i="79"/>
  <c r="D87" i="79"/>
  <c r="C87" i="79"/>
  <c r="B87" i="79"/>
  <c r="N87" i="79" s="1"/>
  <c r="A87" i="79"/>
  <c r="L86" i="79"/>
  <c r="K86" i="79"/>
  <c r="J86" i="79"/>
  <c r="I86" i="79"/>
  <c r="H86" i="79"/>
  <c r="G86" i="79"/>
  <c r="F86" i="79"/>
  <c r="E86" i="79"/>
  <c r="D86" i="79"/>
  <c r="C86" i="79"/>
  <c r="B86" i="79"/>
  <c r="N86" i="79" s="1"/>
  <c r="R86" i="79" s="1"/>
  <c r="A86" i="79"/>
  <c r="L85" i="79"/>
  <c r="K85" i="79"/>
  <c r="J85" i="79"/>
  <c r="I85" i="79"/>
  <c r="H85" i="79"/>
  <c r="G85" i="79"/>
  <c r="F85" i="79"/>
  <c r="E85" i="79"/>
  <c r="D85" i="79"/>
  <c r="C85" i="79"/>
  <c r="B85" i="79"/>
  <c r="N85" i="79" s="1"/>
  <c r="Q85" i="79" s="1"/>
  <c r="A85" i="79"/>
  <c r="L84" i="79"/>
  <c r="K84" i="79"/>
  <c r="J84" i="79"/>
  <c r="I84" i="79"/>
  <c r="H84" i="79"/>
  <c r="G84" i="79"/>
  <c r="F84" i="79"/>
  <c r="E84" i="79"/>
  <c r="D84" i="79"/>
  <c r="C84" i="79"/>
  <c r="B84" i="79"/>
  <c r="N84" i="79" s="1"/>
  <c r="U84" i="79" s="1"/>
  <c r="A84" i="79"/>
  <c r="L83" i="79"/>
  <c r="K83" i="79"/>
  <c r="J83" i="79"/>
  <c r="I83" i="79"/>
  <c r="H83" i="79"/>
  <c r="G83" i="79"/>
  <c r="F83" i="79"/>
  <c r="E83" i="79"/>
  <c r="D83" i="79"/>
  <c r="C83" i="79"/>
  <c r="B83" i="79"/>
  <c r="N83" i="79" s="1"/>
  <c r="U83" i="79" s="1"/>
  <c r="A83" i="79"/>
  <c r="L82" i="79"/>
  <c r="K82" i="79"/>
  <c r="J82" i="79"/>
  <c r="I82" i="79"/>
  <c r="H82" i="79"/>
  <c r="G82" i="79"/>
  <c r="F82" i="79"/>
  <c r="E82" i="79"/>
  <c r="D82" i="79"/>
  <c r="C82" i="79"/>
  <c r="B82" i="79"/>
  <c r="N82" i="79" s="1"/>
  <c r="P82" i="79" s="1"/>
  <c r="A82" i="79"/>
  <c r="L81" i="79"/>
  <c r="K81" i="79"/>
  <c r="J81" i="79"/>
  <c r="I81" i="79"/>
  <c r="H81" i="79"/>
  <c r="G81" i="79"/>
  <c r="F81" i="79"/>
  <c r="E81" i="79"/>
  <c r="D81" i="79"/>
  <c r="C81" i="79"/>
  <c r="B81" i="79"/>
  <c r="N81" i="79" s="1"/>
  <c r="S81" i="79" s="1"/>
  <c r="A81" i="79"/>
  <c r="L80" i="79"/>
  <c r="K80" i="79"/>
  <c r="J80" i="79"/>
  <c r="I80" i="79"/>
  <c r="H80" i="79"/>
  <c r="G80" i="79"/>
  <c r="F80" i="79"/>
  <c r="E80" i="79"/>
  <c r="D80" i="79"/>
  <c r="C80" i="79"/>
  <c r="B80" i="79"/>
  <c r="N80" i="79" s="1"/>
  <c r="A80" i="79"/>
  <c r="L79" i="79"/>
  <c r="K79" i="79"/>
  <c r="J79" i="79"/>
  <c r="I79" i="79"/>
  <c r="H79" i="79"/>
  <c r="G79" i="79"/>
  <c r="F79" i="79"/>
  <c r="E79" i="79"/>
  <c r="D79" i="79"/>
  <c r="C79" i="79"/>
  <c r="B79" i="79"/>
  <c r="N79" i="79" s="1"/>
  <c r="A79" i="79"/>
  <c r="L78" i="79"/>
  <c r="K78" i="79"/>
  <c r="J78" i="79"/>
  <c r="I78" i="79"/>
  <c r="H78" i="79"/>
  <c r="G78" i="79"/>
  <c r="F78" i="79"/>
  <c r="E78" i="79"/>
  <c r="D78" i="79"/>
  <c r="C78" i="79"/>
  <c r="B78" i="79"/>
  <c r="N78" i="79" s="1"/>
  <c r="R78" i="79" s="1"/>
  <c r="A78" i="79"/>
  <c r="L77" i="79"/>
  <c r="K77" i="79"/>
  <c r="J77" i="79"/>
  <c r="I77" i="79"/>
  <c r="H77" i="79"/>
  <c r="G77" i="79"/>
  <c r="F77" i="79"/>
  <c r="E77" i="79"/>
  <c r="D77" i="79"/>
  <c r="C77" i="79"/>
  <c r="B77" i="79"/>
  <c r="N77" i="79" s="1"/>
  <c r="S77" i="79" s="1"/>
  <c r="A77" i="79"/>
  <c r="L76" i="79"/>
  <c r="K76" i="79"/>
  <c r="J76" i="79"/>
  <c r="I76" i="79"/>
  <c r="H76" i="79"/>
  <c r="G76" i="79"/>
  <c r="F76" i="79"/>
  <c r="E76" i="79"/>
  <c r="D76" i="79"/>
  <c r="C76" i="79"/>
  <c r="B76" i="79"/>
  <c r="N76" i="79" s="1"/>
  <c r="U76" i="79" s="1"/>
  <c r="A76" i="79"/>
  <c r="L75" i="79"/>
  <c r="K75" i="79"/>
  <c r="J75" i="79"/>
  <c r="I75" i="79"/>
  <c r="H75" i="79"/>
  <c r="G75" i="79"/>
  <c r="F75" i="79"/>
  <c r="E75" i="79"/>
  <c r="D75" i="79"/>
  <c r="C75" i="79"/>
  <c r="B75" i="79"/>
  <c r="N75" i="79" s="1"/>
  <c r="A75" i="79"/>
  <c r="L74" i="79"/>
  <c r="K74" i="79"/>
  <c r="J74" i="79"/>
  <c r="I74" i="79"/>
  <c r="H74" i="79"/>
  <c r="G74" i="79"/>
  <c r="F74" i="79"/>
  <c r="E74" i="79"/>
  <c r="D74" i="79"/>
  <c r="C74" i="79"/>
  <c r="B74" i="79"/>
  <c r="N74" i="79" s="1"/>
  <c r="P74" i="79" s="1"/>
  <c r="A74" i="79"/>
  <c r="L73" i="79"/>
  <c r="K73" i="79"/>
  <c r="J73" i="79"/>
  <c r="I73" i="79"/>
  <c r="H73" i="79"/>
  <c r="G73" i="79"/>
  <c r="F73" i="79"/>
  <c r="E73" i="79"/>
  <c r="D73" i="79"/>
  <c r="C73" i="79"/>
  <c r="B73" i="79"/>
  <c r="N73" i="79" s="1"/>
  <c r="A73" i="79"/>
  <c r="L72" i="79"/>
  <c r="K72" i="79"/>
  <c r="J72" i="79"/>
  <c r="I72" i="79"/>
  <c r="H72" i="79"/>
  <c r="G72" i="79"/>
  <c r="F72" i="79"/>
  <c r="E72" i="79"/>
  <c r="D72" i="79"/>
  <c r="C72" i="79"/>
  <c r="B72" i="79"/>
  <c r="N72" i="79" s="1"/>
  <c r="A72" i="79"/>
  <c r="L71" i="79"/>
  <c r="K71" i="79"/>
  <c r="J71" i="79"/>
  <c r="I71" i="79"/>
  <c r="H71" i="79"/>
  <c r="G71" i="79"/>
  <c r="F71" i="79"/>
  <c r="E71" i="79"/>
  <c r="D71" i="79"/>
  <c r="C71" i="79"/>
  <c r="B71" i="79"/>
  <c r="N71" i="79" s="1"/>
  <c r="A71" i="79"/>
  <c r="L70" i="79"/>
  <c r="K70" i="79"/>
  <c r="J70" i="79"/>
  <c r="I70" i="79"/>
  <c r="H70" i="79"/>
  <c r="G70" i="79"/>
  <c r="F70" i="79"/>
  <c r="E70" i="79"/>
  <c r="D70" i="79"/>
  <c r="C70" i="79"/>
  <c r="B70" i="79"/>
  <c r="N70" i="79" s="1"/>
  <c r="P70" i="79" s="1"/>
  <c r="A70" i="79"/>
  <c r="L69" i="79"/>
  <c r="K69" i="79"/>
  <c r="J69" i="79"/>
  <c r="I69" i="79"/>
  <c r="H69" i="79"/>
  <c r="G69" i="79"/>
  <c r="F69" i="79"/>
  <c r="E69" i="79"/>
  <c r="D69" i="79"/>
  <c r="C69" i="79"/>
  <c r="B69" i="79"/>
  <c r="N69" i="79" s="1"/>
  <c r="A69" i="79"/>
  <c r="L68" i="79"/>
  <c r="K68" i="79"/>
  <c r="J68" i="79"/>
  <c r="I68" i="79"/>
  <c r="H68" i="79"/>
  <c r="G68" i="79"/>
  <c r="F68" i="79"/>
  <c r="E68" i="79"/>
  <c r="D68" i="79"/>
  <c r="C68" i="79"/>
  <c r="B68" i="79"/>
  <c r="N68" i="79" s="1"/>
  <c r="U68" i="79" s="1"/>
  <c r="A68" i="79"/>
  <c r="L67" i="79"/>
  <c r="K67" i="79"/>
  <c r="J67" i="79"/>
  <c r="I67" i="79"/>
  <c r="H67" i="79"/>
  <c r="G67" i="79"/>
  <c r="F67" i="79"/>
  <c r="E67" i="79"/>
  <c r="D67" i="79"/>
  <c r="C67" i="79"/>
  <c r="B67" i="79"/>
  <c r="N67" i="79" s="1"/>
  <c r="U67" i="79" s="1"/>
  <c r="A67" i="79"/>
  <c r="L66" i="79"/>
  <c r="K66" i="79"/>
  <c r="J66" i="79"/>
  <c r="I66" i="79"/>
  <c r="H66" i="79"/>
  <c r="G66" i="79"/>
  <c r="F66" i="79"/>
  <c r="E66" i="79"/>
  <c r="D66" i="79"/>
  <c r="C66" i="79"/>
  <c r="B66" i="79"/>
  <c r="N66" i="79" s="1"/>
  <c r="R66" i="79" s="1"/>
  <c r="A66" i="79"/>
  <c r="L65" i="79"/>
  <c r="K65" i="79"/>
  <c r="J65" i="79"/>
  <c r="I65" i="79"/>
  <c r="H65" i="79"/>
  <c r="G65" i="79"/>
  <c r="F65" i="79"/>
  <c r="E65" i="79"/>
  <c r="D65" i="79"/>
  <c r="C65" i="79"/>
  <c r="B65" i="79"/>
  <c r="N65" i="79" s="1"/>
  <c r="S65" i="79" s="1"/>
  <c r="A65" i="79"/>
  <c r="L64" i="79"/>
  <c r="K64" i="79"/>
  <c r="J64" i="79"/>
  <c r="I64" i="79"/>
  <c r="H64" i="79"/>
  <c r="G64" i="79"/>
  <c r="F64" i="79"/>
  <c r="E64" i="79"/>
  <c r="D64" i="79"/>
  <c r="C64" i="79"/>
  <c r="B64" i="79"/>
  <c r="N64" i="79" s="1"/>
  <c r="A64" i="79"/>
  <c r="L63" i="79"/>
  <c r="K63" i="79"/>
  <c r="J63" i="79"/>
  <c r="I63" i="79"/>
  <c r="H63" i="79"/>
  <c r="G63" i="79"/>
  <c r="F63" i="79"/>
  <c r="E63" i="79"/>
  <c r="D63" i="79"/>
  <c r="C63" i="79"/>
  <c r="B63" i="79"/>
  <c r="N63" i="79" s="1"/>
  <c r="A63" i="79"/>
  <c r="L62" i="79"/>
  <c r="K62" i="79"/>
  <c r="J62" i="79"/>
  <c r="I62" i="79"/>
  <c r="H62" i="79"/>
  <c r="G62" i="79"/>
  <c r="F62" i="79"/>
  <c r="E62" i="79"/>
  <c r="D62" i="79"/>
  <c r="C62" i="79"/>
  <c r="B62" i="79"/>
  <c r="N62" i="79" s="1"/>
  <c r="P62" i="79" s="1"/>
  <c r="A62" i="79"/>
  <c r="L61" i="79"/>
  <c r="K61" i="79"/>
  <c r="J61" i="79"/>
  <c r="I61" i="79"/>
  <c r="H61" i="79"/>
  <c r="G61" i="79"/>
  <c r="F61" i="79"/>
  <c r="E61" i="79"/>
  <c r="D61" i="79"/>
  <c r="C61" i="79"/>
  <c r="B61" i="79"/>
  <c r="N61" i="79" s="1"/>
  <c r="S61" i="79" s="1"/>
  <c r="A61" i="79"/>
  <c r="L60" i="79"/>
  <c r="K60" i="79"/>
  <c r="J60" i="79"/>
  <c r="I60" i="79"/>
  <c r="H60" i="79"/>
  <c r="G60" i="79"/>
  <c r="F60" i="79"/>
  <c r="E60" i="79"/>
  <c r="D60" i="79"/>
  <c r="C60" i="79"/>
  <c r="B60" i="79"/>
  <c r="N60" i="79" s="1"/>
  <c r="U60" i="79" s="1"/>
  <c r="A60" i="79"/>
  <c r="L59" i="79"/>
  <c r="K59" i="79"/>
  <c r="J59" i="79"/>
  <c r="I59" i="79"/>
  <c r="H59" i="79"/>
  <c r="G59" i="79"/>
  <c r="F59" i="79"/>
  <c r="E59" i="79"/>
  <c r="D59" i="79"/>
  <c r="C59" i="79"/>
  <c r="B59" i="79"/>
  <c r="N59" i="79" s="1"/>
  <c r="A59" i="79"/>
  <c r="L58" i="79"/>
  <c r="K58" i="79"/>
  <c r="J58" i="79"/>
  <c r="I58" i="79"/>
  <c r="H58" i="79"/>
  <c r="G58" i="79"/>
  <c r="F58" i="79"/>
  <c r="E58" i="79"/>
  <c r="D58" i="79"/>
  <c r="C58" i="79"/>
  <c r="B58" i="79"/>
  <c r="N58" i="79" s="1"/>
  <c r="R58" i="79" s="1"/>
  <c r="A58" i="79"/>
  <c r="L57" i="79"/>
  <c r="K57" i="79"/>
  <c r="J57" i="79"/>
  <c r="I57" i="79"/>
  <c r="H57" i="79"/>
  <c r="G57" i="79"/>
  <c r="F57" i="79"/>
  <c r="E57" i="79"/>
  <c r="D57" i="79"/>
  <c r="C57" i="79"/>
  <c r="B57" i="79"/>
  <c r="N57" i="79" s="1"/>
  <c r="S57" i="79" s="1"/>
  <c r="A57" i="79"/>
  <c r="L56" i="79"/>
  <c r="K56" i="79"/>
  <c r="J56" i="79"/>
  <c r="I56" i="79"/>
  <c r="H56" i="79"/>
  <c r="G56" i="79"/>
  <c r="F56" i="79"/>
  <c r="E56" i="79"/>
  <c r="D56" i="79"/>
  <c r="C56" i="79"/>
  <c r="B56" i="79"/>
  <c r="N56" i="79" s="1"/>
  <c r="S56" i="79" s="1"/>
  <c r="A56" i="79"/>
  <c r="L55" i="79"/>
  <c r="K55" i="79"/>
  <c r="J55" i="79"/>
  <c r="I55" i="79"/>
  <c r="H55" i="79"/>
  <c r="G55" i="79"/>
  <c r="F55" i="79"/>
  <c r="E55" i="79"/>
  <c r="D55" i="79"/>
  <c r="C55" i="79"/>
  <c r="B55" i="79"/>
  <c r="N55" i="79" s="1"/>
  <c r="A55" i="79"/>
  <c r="L54" i="79"/>
  <c r="K54" i="79"/>
  <c r="J54" i="79"/>
  <c r="I54" i="79"/>
  <c r="H54" i="79"/>
  <c r="G54" i="79"/>
  <c r="F54" i="79"/>
  <c r="E54" i="79"/>
  <c r="D54" i="79"/>
  <c r="C54" i="79"/>
  <c r="B54" i="79"/>
  <c r="N54" i="79" s="1"/>
  <c r="P54" i="79" s="1"/>
  <c r="A54" i="79"/>
  <c r="L53" i="79"/>
  <c r="K53" i="79"/>
  <c r="J53" i="79"/>
  <c r="I53" i="79"/>
  <c r="H53" i="79"/>
  <c r="G53" i="79"/>
  <c r="F53" i="79"/>
  <c r="E53" i="79"/>
  <c r="D53" i="79"/>
  <c r="C53" i="79"/>
  <c r="B53" i="79"/>
  <c r="N53" i="79" s="1"/>
  <c r="A53" i="79"/>
  <c r="L52" i="79"/>
  <c r="K52" i="79"/>
  <c r="J52" i="79"/>
  <c r="I52" i="79"/>
  <c r="H52" i="79"/>
  <c r="G52" i="79"/>
  <c r="F52" i="79"/>
  <c r="E52" i="79"/>
  <c r="D52" i="79"/>
  <c r="C52" i="79"/>
  <c r="B52" i="79"/>
  <c r="N52" i="79" s="1"/>
  <c r="O52" i="79" s="1"/>
  <c r="A52" i="79"/>
  <c r="L51" i="79"/>
  <c r="K51" i="79"/>
  <c r="J51" i="79"/>
  <c r="I51" i="79"/>
  <c r="H51" i="79"/>
  <c r="G51" i="79"/>
  <c r="F51" i="79"/>
  <c r="E51" i="79"/>
  <c r="D51" i="79"/>
  <c r="C51" i="79"/>
  <c r="B51" i="79"/>
  <c r="N51" i="79" s="1"/>
  <c r="A51" i="79"/>
  <c r="L50" i="79"/>
  <c r="K50" i="79"/>
  <c r="J50" i="79"/>
  <c r="I50" i="79"/>
  <c r="H50" i="79"/>
  <c r="G50" i="79"/>
  <c r="F50" i="79"/>
  <c r="E50" i="79"/>
  <c r="D50" i="79"/>
  <c r="C50" i="79"/>
  <c r="B50" i="79"/>
  <c r="N50" i="79" s="1"/>
  <c r="A50" i="79"/>
  <c r="L49" i="79"/>
  <c r="K49" i="79"/>
  <c r="J49" i="79"/>
  <c r="I49" i="79"/>
  <c r="H49" i="79"/>
  <c r="G49" i="79"/>
  <c r="F49" i="79"/>
  <c r="E49" i="79"/>
  <c r="D49" i="79"/>
  <c r="C49" i="79"/>
  <c r="B49" i="79"/>
  <c r="N49" i="79" s="1"/>
  <c r="O49" i="79" s="1"/>
  <c r="A49" i="79"/>
  <c r="L48" i="79"/>
  <c r="K48" i="79"/>
  <c r="J48" i="79"/>
  <c r="I48" i="79"/>
  <c r="H48" i="79"/>
  <c r="G48" i="79"/>
  <c r="F48" i="79"/>
  <c r="E48" i="79"/>
  <c r="D48" i="79"/>
  <c r="C48" i="79"/>
  <c r="B48" i="79"/>
  <c r="N48" i="79" s="1"/>
  <c r="U48" i="79" s="1"/>
  <c r="A48" i="79"/>
  <c r="L47" i="79"/>
  <c r="K47" i="79"/>
  <c r="J47" i="79"/>
  <c r="I47" i="79"/>
  <c r="H47" i="79"/>
  <c r="G47" i="79"/>
  <c r="F47" i="79"/>
  <c r="E47" i="79"/>
  <c r="D47" i="79"/>
  <c r="C47" i="79"/>
  <c r="B47" i="79"/>
  <c r="N47" i="79" s="1"/>
  <c r="A47" i="79"/>
  <c r="L46" i="79"/>
  <c r="K46" i="79"/>
  <c r="J46" i="79"/>
  <c r="I46" i="79"/>
  <c r="H46" i="79"/>
  <c r="G46" i="79"/>
  <c r="F46" i="79"/>
  <c r="E46" i="79"/>
  <c r="D46" i="79"/>
  <c r="C46" i="79"/>
  <c r="B46" i="79"/>
  <c r="N46" i="79" s="1"/>
  <c r="A46" i="79"/>
  <c r="L45" i="79"/>
  <c r="K45" i="79"/>
  <c r="J45" i="79"/>
  <c r="I45" i="79"/>
  <c r="H45" i="79"/>
  <c r="G45" i="79"/>
  <c r="F45" i="79"/>
  <c r="E45" i="79"/>
  <c r="D45" i="79"/>
  <c r="C45" i="79"/>
  <c r="B45" i="79"/>
  <c r="N45" i="79" s="1"/>
  <c r="A45" i="79"/>
  <c r="L44" i="79"/>
  <c r="K44" i="79"/>
  <c r="J44" i="79"/>
  <c r="I44" i="79"/>
  <c r="H44" i="79"/>
  <c r="G44" i="79"/>
  <c r="F44" i="79"/>
  <c r="E44" i="79"/>
  <c r="D44" i="79"/>
  <c r="C44" i="79"/>
  <c r="B44" i="79"/>
  <c r="N44" i="79" s="1"/>
  <c r="U44" i="79" s="1"/>
  <c r="A44" i="79"/>
  <c r="L43" i="79"/>
  <c r="K43" i="79"/>
  <c r="J43" i="79"/>
  <c r="I43" i="79"/>
  <c r="H43" i="79"/>
  <c r="G43" i="79"/>
  <c r="F43" i="79"/>
  <c r="E43" i="79"/>
  <c r="D43" i="79"/>
  <c r="C43" i="79"/>
  <c r="B43" i="79"/>
  <c r="N43" i="79" s="1"/>
  <c r="A43" i="79"/>
  <c r="L42" i="79"/>
  <c r="K42" i="79"/>
  <c r="J42" i="79"/>
  <c r="I42" i="79"/>
  <c r="H42" i="79"/>
  <c r="G42" i="79"/>
  <c r="F42" i="79"/>
  <c r="E42" i="79"/>
  <c r="D42" i="79"/>
  <c r="C42" i="79"/>
  <c r="B42" i="79"/>
  <c r="N42" i="79" s="1"/>
  <c r="P42" i="79" s="1"/>
  <c r="A42" i="79"/>
  <c r="L41" i="79"/>
  <c r="K41" i="79"/>
  <c r="J41" i="79"/>
  <c r="I41" i="79"/>
  <c r="H41" i="79"/>
  <c r="G41" i="79"/>
  <c r="F41" i="79"/>
  <c r="E41" i="79"/>
  <c r="D41" i="79"/>
  <c r="C41" i="79"/>
  <c r="B41" i="79"/>
  <c r="N41" i="79" s="1"/>
  <c r="S41" i="79" s="1"/>
  <c r="A41" i="79"/>
  <c r="L40" i="79"/>
  <c r="K40" i="79"/>
  <c r="J40" i="79"/>
  <c r="I40" i="79"/>
  <c r="H40" i="79"/>
  <c r="G40" i="79"/>
  <c r="F40" i="79"/>
  <c r="E40" i="79"/>
  <c r="D40" i="79"/>
  <c r="C40" i="79"/>
  <c r="B40" i="79"/>
  <c r="N40" i="79" s="1"/>
  <c r="U40" i="79" s="1"/>
  <c r="A40" i="79"/>
  <c r="L39" i="79"/>
  <c r="K39" i="79"/>
  <c r="J39" i="79"/>
  <c r="I39" i="79"/>
  <c r="H39" i="79"/>
  <c r="G39" i="79"/>
  <c r="F39" i="79"/>
  <c r="E39" i="79"/>
  <c r="D39" i="79"/>
  <c r="C39" i="79"/>
  <c r="B39" i="79"/>
  <c r="N39" i="79" s="1"/>
  <c r="O39" i="79" s="1"/>
  <c r="A39" i="79"/>
  <c r="L38" i="79"/>
  <c r="K38" i="79"/>
  <c r="J38" i="79"/>
  <c r="I38" i="79"/>
  <c r="H38" i="79"/>
  <c r="G38" i="79"/>
  <c r="F38" i="79"/>
  <c r="E38" i="79"/>
  <c r="D38" i="79"/>
  <c r="C38" i="79"/>
  <c r="B38" i="79"/>
  <c r="N38" i="79" s="1"/>
  <c r="Q38" i="79" s="1"/>
  <c r="A38" i="79"/>
  <c r="L37" i="79"/>
  <c r="K37" i="79"/>
  <c r="J37" i="79"/>
  <c r="I37" i="79"/>
  <c r="H37" i="79"/>
  <c r="G37" i="79"/>
  <c r="F37" i="79"/>
  <c r="E37" i="79"/>
  <c r="D37" i="79"/>
  <c r="C37" i="79"/>
  <c r="B37" i="79"/>
  <c r="N37" i="79" s="1"/>
  <c r="R37" i="79" s="1"/>
  <c r="A37" i="79"/>
  <c r="L36" i="79"/>
  <c r="K36" i="79"/>
  <c r="J36" i="79"/>
  <c r="I36" i="79"/>
  <c r="H36" i="79"/>
  <c r="G36" i="79"/>
  <c r="F36" i="79"/>
  <c r="E36" i="79"/>
  <c r="D36" i="79"/>
  <c r="C36" i="79"/>
  <c r="B36" i="79"/>
  <c r="N36" i="79" s="1"/>
  <c r="S36" i="79" s="1"/>
  <c r="A36" i="79"/>
  <c r="L35" i="79"/>
  <c r="K35" i="79"/>
  <c r="J35" i="79"/>
  <c r="I35" i="79"/>
  <c r="H35" i="79"/>
  <c r="G35" i="79"/>
  <c r="F35" i="79"/>
  <c r="E35" i="79"/>
  <c r="D35" i="79"/>
  <c r="C35" i="79"/>
  <c r="B35" i="79"/>
  <c r="N35" i="79" s="1"/>
  <c r="T35" i="79" s="1"/>
  <c r="A35" i="79"/>
  <c r="L34" i="79"/>
  <c r="K34" i="79"/>
  <c r="J34" i="79"/>
  <c r="I34" i="79"/>
  <c r="H34" i="79"/>
  <c r="G34" i="79"/>
  <c r="F34" i="79"/>
  <c r="E34" i="79"/>
  <c r="D34" i="79"/>
  <c r="C34" i="79"/>
  <c r="B34" i="79"/>
  <c r="N34" i="79" s="1"/>
  <c r="A34" i="79"/>
  <c r="L33" i="79"/>
  <c r="K33" i="79"/>
  <c r="J33" i="79"/>
  <c r="I33" i="79"/>
  <c r="H33" i="79"/>
  <c r="G33" i="79"/>
  <c r="F33" i="79"/>
  <c r="E33" i="79"/>
  <c r="D33" i="79"/>
  <c r="C33" i="79"/>
  <c r="B33" i="79"/>
  <c r="N33" i="79" s="1"/>
  <c r="A33" i="79"/>
  <c r="L32" i="79"/>
  <c r="K32" i="79"/>
  <c r="J32" i="79"/>
  <c r="I32" i="79"/>
  <c r="H32" i="79"/>
  <c r="G32" i="79"/>
  <c r="F32" i="79"/>
  <c r="E32" i="79"/>
  <c r="D32" i="79"/>
  <c r="C32" i="79"/>
  <c r="B32" i="79"/>
  <c r="N32" i="79" s="1"/>
  <c r="A32" i="79"/>
  <c r="L31" i="79"/>
  <c r="K31" i="79"/>
  <c r="J31" i="79"/>
  <c r="I31" i="79"/>
  <c r="H31" i="79"/>
  <c r="G31" i="79"/>
  <c r="F31" i="79"/>
  <c r="E31" i="79"/>
  <c r="D31" i="79"/>
  <c r="C31" i="79"/>
  <c r="B31" i="79"/>
  <c r="N31" i="79" s="1"/>
  <c r="A31" i="79"/>
  <c r="L30" i="79"/>
  <c r="K30" i="79"/>
  <c r="J30" i="79"/>
  <c r="I30" i="79"/>
  <c r="H30" i="79"/>
  <c r="G30" i="79"/>
  <c r="F30" i="79"/>
  <c r="E30" i="79"/>
  <c r="D30" i="79"/>
  <c r="C30" i="79"/>
  <c r="B30" i="79"/>
  <c r="N30" i="79" s="1"/>
  <c r="A30" i="79"/>
  <c r="L29" i="79"/>
  <c r="K29" i="79"/>
  <c r="J29" i="79"/>
  <c r="I29" i="79"/>
  <c r="H29" i="79"/>
  <c r="G29" i="79"/>
  <c r="F29" i="79"/>
  <c r="E29" i="79"/>
  <c r="D29" i="79"/>
  <c r="C29" i="79"/>
  <c r="B29" i="79"/>
  <c r="N29" i="79" s="1"/>
  <c r="A29" i="79"/>
  <c r="L28" i="79"/>
  <c r="K28" i="79"/>
  <c r="J28" i="79"/>
  <c r="I28" i="79"/>
  <c r="H28" i="79"/>
  <c r="G28" i="79"/>
  <c r="F28" i="79"/>
  <c r="E28" i="79"/>
  <c r="D28" i="79"/>
  <c r="C28" i="79"/>
  <c r="B28" i="79"/>
  <c r="N28" i="79" s="1"/>
  <c r="A28" i="79"/>
  <c r="L27" i="79"/>
  <c r="K27" i="79"/>
  <c r="J27" i="79"/>
  <c r="I27" i="79"/>
  <c r="H27" i="79"/>
  <c r="G27" i="79"/>
  <c r="F27" i="79"/>
  <c r="E27" i="79"/>
  <c r="D27" i="79"/>
  <c r="C27" i="79"/>
  <c r="B27" i="79"/>
  <c r="N27" i="79" s="1"/>
  <c r="A27" i="79"/>
  <c r="L26" i="79"/>
  <c r="K26" i="79"/>
  <c r="J26" i="79"/>
  <c r="I26" i="79"/>
  <c r="H26" i="79"/>
  <c r="G26" i="79"/>
  <c r="F26" i="79"/>
  <c r="E26" i="79"/>
  <c r="D26" i="79"/>
  <c r="C26" i="79"/>
  <c r="B26" i="79"/>
  <c r="N26" i="79" s="1"/>
  <c r="A26" i="79"/>
  <c r="L25" i="79"/>
  <c r="K25" i="79"/>
  <c r="J25" i="79"/>
  <c r="I25" i="79"/>
  <c r="H25" i="79"/>
  <c r="G25" i="79"/>
  <c r="F25" i="79"/>
  <c r="E25" i="79"/>
  <c r="D25" i="79"/>
  <c r="C25" i="79"/>
  <c r="B25" i="79"/>
  <c r="N25" i="79" s="1"/>
  <c r="A25" i="79"/>
  <c r="L24" i="79"/>
  <c r="K24" i="79"/>
  <c r="J24" i="79"/>
  <c r="I24" i="79"/>
  <c r="H24" i="79"/>
  <c r="G24" i="79"/>
  <c r="F24" i="79"/>
  <c r="E24" i="79"/>
  <c r="D24" i="79"/>
  <c r="C24" i="79"/>
  <c r="B24" i="79"/>
  <c r="N24" i="79" s="1"/>
  <c r="R24" i="79" s="1"/>
  <c r="A24" i="79"/>
  <c r="L23" i="79"/>
  <c r="K23" i="79"/>
  <c r="J23" i="79"/>
  <c r="I23" i="79"/>
  <c r="H23" i="79"/>
  <c r="G23" i="79"/>
  <c r="F23" i="79"/>
  <c r="E23" i="79"/>
  <c r="D23" i="79"/>
  <c r="C23" i="79"/>
  <c r="B23" i="79"/>
  <c r="N23" i="79" s="1"/>
  <c r="T23" i="79" s="1"/>
  <c r="A23" i="79"/>
  <c r="L22" i="79"/>
  <c r="K22" i="79"/>
  <c r="J22" i="79"/>
  <c r="I22" i="79"/>
  <c r="H22" i="79"/>
  <c r="G22" i="79"/>
  <c r="F22" i="79"/>
  <c r="E22" i="79"/>
  <c r="D22" i="79"/>
  <c r="C22" i="79"/>
  <c r="B22" i="79"/>
  <c r="N22" i="79" s="1"/>
  <c r="A22" i="79"/>
  <c r="L21" i="79"/>
  <c r="K21" i="79"/>
  <c r="J21" i="79"/>
  <c r="I21" i="79"/>
  <c r="H21" i="79"/>
  <c r="G21" i="79"/>
  <c r="F21" i="79"/>
  <c r="E21" i="79"/>
  <c r="D21" i="79"/>
  <c r="C21" i="79"/>
  <c r="B21" i="79"/>
  <c r="N21" i="79" s="1"/>
  <c r="O21" i="79" s="1"/>
  <c r="A21" i="79"/>
  <c r="L20" i="79"/>
  <c r="K20" i="79"/>
  <c r="J20" i="79"/>
  <c r="I20" i="79"/>
  <c r="H20" i="79"/>
  <c r="G20" i="79"/>
  <c r="F20" i="79"/>
  <c r="E20" i="79"/>
  <c r="D20" i="79"/>
  <c r="C20" i="79"/>
  <c r="B20" i="79"/>
  <c r="N20" i="79" s="1"/>
  <c r="S20" i="79" s="1"/>
  <c r="A20" i="79"/>
  <c r="L19" i="79"/>
  <c r="K19" i="79"/>
  <c r="J19" i="79"/>
  <c r="I19" i="79"/>
  <c r="H19" i="79"/>
  <c r="G19" i="79"/>
  <c r="F19" i="79"/>
  <c r="E19" i="79"/>
  <c r="D19" i="79"/>
  <c r="C19" i="79"/>
  <c r="B19" i="79"/>
  <c r="N19" i="79" s="1"/>
  <c r="S19" i="79" s="1"/>
  <c r="A19" i="79"/>
  <c r="L18" i="79"/>
  <c r="K18" i="79"/>
  <c r="J18" i="79"/>
  <c r="I18" i="79"/>
  <c r="H18" i="79"/>
  <c r="G18" i="79"/>
  <c r="F18" i="79"/>
  <c r="E18" i="79"/>
  <c r="D18" i="79"/>
  <c r="C18" i="79"/>
  <c r="B18" i="79"/>
  <c r="N18" i="79" s="1"/>
  <c r="A18" i="79"/>
  <c r="L17" i="79"/>
  <c r="K17" i="79"/>
  <c r="J17" i="79"/>
  <c r="I17" i="79"/>
  <c r="H17" i="79"/>
  <c r="G17" i="79"/>
  <c r="F17" i="79"/>
  <c r="E17" i="79"/>
  <c r="D17" i="79"/>
  <c r="C17" i="79"/>
  <c r="B17" i="79"/>
  <c r="N17" i="79" s="1"/>
  <c r="S17" i="79" s="1"/>
  <c r="A17" i="79"/>
  <c r="L16" i="79"/>
  <c r="K16" i="79"/>
  <c r="J16" i="79"/>
  <c r="I16" i="79"/>
  <c r="H16" i="79"/>
  <c r="G16" i="79"/>
  <c r="F16" i="79"/>
  <c r="E16" i="79"/>
  <c r="D16" i="79"/>
  <c r="C16" i="79"/>
  <c r="B16" i="79"/>
  <c r="N16" i="79" s="1"/>
  <c r="U16" i="79" s="1"/>
  <c r="A16" i="79"/>
  <c r="L15" i="79"/>
  <c r="K15" i="79"/>
  <c r="J15" i="79"/>
  <c r="I15" i="79"/>
  <c r="H15" i="79"/>
  <c r="G15" i="79"/>
  <c r="F15" i="79"/>
  <c r="E15" i="79"/>
  <c r="D15" i="79"/>
  <c r="C15" i="79"/>
  <c r="B15" i="79"/>
  <c r="N15" i="79" s="1"/>
  <c r="A15" i="79"/>
  <c r="L14" i="79"/>
  <c r="K14" i="79"/>
  <c r="J14" i="79"/>
  <c r="I14" i="79"/>
  <c r="H14" i="79"/>
  <c r="G14" i="79"/>
  <c r="F14" i="79"/>
  <c r="E14" i="79"/>
  <c r="D14" i="79"/>
  <c r="C14" i="79"/>
  <c r="B14" i="79"/>
  <c r="N14" i="79" s="1"/>
  <c r="O14" i="79" s="1"/>
  <c r="A14" i="79"/>
  <c r="L13" i="79"/>
  <c r="K13" i="79"/>
  <c r="J13" i="79"/>
  <c r="I13" i="79"/>
  <c r="H13" i="79"/>
  <c r="G13" i="79"/>
  <c r="F13" i="79"/>
  <c r="E13" i="79"/>
  <c r="D13" i="79"/>
  <c r="C13" i="79"/>
  <c r="B13" i="79"/>
  <c r="N13" i="79" s="1"/>
  <c r="R13" i="79" s="1"/>
  <c r="A13" i="79"/>
  <c r="L12" i="79"/>
  <c r="K12" i="79"/>
  <c r="J12" i="79"/>
  <c r="I12" i="79"/>
  <c r="H12" i="79"/>
  <c r="G12" i="79"/>
  <c r="F12" i="79"/>
  <c r="E12" i="79"/>
  <c r="D12" i="79"/>
  <c r="C12" i="79"/>
  <c r="B12" i="79"/>
  <c r="N12" i="79" s="1"/>
  <c r="A12" i="79"/>
  <c r="L11" i="79"/>
  <c r="K11" i="79"/>
  <c r="J11" i="79"/>
  <c r="I11" i="79"/>
  <c r="H11" i="79"/>
  <c r="G11" i="79"/>
  <c r="F11" i="79"/>
  <c r="E11" i="79"/>
  <c r="D11" i="79"/>
  <c r="C11" i="79"/>
  <c r="B11" i="79"/>
  <c r="N11" i="79" s="1"/>
  <c r="A11" i="79"/>
  <c r="L10" i="79"/>
  <c r="K10" i="79"/>
  <c r="J10" i="79"/>
  <c r="I10" i="79"/>
  <c r="H10" i="79"/>
  <c r="G10" i="79"/>
  <c r="F10" i="79"/>
  <c r="E10" i="79"/>
  <c r="D10" i="79"/>
  <c r="C10" i="79"/>
  <c r="B10" i="79"/>
  <c r="N10" i="79" s="1"/>
  <c r="A10" i="79"/>
  <c r="L9" i="79"/>
  <c r="K9" i="79"/>
  <c r="J9" i="79"/>
  <c r="I9" i="79"/>
  <c r="H9" i="79"/>
  <c r="G9" i="79"/>
  <c r="F9" i="79"/>
  <c r="E9" i="79"/>
  <c r="D9" i="79"/>
  <c r="C9" i="79"/>
  <c r="B9" i="79"/>
  <c r="N9" i="79" s="1"/>
  <c r="O9" i="79" s="1"/>
  <c r="A9" i="79"/>
  <c r="L7" i="79"/>
  <c r="U7" i="79" s="1"/>
  <c r="K7" i="79"/>
  <c r="T7" i="79" s="1"/>
  <c r="J7" i="79"/>
  <c r="S7" i="79" s="1"/>
  <c r="I7" i="79"/>
  <c r="R7" i="79" s="1"/>
  <c r="H7" i="79"/>
  <c r="Q7" i="79" s="1"/>
  <c r="G7" i="79"/>
  <c r="P7" i="79" s="1"/>
  <c r="F7" i="79"/>
  <c r="O7" i="79" s="1"/>
  <c r="A1" i="94"/>
  <c r="C7" i="95"/>
  <c r="D4" i="80" s="1"/>
  <c r="A1" i="95"/>
  <c r="S73" i="79" l="1"/>
  <c r="S72" i="79"/>
  <c r="S113" i="79"/>
  <c r="S196" i="79"/>
  <c r="S197" i="79"/>
  <c r="S199" i="79"/>
  <c r="R50" i="79"/>
  <c r="O171" i="79"/>
  <c r="F170" i="64" s="1"/>
  <c r="F170" i="66" s="1"/>
  <c r="U195" i="79"/>
  <c r="T106" i="79"/>
  <c r="O130" i="79"/>
  <c r="S98" i="79"/>
  <c r="U151" i="79"/>
  <c r="L150" i="64" s="1"/>
  <c r="L150" i="66" s="1"/>
  <c r="U196" i="79"/>
  <c r="L195" i="64" s="1"/>
  <c r="L195" i="66" s="1"/>
  <c r="Q89" i="79"/>
  <c r="U163" i="79"/>
  <c r="L162" i="64" s="1"/>
  <c r="L162" i="66" s="1"/>
  <c r="S202" i="79"/>
  <c r="Q42" i="79"/>
  <c r="H41" i="64" s="1"/>
  <c r="H41" i="66" s="1"/>
  <c r="U167" i="79"/>
  <c r="O13" i="79"/>
  <c r="O183" i="79"/>
  <c r="F182" i="64" s="1"/>
  <c r="F182" i="66" s="1"/>
  <c r="O195" i="79"/>
  <c r="F194" i="64" s="1"/>
  <c r="F194" i="66" s="1"/>
  <c r="U154" i="79"/>
  <c r="L153" i="64" s="1"/>
  <c r="L153" i="66" s="1"/>
  <c r="B51" i="81"/>
  <c r="T114" i="79"/>
  <c r="T11" i="79"/>
  <c r="K10" i="64" s="1"/>
  <c r="K10" i="66" s="1"/>
  <c r="Q134" i="79"/>
  <c r="O151" i="79"/>
  <c r="U176" i="79"/>
  <c r="L175" i="64" s="1"/>
  <c r="L175" i="66" s="1"/>
  <c r="U218" i="79"/>
  <c r="L217" i="64" s="1"/>
  <c r="L217" i="66" s="1"/>
  <c r="O15" i="79"/>
  <c r="F14" i="64" s="1"/>
  <c r="F14" i="66" s="1"/>
  <c r="Q36" i="79"/>
  <c r="H35" i="64" s="1"/>
  <c r="H35" i="66" s="1"/>
  <c r="O109" i="79"/>
  <c r="S114" i="79"/>
  <c r="J113" i="64" s="1"/>
  <c r="J113" i="66" s="1"/>
  <c r="R134" i="79"/>
  <c r="U188" i="79"/>
  <c r="O45" i="81"/>
  <c r="U52" i="79"/>
  <c r="L51" i="64" s="1"/>
  <c r="L51" i="66" s="1"/>
  <c r="Q93" i="79"/>
  <c r="H92" i="64" s="1"/>
  <c r="H92" i="66" s="1"/>
  <c r="P122" i="79"/>
  <c r="G121" i="64" s="1"/>
  <c r="G121" i="66" s="1"/>
  <c r="U134" i="79"/>
  <c r="Q205" i="79"/>
  <c r="Q70" i="79"/>
  <c r="T74" i="79"/>
  <c r="O139" i="79"/>
  <c r="F138" i="64" s="1"/>
  <c r="F138" i="66" s="1"/>
  <c r="O204" i="79"/>
  <c r="F203" i="64" s="1"/>
  <c r="F203" i="66" s="1"/>
  <c r="O207" i="79"/>
  <c r="O147" i="79"/>
  <c r="F146" i="64" s="1"/>
  <c r="F146" i="66" s="1"/>
  <c r="O211" i="79"/>
  <c r="F210" i="64" s="1"/>
  <c r="F210" i="66" s="1"/>
  <c r="T62" i="79"/>
  <c r="K61" i="64" s="1"/>
  <c r="K61" i="66" s="1"/>
  <c r="S155" i="79"/>
  <c r="R110" i="79"/>
  <c r="U191" i="79"/>
  <c r="L190" i="64" s="1"/>
  <c r="L190" i="66" s="1"/>
  <c r="S157" i="79"/>
  <c r="J156" i="64" s="1"/>
  <c r="J156" i="66" s="1"/>
  <c r="R42" i="79"/>
  <c r="I41" i="64" s="1"/>
  <c r="I41" i="66" s="1"/>
  <c r="P36" i="79"/>
  <c r="G35" i="64" s="1"/>
  <c r="G35" i="66" s="1"/>
  <c r="S93" i="79"/>
  <c r="T9" i="79"/>
  <c r="Q54" i="79"/>
  <c r="R94" i="79"/>
  <c r="U95" i="79"/>
  <c r="L94" i="64" s="1"/>
  <c r="L94" i="66" s="1"/>
  <c r="T98" i="79"/>
  <c r="K97" i="64" s="1"/>
  <c r="K97" i="66" s="1"/>
  <c r="S133" i="79"/>
  <c r="S134" i="79"/>
  <c r="J133" i="64" s="1"/>
  <c r="J133" i="66" s="1"/>
  <c r="U183" i="79"/>
  <c r="S211" i="79"/>
  <c r="D9" i="80"/>
  <c r="O215" i="79"/>
  <c r="O61" i="79"/>
  <c r="F60" i="64" s="1"/>
  <c r="F60" i="66" s="1"/>
  <c r="R70" i="79"/>
  <c r="I69" i="64" s="1"/>
  <c r="I69" i="66" s="1"/>
  <c r="Q73" i="79"/>
  <c r="H72" i="64" s="1"/>
  <c r="H72" i="66" s="1"/>
  <c r="Q102" i="79"/>
  <c r="H101" i="64" s="1"/>
  <c r="H101" i="66" s="1"/>
  <c r="O163" i="79"/>
  <c r="S175" i="79"/>
  <c r="S176" i="79"/>
  <c r="S177" i="79"/>
  <c r="S179" i="79"/>
  <c r="J178" i="64" s="1"/>
  <c r="J178" i="66" s="1"/>
  <c r="U184" i="79"/>
  <c r="L183" i="64" s="1"/>
  <c r="L183" i="66" s="1"/>
  <c r="O205" i="79"/>
  <c r="F204" i="64" s="1"/>
  <c r="F204" i="66" s="1"/>
  <c r="Q61" i="79"/>
  <c r="H60" i="64" s="1"/>
  <c r="H60" i="66" s="1"/>
  <c r="Q62" i="79"/>
  <c r="H61" i="64" s="1"/>
  <c r="H61" i="66" s="1"/>
  <c r="T70" i="79"/>
  <c r="Q110" i="79"/>
  <c r="O191" i="79"/>
  <c r="O14" i="81"/>
  <c r="T118" i="79"/>
  <c r="K117" i="64" s="1"/>
  <c r="K117" i="66" s="1"/>
  <c r="Q22" i="79"/>
  <c r="H21" i="64" s="1"/>
  <c r="H21" i="66" s="1"/>
  <c r="P22" i="79"/>
  <c r="G21" i="64" s="1"/>
  <c r="G21" i="66" s="1"/>
  <c r="S12" i="79"/>
  <c r="J11" i="64" s="1"/>
  <c r="J11" i="66" s="1"/>
  <c r="T12" i="79"/>
  <c r="U155" i="79"/>
  <c r="P38" i="79"/>
  <c r="G37" i="64" s="1"/>
  <c r="G37" i="66" s="1"/>
  <c r="O41" i="79"/>
  <c r="F40" i="64" s="1"/>
  <c r="F40" i="66" s="1"/>
  <c r="O48" i="79"/>
  <c r="F47" i="64" s="1"/>
  <c r="F47" i="66" s="1"/>
  <c r="R90" i="79"/>
  <c r="S112" i="79"/>
  <c r="J111" i="64" s="1"/>
  <c r="J111" i="66" s="1"/>
  <c r="S117" i="79"/>
  <c r="O155" i="79"/>
  <c r="U175" i="79"/>
  <c r="U180" i="79"/>
  <c r="L179" i="64" s="1"/>
  <c r="L179" i="66" s="1"/>
  <c r="U192" i="79"/>
  <c r="L191" i="64" s="1"/>
  <c r="L191" i="66" s="1"/>
  <c r="O218" i="79"/>
  <c r="F217" i="64" s="1"/>
  <c r="F217" i="66" s="1"/>
  <c r="R15" i="79"/>
  <c r="I14" i="64" s="1"/>
  <c r="I14" i="66" s="1"/>
  <c r="S48" i="79"/>
  <c r="J47" i="64" s="1"/>
  <c r="J47" i="66" s="1"/>
  <c r="U143" i="79"/>
  <c r="S208" i="79"/>
  <c r="T15" i="79"/>
  <c r="Q30" i="79"/>
  <c r="H29" i="64" s="1"/>
  <c r="H29" i="66" s="1"/>
  <c r="Q49" i="79"/>
  <c r="H48" i="64" s="1"/>
  <c r="H48" i="66" s="1"/>
  <c r="R106" i="79"/>
  <c r="I105" i="64" s="1"/>
  <c r="I105" i="66" s="1"/>
  <c r="T126" i="79"/>
  <c r="O143" i="79"/>
  <c r="F142" i="64" s="1"/>
  <c r="F142" i="66" s="1"/>
  <c r="U179" i="79"/>
  <c r="R38" i="79"/>
  <c r="T90" i="79"/>
  <c r="Q106" i="79"/>
  <c r="O126" i="79"/>
  <c r="F125" i="64" s="1"/>
  <c r="F125" i="66" s="1"/>
  <c r="O175" i="79"/>
  <c r="F174" i="64" s="1"/>
  <c r="F174" i="66" s="1"/>
  <c r="S38" i="79"/>
  <c r="J37" i="64" s="1"/>
  <c r="J37" i="66" s="1"/>
  <c r="O29" i="79"/>
  <c r="F28" i="64" s="1"/>
  <c r="F28" i="66" s="1"/>
  <c r="P30" i="79"/>
  <c r="G29" i="64" s="1"/>
  <c r="G29" i="66" s="1"/>
  <c r="O37" i="79"/>
  <c r="S37" i="79"/>
  <c r="R62" i="79"/>
  <c r="I61" i="64" s="1"/>
  <c r="I61" i="66" s="1"/>
  <c r="T82" i="79"/>
  <c r="K81" i="64" s="1"/>
  <c r="K81" i="66" s="1"/>
  <c r="S106" i="79"/>
  <c r="J105" i="64" s="1"/>
  <c r="J105" i="66" s="1"/>
  <c r="S116" i="79"/>
  <c r="S128" i="79"/>
  <c r="J127" i="64" s="1"/>
  <c r="J127" i="66" s="1"/>
  <c r="U147" i="79"/>
  <c r="O167" i="79"/>
  <c r="F166" i="64" s="1"/>
  <c r="F166" i="66" s="1"/>
  <c r="O179" i="79"/>
  <c r="M5" i="66"/>
  <c r="T28" i="79"/>
  <c r="K27" i="64" s="1"/>
  <c r="K27" i="66" s="1"/>
  <c r="T42" i="79"/>
  <c r="K41" i="64" s="1"/>
  <c r="K41" i="66" s="1"/>
  <c r="S110" i="79"/>
  <c r="J109" i="64" s="1"/>
  <c r="J109" i="66" s="1"/>
  <c r="T122" i="79"/>
  <c r="K121" i="64" s="1"/>
  <c r="K121" i="66" s="1"/>
  <c r="O134" i="79"/>
  <c r="F133" i="64" s="1"/>
  <c r="F133" i="66" s="1"/>
  <c r="U139" i="79"/>
  <c r="O159" i="79"/>
  <c r="U171" i="79"/>
  <c r="L170" i="64" s="1"/>
  <c r="L170" i="66" s="1"/>
  <c r="O187" i="79"/>
  <c r="F186" i="64" s="1"/>
  <c r="F186" i="66" s="1"/>
  <c r="O199" i="79"/>
  <c r="F198" i="64" s="1"/>
  <c r="F198" i="66" s="1"/>
  <c r="U72" i="79"/>
  <c r="L71" i="64" s="1"/>
  <c r="L71" i="66" s="1"/>
  <c r="S104" i="79"/>
  <c r="J103" i="64" s="1"/>
  <c r="J103" i="66" s="1"/>
  <c r="O121" i="79"/>
  <c r="S124" i="79"/>
  <c r="U159" i="79"/>
  <c r="U187" i="79"/>
  <c r="S156" i="79"/>
  <c r="J155" i="64" s="1"/>
  <c r="J155" i="66" s="1"/>
  <c r="O156" i="79"/>
  <c r="F155" i="64" s="1"/>
  <c r="F155" i="66" s="1"/>
  <c r="P46" i="79"/>
  <c r="T46" i="79"/>
  <c r="K45" i="64" s="1"/>
  <c r="K45" i="66" s="1"/>
  <c r="Q46" i="79"/>
  <c r="H45" i="64" s="1"/>
  <c r="H45" i="66" s="1"/>
  <c r="S138" i="79"/>
  <c r="J137" i="64" s="1"/>
  <c r="J137" i="66" s="1"/>
  <c r="O138" i="79"/>
  <c r="F137" i="64" s="1"/>
  <c r="F137" i="66" s="1"/>
  <c r="S158" i="79"/>
  <c r="J157" i="64" s="1"/>
  <c r="J157" i="66" s="1"/>
  <c r="O158" i="79"/>
  <c r="F157" i="64" s="1"/>
  <c r="F157" i="66" s="1"/>
  <c r="S190" i="79"/>
  <c r="J189" i="64" s="1"/>
  <c r="J189" i="66" s="1"/>
  <c r="U190" i="79"/>
  <c r="O190" i="79"/>
  <c r="F189" i="64" s="1"/>
  <c r="F189" i="66" s="1"/>
  <c r="P58" i="79"/>
  <c r="T58" i="79"/>
  <c r="Q58" i="79"/>
  <c r="H57" i="64" s="1"/>
  <c r="H57" i="66" s="1"/>
  <c r="P86" i="79"/>
  <c r="G85" i="64" s="1"/>
  <c r="G85" i="66" s="1"/>
  <c r="T86" i="79"/>
  <c r="K85" i="64" s="1"/>
  <c r="K85" i="66" s="1"/>
  <c r="Q86" i="79"/>
  <c r="H85" i="64" s="1"/>
  <c r="H85" i="66" s="1"/>
  <c r="S178" i="79"/>
  <c r="J177" i="64" s="1"/>
  <c r="J177" i="66" s="1"/>
  <c r="U178" i="79"/>
  <c r="L177" i="64" s="1"/>
  <c r="L177" i="66" s="1"/>
  <c r="O178" i="79"/>
  <c r="K8" i="64"/>
  <c r="K8" i="66" s="1"/>
  <c r="U10" i="79"/>
  <c r="L9" i="64" s="1"/>
  <c r="L9" i="66" s="1"/>
  <c r="P130" i="79"/>
  <c r="G129" i="64" s="1"/>
  <c r="G129" i="66" s="1"/>
  <c r="S130" i="79"/>
  <c r="J129" i="64" s="1"/>
  <c r="J129" i="66" s="1"/>
  <c r="T130" i="79"/>
  <c r="K129" i="64" s="1"/>
  <c r="K129" i="66" s="1"/>
  <c r="Q130" i="79"/>
  <c r="H129" i="64" s="1"/>
  <c r="H129" i="66" s="1"/>
  <c r="S148" i="79"/>
  <c r="O148" i="79"/>
  <c r="F147" i="64" s="1"/>
  <c r="F147" i="66" s="1"/>
  <c r="U156" i="79"/>
  <c r="L155" i="64" s="1"/>
  <c r="L155" i="66" s="1"/>
  <c r="S168" i="79"/>
  <c r="J167" i="64" s="1"/>
  <c r="J167" i="66" s="1"/>
  <c r="O168" i="79"/>
  <c r="F167" i="64" s="1"/>
  <c r="F167" i="66" s="1"/>
  <c r="S146" i="79"/>
  <c r="J145" i="64" s="1"/>
  <c r="J145" i="66" s="1"/>
  <c r="O146" i="79"/>
  <c r="F145" i="64" s="1"/>
  <c r="F145" i="66" s="1"/>
  <c r="S174" i="79"/>
  <c r="J173" i="64" s="1"/>
  <c r="J173" i="66" s="1"/>
  <c r="U174" i="79"/>
  <c r="L173" i="64" s="1"/>
  <c r="L173" i="66" s="1"/>
  <c r="O174" i="79"/>
  <c r="T17" i="79"/>
  <c r="K16" i="64" s="1"/>
  <c r="K16" i="66" s="1"/>
  <c r="O32" i="79"/>
  <c r="F31" i="64" s="1"/>
  <c r="F31" i="66" s="1"/>
  <c r="S32" i="79"/>
  <c r="J31" i="64" s="1"/>
  <c r="J31" i="66" s="1"/>
  <c r="P32" i="79"/>
  <c r="G31" i="64" s="1"/>
  <c r="G31" i="66" s="1"/>
  <c r="R46" i="79"/>
  <c r="I45" i="64" s="1"/>
  <c r="I45" i="66" s="1"/>
  <c r="U56" i="79"/>
  <c r="L55" i="64" s="1"/>
  <c r="L55" i="66" s="1"/>
  <c r="P100" i="79"/>
  <c r="G99" i="64" s="1"/>
  <c r="G99" i="66" s="1"/>
  <c r="S100" i="79"/>
  <c r="S121" i="79"/>
  <c r="J120" i="64" s="1"/>
  <c r="J120" i="66" s="1"/>
  <c r="U138" i="79"/>
  <c r="L137" i="64" s="1"/>
  <c r="L137" i="66" s="1"/>
  <c r="S140" i="79"/>
  <c r="J139" i="64" s="1"/>
  <c r="J139" i="66" s="1"/>
  <c r="O140" i="79"/>
  <c r="F139" i="64" s="1"/>
  <c r="F139" i="66" s="1"/>
  <c r="S150" i="79"/>
  <c r="J149" i="64" s="1"/>
  <c r="J149" i="66" s="1"/>
  <c r="O150" i="79"/>
  <c r="F149" i="64" s="1"/>
  <c r="F149" i="66" s="1"/>
  <c r="U158" i="79"/>
  <c r="L157" i="64" s="1"/>
  <c r="L157" i="66" s="1"/>
  <c r="S160" i="79"/>
  <c r="O160" i="79"/>
  <c r="S170" i="79"/>
  <c r="J169" i="64" s="1"/>
  <c r="J169" i="66" s="1"/>
  <c r="O170" i="79"/>
  <c r="S182" i="79"/>
  <c r="J181" i="64" s="1"/>
  <c r="J181" i="66" s="1"/>
  <c r="U182" i="79"/>
  <c r="L181" i="64" s="1"/>
  <c r="L181" i="66" s="1"/>
  <c r="O182" i="79"/>
  <c r="F181" i="64" s="1"/>
  <c r="F181" i="66" s="1"/>
  <c r="S194" i="79"/>
  <c r="J193" i="64" s="1"/>
  <c r="J193" i="66" s="1"/>
  <c r="U194" i="79"/>
  <c r="O194" i="79"/>
  <c r="S166" i="79"/>
  <c r="J165" i="64" s="1"/>
  <c r="J165" i="66" s="1"/>
  <c r="O166" i="79"/>
  <c r="P66" i="79"/>
  <c r="G65" i="64" s="1"/>
  <c r="G65" i="66" s="1"/>
  <c r="T66" i="79"/>
  <c r="K65" i="64" s="1"/>
  <c r="K65" i="66" s="1"/>
  <c r="Q66" i="79"/>
  <c r="H65" i="64" s="1"/>
  <c r="H65" i="66" s="1"/>
  <c r="S162" i="79"/>
  <c r="J161" i="64" s="1"/>
  <c r="J161" i="66" s="1"/>
  <c r="O162" i="79"/>
  <c r="U210" i="79"/>
  <c r="L209" i="64" s="1"/>
  <c r="L209" i="66" s="1"/>
  <c r="S210" i="79"/>
  <c r="J209" i="64" s="1"/>
  <c r="J209" i="66" s="1"/>
  <c r="O210" i="79"/>
  <c r="F209" i="64" s="1"/>
  <c r="F209" i="66" s="1"/>
  <c r="T18" i="79"/>
  <c r="K17" i="64" s="1"/>
  <c r="K17" i="66" s="1"/>
  <c r="R18" i="79"/>
  <c r="I17" i="64" s="1"/>
  <c r="I17" i="66" s="1"/>
  <c r="P50" i="79"/>
  <c r="G49" i="64" s="1"/>
  <c r="G49" i="66" s="1"/>
  <c r="T50" i="79"/>
  <c r="K49" i="64" s="1"/>
  <c r="K49" i="66" s="1"/>
  <c r="Q50" i="79"/>
  <c r="U135" i="79"/>
  <c r="L134" i="64" s="1"/>
  <c r="L134" i="66" s="1"/>
  <c r="O135" i="79"/>
  <c r="F134" i="64" s="1"/>
  <c r="F134" i="66" s="1"/>
  <c r="S135" i="79"/>
  <c r="J134" i="64" s="1"/>
  <c r="J134" i="66" s="1"/>
  <c r="S152" i="79"/>
  <c r="J151" i="64" s="1"/>
  <c r="J151" i="66" s="1"/>
  <c r="O152" i="79"/>
  <c r="F151" i="64" s="1"/>
  <c r="F151" i="66" s="1"/>
  <c r="S186" i="79"/>
  <c r="J185" i="64" s="1"/>
  <c r="J185" i="66" s="1"/>
  <c r="U186" i="79"/>
  <c r="L185" i="64" s="1"/>
  <c r="L185" i="66" s="1"/>
  <c r="O186" i="79"/>
  <c r="S198" i="79"/>
  <c r="J197" i="64" s="1"/>
  <c r="J197" i="66" s="1"/>
  <c r="U198" i="79"/>
  <c r="L197" i="64" s="1"/>
  <c r="L197" i="66" s="1"/>
  <c r="O198" i="79"/>
  <c r="F197" i="64" s="1"/>
  <c r="F197" i="66" s="1"/>
  <c r="Q14" i="79"/>
  <c r="H13" i="64" s="1"/>
  <c r="H13" i="66" s="1"/>
  <c r="S14" i="79"/>
  <c r="J13" i="64" s="1"/>
  <c r="J13" i="66" s="1"/>
  <c r="P14" i="79"/>
  <c r="G13" i="64" s="1"/>
  <c r="G13" i="66" s="1"/>
  <c r="U14" i="79"/>
  <c r="L13" i="64" s="1"/>
  <c r="L13" i="66" s="1"/>
  <c r="P94" i="79"/>
  <c r="G93" i="64" s="1"/>
  <c r="G93" i="66" s="1"/>
  <c r="T94" i="79"/>
  <c r="K93" i="64" s="1"/>
  <c r="K93" i="66" s="1"/>
  <c r="S94" i="79"/>
  <c r="Q94" i="79"/>
  <c r="H93" i="64" s="1"/>
  <c r="H93" i="66" s="1"/>
  <c r="S142" i="79"/>
  <c r="J141" i="64" s="1"/>
  <c r="J141" i="66" s="1"/>
  <c r="O142" i="79"/>
  <c r="F141" i="64" s="1"/>
  <c r="F141" i="66" s="1"/>
  <c r="R16" i="79"/>
  <c r="I15" i="64" s="1"/>
  <c r="I15" i="66" s="1"/>
  <c r="Q32" i="79"/>
  <c r="H31" i="64" s="1"/>
  <c r="H31" i="66" s="1"/>
  <c r="P78" i="79"/>
  <c r="T78" i="79"/>
  <c r="K77" i="64" s="1"/>
  <c r="K77" i="66" s="1"/>
  <c r="Q78" i="79"/>
  <c r="H77" i="64" s="1"/>
  <c r="H77" i="66" s="1"/>
  <c r="U137" i="79"/>
  <c r="L136" i="64" s="1"/>
  <c r="L136" i="66" s="1"/>
  <c r="O137" i="79"/>
  <c r="F136" i="64" s="1"/>
  <c r="F136" i="66" s="1"/>
  <c r="U140" i="79"/>
  <c r="L139" i="64" s="1"/>
  <c r="L139" i="66" s="1"/>
  <c r="S144" i="79"/>
  <c r="J143" i="64" s="1"/>
  <c r="J143" i="66" s="1"/>
  <c r="O144" i="79"/>
  <c r="F143" i="64" s="1"/>
  <c r="F143" i="66" s="1"/>
  <c r="U150" i="79"/>
  <c r="S154" i="79"/>
  <c r="J153" i="64" s="1"/>
  <c r="J153" i="66" s="1"/>
  <c r="O154" i="79"/>
  <c r="F153" i="64" s="1"/>
  <c r="F153" i="66" s="1"/>
  <c r="U160" i="79"/>
  <c r="L159" i="64" s="1"/>
  <c r="L159" i="66" s="1"/>
  <c r="S164" i="79"/>
  <c r="J163" i="64" s="1"/>
  <c r="J163" i="66" s="1"/>
  <c r="O164" i="79"/>
  <c r="F163" i="64" s="1"/>
  <c r="F163" i="66" s="1"/>
  <c r="U170" i="79"/>
  <c r="L169" i="64" s="1"/>
  <c r="L169" i="66" s="1"/>
  <c r="S172" i="79"/>
  <c r="J171" i="64" s="1"/>
  <c r="J171" i="66" s="1"/>
  <c r="O172" i="79"/>
  <c r="F171" i="64" s="1"/>
  <c r="F171" i="66" s="1"/>
  <c r="Q9" i="79"/>
  <c r="U92" i="79"/>
  <c r="L91" i="64" s="1"/>
  <c r="L91" i="66" s="1"/>
  <c r="H105" i="64"/>
  <c r="H105" i="66" s="1"/>
  <c r="O22" i="79"/>
  <c r="F21" i="64" s="1"/>
  <c r="F21" i="66" s="1"/>
  <c r="O30" i="79"/>
  <c r="F29" i="64" s="1"/>
  <c r="F29" i="66" s="1"/>
  <c r="P37" i="79"/>
  <c r="G36" i="64" s="1"/>
  <c r="G36" i="66" s="1"/>
  <c r="U37" i="79"/>
  <c r="L36" i="64" s="1"/>
  <c r="L36" i="66" s="1"/>
  <c r="U38" i="79"/>
  <c r="L37" i="64" s="1"/>
  <c r="L37" i="66" s="1"/>
  <c r="U200" i="79"/>
  <c r="P10" i="79"/>
  <c r="G9" i="64" s="1"/>
  <c r="G9" i="66" s="1"/>
  <c r="O40" i="79"/>
  <c r="F39" i="64" s="1"/>
  <c r="F39" i="66" s="1"/>
  <c r="R54" i="79"/>
  <c r="I53" i="64" s="1"/>
  <c r="I53" i="66" s="1"/>
  <c r="Q57" i="79"/>
  <c r="H56" i="64" s="1"/>
  <c r="H56" i="66" s="1"/>
  <c r="O77" i="79"/>
  <c r="F76" i="64" s="1"/>
  <c r="F76" i="66" s="1"/>
  <c r="P110" i="79"/>
  <c r="G109" i="64" s="1"/>
  <c r="G109" i="66" s="1"/>
  <c r="Q118" i="79"/>
  <c r="P132" i="79"/>
  <c r="G131" i="64" s="1"/>
  <c r="G131" i="66" s="1"/>
  <c r="O141" i="79"/>
  <c r="F140" i="64" s="1"/>
  <c r="F140" i="66" s="1"/>
  <c r="O157" i="79"/>
  <c r="F156" i="64" s="1"/>
  <c r="F156" i="66" s="1"/>
  <c r="O203" i="79"/>
  <c r="O28" i="81"/>
  <c r="S22" i="79"/>
  <c r="J21" i="64" s="1"/>
  <c r="J21" i="66" s="1"/>
  <c r="S30" i="79"/>
  <c r="J29" i="64" s="1"/>
  <c r="J29" i="66" s="1"/>
  <c r="U32" i="79"/>
  <c r="L31" i="64" s="1"/>
  <c r="L31" i="66" s="1"/>
  <c r="S96" i="79"/>
  <c r="J95" i="64" s="1"/>
  <c r="J95" i="66" s="1"/>
  <c r="Q126" i="79"/>
  <c r="H125" i="64" s="1"/>
  <c r="H125" i="66" s="1"/>
  <c r="O153" i="79"/>
  <c r="F152" i="64" s="1"/>
  <c r="F152" i="66" s="1"/>
  <c r="O161" i="79"/>
  <c r="F160" i="64" s="1"/>
  <c r="F160" i="66" s="1"/>
  <c r="O165" i="79"/>
  <c r="F164" i="64" s="1"/>
  <c r="F164" i="66" s="1"/>
  <c r="O177" i="79"/>
  <c r="F176" i="64" s="1"/>
  <c r="F176" i="66" s="1"/>
  <c r="O181" i="79"/>
  <c r="F180" i="64" s="1"/>
  <c r="F180" i="66" s="1"/>
  <c r="O189" i="79"/>
  <c r="O193" i="79"/>
  <c r="F192" i="64" s="1"/>
  <c r="F192" i="66" s="1"/>
  <c r="O197" i="79"/>
  <c r="F196" i="64" s="1"/>
  <c r="F196" i="66" s="1"/>
  <c r="O16" i="81"/>
  <c r="U22" i="79"/>
  <c r="L21" i="64" s="1"/>
  <c r="L21" i="66" s="1"/>
  <c r="S40" i="79"/>
  <c r="J39" i="64" s="1"/>
  <c r="J39" i="66" s="1"/>
  <c r="S49" i="79"/>
  <c r="T54" i="79"/>
  <c r="K53" i="64" s="1"/>
  <c r="K53" i="66" s="1"/>
  <c r="Q74" i="79"/>
  <c r="Q77" i="79"/>
  <c r="H76" i="64" s="1"/>
  <c r="H76" i="66" s="1"/>
  <c r="Q82" i="79"/>
  <c r="H81" i="64" s="1"/>
  <c r="H81" i="66" s="1"/>
  <c r="S88" i="79"/>
  <c r="Q98" i="79"/>
  <c r="H97" i="64" s="1"/>
  <c r="H97" i="66" s="1"/>
  <c r="S102" i="79"/>
  <c r="J101" i="64" s="1"/>
  <c r="J101" i="66" s="1"/>
  <c r="S108" i="79"/>
  <c r="Q114" i="79"/>
  <c r="H113" i="64" s="1"/>
  <c r="H113" i="66" s="1"/>
  <c r="R118" i="79"/>
  <c r="R122" i="79"/>
  <c r="I121" i="64" s="1"/>
  <c r="I121" i="66" s="1"/>
  <c r="O125" i="79"/>
  <c r="F124" i="64" s="1"/>
  <c r="F124" i="66" s="1"/>
  <c r="R126" i="79"/>
  <c r="U141" i="79"/>
  <c r="L140" i="64" s="1"/>
  <c r="L140" i="66" s="1"/>
  <c r="U145" i="79"/>
  <c r="L144" i="64" s="1"/>
  <c r="L144" i="66" s="1"/>
  <c r="U149" i="79"/>
  <c r="L148" i="64" s="1"/>
  <c r="L148" i="66" s="1"/>
  <c r="U153" i="79"/>
  <c r="L152" i="64" s="1"/>
  <c r="L152" i="66" s="1"/>
  <c r="U157" i="79"/>
  <c r="L156" i="64" s="1"/>
  <c r="L156" i="66" s="1"/>
  <c r="U161" i="79"/>
  <c r="L160" i="64" s="1"/>
  <c r="L160" i="66" s="1"/>
  <c r="U165" i="79"/>
  <c r="L164" i="64" s="1"/>
  <c r="L164" i="66" s="1"/>
  <c r="U169" i="79"/>
  <c r="U173" i="79"/>
  <c r="L172" i="64" s="1"/>
  <c r="L172" i="66" s="1"/>
  <c r="U177" i="79"/>
  <c r="L176" i="64" s="1"/>
  <c r="L176" i="66" s="1"/>
  <c r="U181" i="79"/>
  <c r="L180" i="64" s="1"/>
  <c r="L180" i="66" s="1"/>
  <c r="U185" i="79"/>
  <c r="L184" i="64" s="1"/>
  <c r="L184" i="66" s="1"/>
  <c r="U189" i="79"/>
  <c r="U193" i="79"/>
  <c r="U197" i="79"/>
  <c r="L196" i="64" s="1"/>
  <c r="L196" i="66" s="1"/>
  <c r="S200" i="79"/>
  <c r="Q203" i="79"/>
  <c r="H202" i="64" s="1"/>
  <c r="H202" i="66" s="1"/>
  <c r="Q213" i="79"/>
  <c r="H212" i="64" s="1"/>
  <c r="H212" i="66" s="1"/>
  <c r="S216" i="79"/>
  <c r="J215" i="64" s="1"/>
  <c r="J215" i="66" s="1"/>
  <c r="O33" i="81"/>
  <c r="O49" i="81"/>
  <c r="Q41" i="79"/>
  <c r="H40" i="64" s="1"/>
  <c r="H40" i="66" s="1"/>
  <c r="O44" i="79"/>
  <c r="F43" i="64" s="1"/>
  <c r="F43" i="66" s="1"/>
  <c r="R102" i="79"/>
  <c r="I101" i="64" s="1"/>
  <c r="I101" i="66" s="1"/>
  <c r="Q122" i="79"/>
  <c r="H121" i="64" s="1"/>
  <c r="H121" i="66" s="1"/>
  <c r="O145" i="79"/>
  <c r="F144" i="64" s="1"/>
  <c r="F144" i="66" s="1"/>
  <c r="O149" i="79"/>
  <c r="F148" i="64" s="1"/>
  <c r="F148" i="66" s="1"/>
  <c r="O169" i="79"/>
  <c r="F168" i="64" s="1"/>
  <c r="F168" i="66" s="1"/>
  <c r="O173" i="79"/>
  <c r="O185" i="79"/>
  <c r="F184" i="64" s="1"/>
  <c r="F184" i="66" s="1"/>
  <c r="O213" i="79"/>
  <c r="F212" i="64" s="1"/>
  <c r="F212" i="66" s="1"/>
  <c r="S10" i="79"/>
  <c r="J9" i="64" s="1"/>
  <c r="J9" i="66" s="1"/>
  <c r="Q11" i="79"/>
  <c r="H10" i="64" s="1"/>
  <c r="H10" i="66" s="1"/>
  <c r="P29" i="79"/>
  <c r="G28" i="64" s="1"/>
  <c r="G28" i="66" s="1"/>
  <c r="O36" i="79"/>
  <c r="F35" i="64" s="1"/>
  <c r="F35" i="66" s="1"/>
  <c r="R74" i="79"/>
  <c r="I73" i="64" s="1"/>
  <c r="I73" i="66" s="1"/>
  <c r="R82" i="79"/>
  <c r="P90" i="79"/>
  <c r="G89" i="64" s="1"/>
  <c r="G89" i="66" s="1"/>
  <c r="R98" i="79"/>
  <c r="I97" i="64" s="1"/>
  <c r="I97" i="66" s="1"/>
  <c r="T102" i="79"/>
  <c r="K101" i="64" s="1"/>
  <c r="K101" i="66" s="1"/>
  <c r="R114" i="79"/>
  <c r="I113" i="64" s="1"/>
  <c r="I113" i="66" s="1"/>
  <c r="S118" i="79"/>
  <c r="J117" i="64" s="1"/>
  <c r="J117" i="66" s="1"/>
  <c r="P120" i="79"/>
  <c r="G119" i="64" s="1"/>
  <c r="G119" i="66" s="1"/>
  <c r="S122" i="79"/>
  <c r="J121" i="64" s="1"/>
  <c r="J121" i="66" s="1"/>
  <c r="S126" i="79"/>
  <c r="O176" i="79"/>
  <c r="F175" i="64" s="1"/>
  <c r="F175" i="66" s="1"/>
  <c r="O180" i="79"/>
  <c r="F179" i="64" s="1"/>
  <c r="F179" i="66" s="1"/>
  <c r="O184" i="79"/>
  <c r="F183" i="64" s="1"/>
  <c r="F183" i="66" s="1"/>
  <c r="O188" i="79"/>
  <c r="F187" i="64" s="1"/>
  <c r="F187" i="66" s="1"/>
  <c r="O192" i="79"/>
  <c r="F191" i="64" s="1"/>
  <c r="F191" i="66" s="1"/>
  <c r="O196" i="79"/>
  <c r="O202" i="79"/>
  <c r="F201" i="64" s="1"/>
  <c r="F201" i="66" s="1"/>
  <c r="S218" i="79"/>
  <c r="O12" i="81"/>
  <c r="B44" i="81"/>
  <c r="R29" i="79"/>
  <c r="I28" i="64" s="1"/>
  <c r="I28" i="66" s="1"/>
  <c r="U30" i="79"/>
  <c r="L29" i="64" s="1"/>
  <c r="L29" i="66" s="1"/>
  <c r="B30" i="81"/>
  <c r="T111" i="79"/>
  <c r="R111" i="79"/>
  <c r="I110" i="64" s="1"/>
  <c r="I110" i="66" s="1"/>
  <c r="S111" i="79"/>
  <c r="Q111" i="79"/>
  <c r="H110" i="64" s="1"/>
  <c r="H110" i="66" s="1"/>
  <c r="P111" i="79"/>
  <c r="G110" i="64" s="1"/>
  <c r="G110" i="66" s="1"/>
  <c r="O111" i="79"/>
  <c r="U111" i="79"/>
  <c r="L110" i="64" s="1"/>
  <c r="L110" i="66" s="1"/>
  <c r="T51" i="79"/>
  <c r="K50" i="64" s="1"/>
  <c r="K50" i="66" s="1"/>
  <c r="R51" i="79"/>
  <c r="I50" i="64" s="1"/>
  <c r="I50" i="66" s="1"/>
  <c r="S51" i="79"/>
  <c r="J50" i="64" s="1"/>
  <c r="J50" i="66" s="1"/>
  <c r="Q51" i="79"/>
  <c r="O51" i="79"/>
  <c r="P51" i="79"/>
  <c r="G50" i="64" s="1"/>
  <c r="G50" i="66" s="1"/>
  <c r="U51" i="79"/>
  <c r="L50" i="64" s="1"/>
  <c r="L50" i="66" s="1"/>
  <c r="Q26" i="79"/>
  <c r="H25" i="64" s="1"/>
  <c r="H25" i="66" s="1"/>
  <c r="O26" i="79"/>
  <c r="F25" i="64" s="1"/>
  <c r="F25" i="66" s="1"/>
  <c r="U26" i="79"/>
  <c r="L25" i="64" s="1"/>
  <c r="L25" i="66" s="1"/>
  <c r="S26" i="79"/>
  <c r="J25" i="64" s="1"/>
  <c r="J25" i="66" s="1"/>
  <c r="T26" i="79"/>
  <c r="R26" i="79"/>
  <c r="I25" i="64" s="1"/>
  <c r="I25" i="66" s="1"/>
  <c r="P26" i="79"/>
  <c r="G25" i="64" s="1"/>
  <c r="G25" i="66" s="1"/>
  <c r="T43" i="79"/>
  <c r="R43" i="79"/>
  <c r="I42" i="64" s="1"/>
  <c r="I42" i="66" s="1"/>
  <c r="S43" i="79"/>
  <c r="J42" i="64" s="1"/>
  <c r="J42" i="66" s="1"/>
  <c r="Q43" i="79"/>
  <c r="O43" i="79"/>
  <c r="F42" i="64" s="1"/>
  <c r="F42" i="66" s="1"/>
  <c r="P43" i="79"/>
  <c r="G42" i="64" s="1"/>
  <c r="G42" i="66" s="1"/>
  <c r="U43" i="79"/>
  <c r="T91" i="79"/>
  <c r="K90" i="64" s="1"/>
  <c r="K90" i="66" s="1"/>
  <c r="R91" i="79"/>
  <c r="S91" i="79"/>
  <c r="J90" i="64" s="1"/>
  <c r="J90" i="66" s="1"/>
  <c r="Q91" i="79"/>
  <c r="H90" i="64" s="1"/>
  <c r="H90" i="66" s="1"/>
  <c r="P91" i="79"/>
  <c r="G90" i="64" s="1"/>
  <c r="G90" i="66" s="1"/>
  <c r="O91" i="79"/>
  <c r="F90" i="64" s="1"/>
  <c r="F90" i="66" s="1"/>
  <c r="U91" i="79"/>
  <c r="T63" i="79"/>
  <c r="R63" i="79"/>
  <c r="I62" i="64" s="1"/>
  <c r="I62" i="66" s="1"/>
  <c r="S63" i="79"/>
  <c r="J62" i="64" s="1"/>
  <c r="J62" i="66" s="1"/>
  <c r="Q63" i="79"/>
  <c r="H62" i="64" s="1"/>
  <c r="H62" i="66" s="1"/>
  <c r="P63" i="79"/>
  <c r="G62" i="64" s="1"/>
  <c r="G62" i="66" s="1"/>
  <c r="O63" i="79"/>
  <c r="F62" i="64" s="1"/>
  <c r="F62" i="66" s="1"/>
  <c r="U63" i="79"/>
  <c r="L62" i="64" s="1"/>
  <c r="L62" i="66" s="1"/>
  <c r="T71" i="79"/>
  <c r="R71" i="79"/>
  <c r="I70" i="64" s="1"/>
  <c r="I70" i="66" s="1"/>
  <c r="S71" i="79"/>
  <c r="J70" i="64" s="1"/>
  <c r="J70" i="66" s="1"/>
  <c r="Q71" i="79"/>
  <c r="P71" i="79"/>
  <c r="O71" i="79"/>
  <c r="F70" i="64" s="1"/>
  <c r="F70" i="66" s="1"/>
  <c r="U71" i="79"/>
  <c r="L70" i="64" s="1"/>
  <c r="L70" i="66" s="1"/>
  <c r="T31" i="79"/>
  <c r="K30" i="64" s="1"/>
  <c r="K30" i="66" s="1"/>
  <c r="O31" i="79"/>
  <c r="U31" i="79"/>
  <c r="L30" i="64" s="1"/>
  <c r="L30" i="66" s="1"/>
  <c r="R31" i="79"/>
  <c r="I30" i="64" s="1"/>
  <c r="I30" i="66" s="1"/>
  <c r="S31" i="79"/>
  <c r="Q31" i="79"/>
  <c r="H30" i="64" s="1"/>
  <c r="H30" i="66" s="1"/>
  <c r="P31" i="79"/>
  <c r="G30" i="64" s="1"/>
  <c r="G30" i="66" s="1"/>
  <c r="T59" i="79"/>
  <c r="K58" i="64" s="1"/>
  <c r="K58" i="66" s="1"/>
  <c r="R59" i="79"/>
  <c r="I58" i="64" s="1"/>
  <c r="I58" i="66" s="1"/>
  <c r="S59" i="79"/>
  <c r="Q59" i="79"/>
  <c r="P59" i="79"/>
  <c r="G58" i="64" s="1"/>
  <c r="G58" i="66" s="1"/>
  <c r="O59" i="79"/>
  <c r="F58" i="64" s="1"/>
  <c r="F58" i="66" s="1"/>
  <c r="U59" i="79"/>
  <c r="L58" i="64" s="1"/>
  <c r="L58" i="66" s="1"/>
  <c r="T79" i="79"/>
  <c r="K78" i="64" s="1"/>
  <c r="K78" i="66" s="1"/>
  <c r="R79" i="79"/>
  <c r="I78" i="64" s="1"/>
  <c r="I78" i="66" s="1"/>
  <c r="S79" i="79"/>
  <c r="J78" i="64" s="1"/>
  <c r="J78" i="66" s="1"/>
  <c r="Q79" i="79"/>
  <c r="P79" i="79"/>
  <c r="G78" i="64" s="1"/>
  <c r="G78" i="66" s="1"/>
  <c r="O79" i="79"/>
  <c r="F78" i="64" s="1"/>
  <c r="F78" i="66" s="1"/>
  <c r="U79" i="79"/>
  <c r="T87" i="79"/>
  <c r="K86" i="64" s="1"/>
  <c r="K86" i="66" s="1"/>
  <c r="R87" i="79"/>
  <c r="I86" i="64" s="1"/>
  <c r="I86" i="66" s="1"/>
  <c r="S87" i="79"/>
  <c r="J86" i="64" s="1"/>
  <c r="J86" i="66" s="1"/>
  <c r="Q87" i="79"/>
  <c r="H86" i="64" s="1"/>
  <c r="H86" i="66" s="1"/>
  <c r="P87" i="79"/>
  <c r="O87" i="79"/>
  <c r="F86" i="64" s="1"/>
  <c r="F86" i="66" s="1"/>
  <c r="U87" i="79"/>
  <c r="L86" i="64" s="1"/>
  <c r="L86" i="66" s="1"/>
  <c r="T107" i="79"/>
  <c r="K106" i="64" s="1"/>
  <c r="K106" i="66" s="1"/>
  <c r="R107" i="79"/>
  <c r="I106" i="64" s="1"/>
  <c r="I106" i="66" s="1"/>
  <c r="S107" i="79"/>
  <c r="J106" i="64" s="1"/>
  <c r="J106" i="66" s="1"/>
  <c r="Q107" i="79"/>
  <c r="H106" i="64" s="1"/>
  <c r="H106" i="66" s="1"/>
  <c r="P107" i="79"/>
  <c r="G106" i="64" s="1"/>
  <c r="G106" i="66" s="1"/>
  <c r="O107" i="79"/>
  <c r="U107" i="79"/>
  <c r="L106" i="64" s="1"/>
  <c r="L106" i="66" s="1"/>
  <c r="T55" i="79"/>
  <c r="K54" i="64" s="1"/>
  <c r="K54" i="66" s="1"/>
  <c r="R55" i="79"/>
  <c r="I54" i="64" s="1"/>
  <c r="I54" i="66" s="1"/>
  <c r="S55" i="79"/>
  <c r="J54" i="64" s="1"/>
  <c r="J54" i="66" s="1"/>
  <c r="Q55" i="79"/>
  <c r="H54" i="64" s="1"/>
  <c r="H54" i="66" s="1"/>
  <c r="P55" i="79"/>
  <c r="G54" i="64" s="1"/>
  <c r="G54" i="66" s="1"/>
  <c r="O55" i="79"/>
  <c r="F54" i="64" s="1"/>
  <c r="F54" i="66" s="1"/>
  <c r="U55" i="79"/>
  <c r="T115" i="79"/>
  <c r="K114" i="64" s="1"/>
  <c r="K114" i="66" s="1"/>
  <c r="R115" i="79"/>
  <c r="I114" i="64" s="1"/>
  <c r="I114" i="66" s="1"/>
  <c r="S115" i="79"/>
  <c r="J114" i="64" s="1"/>
  <c r="J114" i="66" s="1"/>
  <c r="Q115" i="79"/>
  <c r="H114" i="64" s="1"/>
  <c r="H114" i="66" s="1"/>
  <c r="P115" i="79"/>
  <c r="G114" i="64" s="1"/>
  <c r="G114" i="66" s="1"/>
  <c r="O115" i="79"/>
  <c r="F114" i="64" s="1"/>
  <c r="F114" i="66" s="1"/>
  <c r="U115" i="79"/>
  <c r="L114" i="64" s="1"/>
  <c r="L114" i="66" s="1"/>
  <c r="R33" i="79"/>
  <c r="O33" i="79"/>
  <c r="F32" i="64" s="1"/>
  <c r="F32" i="66" s="1"/>
  <c r="U33" i="79"/>
  <c r="L32" i="64" s="1"/>
  <c r="L32" i="66" s="1"/>
  <c r="S33" i="79"/>
  <c r="T33" i="79"/>
  <c r="K32" i="64" s="1"/>
  <c r="K32" i="66" s="1"/>
  <c r="Q33" i="79"/>
  <c r="H32" i="64" s="1"/>
  <c r="H32" i="66" s="1"/>
  <c r="P33" i="79"/>
  <c r="G32" i="64" s="1"/>
  <c r="G32" i="66" s="1"/>
  <c r="T47" i="79"/>
  <c r="K46" i="64" s="1"/>
  <c r="K46" i="66" s="1"/>
  <c r="R47" i="79"/>
  <c r="S47" i="79"/>
  <c r="J46" i="64" s="1"/>
  <c r="J46" i="66" s="1"/>
  <c r="Q47" i="79"/>
  <c r="H46" i="64" s="1"/>
  <c r="H46" i="66" s="1"/>
  <c r="O47" i="79"/>
  <c r="U47" i="79"/>
  <c r="L46" i="64" s="1"/>
  <c r="L46" i="66" s="1"/>
  <c r="P47" i="79"/>
  <c r="G46" i="64" s="1"/>
  <c r="G46" i="66" s="1"/>
  <c r="U25" i="79"/>
  <c r="L24" i="64" s="1"/>
  <c r="L24" i="66" s="1"/>
  <c r="R25" i="79"/>
  <c r="I24" i="64" s="1"/>
  <c r="I24" i="66" s="1"/>
  <c r="P25" i="79"/>
  <c r="G24" i="64" s="1"/>
  <c r="G24" i="66" s="1"/>
  <c r="O25" i="79"/>
  <c r="F24" i="64" s="1"/>
  <c r="F24" i="66" s="1"/>
  <c r="T25" i="79"/>
  <c r="K24" i="64" s="1"/>
  <c r="K24" i="66" s="1"/>
  <c r="S25" i="79"/>
  <c r="Q25" i="79"/>
  <c r="H24" i="64" s="1"/>
  <c r="H24" i="66" s="1"/>
  <c r="U27" i="79"/>
  <c r="L26" i="64" s="1"/>
  <c r="L26" i="66" s="1"/>
  <c r="T27" i="79"/>
  <c r="R27" i="79"/>
  <c r="I26" i="64" s="1"/>
  <c r="I26" i="66" s="1"/>
  <c r="Q27" i="79"/>
  <c r="O27" i="79"/>
  <c r="F26" i="64" s="1"/>
  <c r="F26" i="66" s="1"/>
  <c r="S27" i="79"/>
  <c r="J26" i="64" s="1"/>
  <c r="J26" i="66" s="1"/>
  <c r="P27" i="79"/>
  <c r="T75" i="79"/>
  <c r="K74" i="64" s="1"/>
  <c r="K74" i="66" s="1"/>
  <c r="R75" i="79"/>
  <c r="I74" i="64" s="1"/>
  <c r="I74" i="66" s="1"/>
  <c r="S75" i="79"/>
  <c r="J74" i="64" s="1"/>
  <c r="J74" i="66" s="1"/>
  <c r="Q75" i="79"/>
  <c r="H74" i="64" s="1"/>
  <c r="H74" i="66" s="1"/>
  <c r="P75" i="79"/>
  <c r="O75" i="79"/>
  <c r="F74" i="64" s="1"/>
  <c r="F74" i="66" s="1"/>
  <c r="U75" i="79"/>
  <c r="L74" i="64" s="1"/>
  <c r="L74" i="66" s="1"/>
  <c r="T123" i="79"/>
  <c r="K122" i="64" s="1"/>
  <c r="K122" i="66" s="1"/>
  <c r="R123" i="79"/>
  <c r="I122" i="64" s="1"/>
  <c r="I122" i="66" s="1"/>
  <c r="S123" i="79"/>
  <c r="J122" i="64" s="1"/>
  <c r="J122" i="66" s="1"/>
  <c r="Q123" i="79"/>
  <c r="P123" i="79"/>
  <c r="G122" i="64" s="1"/>
  <c r="G122" i="66" s="1"/>
  <c r="O123" i="79"/>
  <c r="U123" i="79"/>
  <c r="L122" i="64" s="1"/>
  <c r="L122" i="66" s="1"/>
  <c r="T45" i="79"/>
  <c r="K44" i="64" s="1"/>
  <c r="K44" i="66" s="1"/>
  <c r="R45" i="79"/>
  <c r="I44" i="64" s="1"/>
  <c r="I44" i="66" s="1"/>
  <c r="P45" i="79"/>
  <c r="G44" i="64" s="1"/>
  <c r="G44" i="66" s="1"/>
  <c r="U45" i="79"/>
  <c r="L44" i="64" s="1"/>
  <c r="L44" i="66" s="1"/>
  <c r="P64" i="79"/>
  <c r="G63" i="64" s="1"/>
  <c r="G63" i="66" s="1"/>
  <c r="T64" i="79"/>
  <c r="K63" i="64" s="1"/>
  <c r="K63" i="66" s="1"/>
  <c r="R64" i="79"/>
  <c r="Q64" i="79"/>
  <c r="O64" i="79"/>
  <c r="F63" i="64" s="1"/>
  <c r="F63" i="66" s="1"/>
  <c r="B16" i="65"/>
  <c r="B16" i="66" s="1"/>
  <c r="A27" i="65"/>
  <c r="A27" i="66" s="1"/>
  <c r="Q10" i="79"/>
  <c r="H9" i="64" s="1"/>
  <c r="H9" i="66" s="1"/>
  <c r="O10" i="79"/>
  <c r="F9" i="64" s="1"/>
  <c r="F9" i="66" s="1"/>
  <c r="T10" i="79"/>
  <c r="K9" i="64" s="1"/>
  <c r="U13" i="79"/>
  <c r="T13" i="79"/>
  <c r="S13" i="79"/>
  <c r="J12" i="64" s="1"/>
  <c r="J12" i="66" s="1"/>
  <c r="Q13" i="79"/>
  <c r="U15" i="79"/>
  <c r="L14" i="64" s="1"/>
  <c r="L14" i="66" s="1"/>
  <c r="P15" i="79"/>
  <c r="G14" i="64" s="1"/>
  <c r="G14" i="66" s="1"/>
  <c r="S15" i="79"/>
  <c r="J14" i="64" s="1"/>
  <c r="J14" i="66" s="1"/>
  <c r="P28" i="79"/>
  <c r="G27" i="64" s="1"/>
  <c r="G27" i="66" s="1"/>
  <c r="P44" i="79"/>
  <c r="G43" i="64" s="1"/>
  <c r="G43" i="66" s="1"/>
  <c r="T44" i="79"/>
  <c r="K43" i="64" s="1"/>
  <c r="K43" i="66" s="1"/>
  <c r="R44" i="79"/>
  <c r="Q44" i="79"/>
  <c r="H43" i="64" s="1"/>
  <c r="H43" i="66" s="1"/>
  <c r="P52" i="79"/>
  <c r="G51" i="64" s="1"/>
  <c r="G51" i="66" s="1"/>
  <c r="T52" i="79"/>
  <c r="K51" i="64" s="1"/>
  <c r="K51" i="66" s="1"/>
  <c r="R52" i="79"/>
  <c r="I51" i="64" s="1"/>
  <c r="I51" i="66" s="1"/>
  <c r="Q52" i="79"/>
  <c r="H51" i="64" s="1"/>
  <c r="H51" i="66" s="1"/>
  <c r="S60" i="79"/>
  <c r="J59" i="64" s="1"/>
  <c r="J59" i="66" s="1"/>
  <c r="O65" i="79"/>
  <c r="F64" i="64" s="1"/>
  <c r="F64" i="66" s="1"/>
  <c r="S76" i="79"/>
  <c r="J75" i="64" s="1"/>
  <c r="J75" i="66" s="1"/>
  <c r="O81" i="79"/>
  <c r="F80" i="64" s="1"/>
  <c r="F80" i="66" s="1"/>
  <c r="S92" i="79"/>
  <c r="J91" i="64" s="1"/>
  <c r="J91" i="66" s="1"/>
  <c r="O97" i="79"/>
  <c r="F96" i="64" s="1"/>
  <c r="F96" i="66" s="1"/>
  <c r="T109" i="79"/>
  <c r="K108" i="64" s="1"/>
  <c r="K108" i="66" s="1"/>
  <c r="R109" i="79"/>
  <c r="I108" i="64" s="1"/>
  <c r="I108" i="66" s="1"/>
  <c r="Q109" i="79"/>
  <c r="P109" i="79"/>
  <c r="G108" i="64" s="1"/>
  <c r="G108" i="66" s="1"/>
  <c r="U109" i="79"/>
  <c r="L108" i="64" s="1"/>
  <c r="L108" i="66" s="1"/>
  <c r="P217" i="79"/>
  <c r="U217" i="79"/>
  <c r="L216" i="64" s="1"/>
  <c r="L216" i="66" s="1"/>
  <c r="T217" i="79"/>
  <c r="K216" i="64" s="1"/>
  <c r="K216" i="66" s="1"/>
  <c r="R217" i="79"/>
  <c r="I216" i="64" s="1"/>
  <c r="I216" i="66" s="1"/>
  <c r="S217" i="79"/>
  <c r="J216" i="64" s="1"/>
  <c r="J216" i="66" s="1"/>
  <c r="Q217" i="79"/>
  <c r="A29" i="65"/>
  <c r="A29" i="66" s="1"/>
  <c r="T129" i="79"/>
  <c r="K128" i="64" s="1"/>
  <c r="K128" i="66" s="1"/>
  <c r="R129" i="79"/>
  <c r="I128" i="64" s="1"/>
  <c r="I128" i="66" s="1"/>
  <c r="Q129" i="79"/>
  <c r="H128" i="64" s="1"/>
  <c r="H128" i="66" s="1"/>
  <c r="P129" i="79"/>
  <c r="G128" i="64" s="1"/>
  <c r="G128" i="66" s="1"/>
  <c r="U129" i="79"/>
  <c r="L128" i="64" s="1"/>
  <c r="L128" i="66" s="1"/>
  <c r="U34" i="79"/>
  <c r="L33" i="64" s="1"/>
  <c r="L33" i="66" s="1"/>
  <c r="S34" i="79"/>
  <c r="J33" i="64" s="1"/>
  <c r="J33" i="66" s="1"/>
  <c r="R34" i="79"/>
  <c r="I33" i="64" s="1"/>
  <c r="I33" i="66" s="1"/>
  <c r="P34" i="79"/>
  <c r="G33" i="64" s="1"/>
  <c r="G33" i="66" s="1"/>
  <c r="R39" i="79"/>
  <c r="I38" i="64" s="1"/>
  <c r="I38" i="66" s="1"/>
  <c r="T39" i="79"/>
  <c r="K38" i="64" s="1"/>
  <c r="K38" i="66" s="1"/>
  <c r="S39" i="79"/>
  <c r="J38" i="64" s="1"/>
  <c r="J38" i="66" s="1"/>
  <c r="P39" i="79"/>
  <c r="G38" i="64" s="1"/>
  <c r="G38" i="66" s="1"/>
  <c r="T53" i="79"/>
  <c r="K52" i="64" s="1"/>
  <c r="K52" i="66" s="1"/>
  <c r="R53" i="79"/>
  <c r="I52" i="64" s="1"/>
  <c r="I52" i="66" s="1"/>
  <c r="P53" i="79"/>
  <c r="G52" i="64" s="1"/>
  <c r="G52" i="66" s="1"/>
  <c r="U53" i="79"/>
  <c r="L52" i="64" s="1"/>
  <c r="L52" i="66" s="1"/>
  <c r="T69" i="79"/>
  <c r="K68" i="64" s="1"/>
  <c r="K68" i="66" s="1"/>
  <c r="R69" i="79"/>
  <c r="I68" i="64" s="1"/>
  <c r="I68" i="66" s="1"/>
  <c r="P69" i="79"/>
  <c r="G68" i="64" s="1"/>
  <c r="G68" i="66" s="1"/>
  <c r="U69" i="79"/>
  <c r="L68" i="64" s="1"/>
  <c r="L68" i="66" s="1"/>
  <c r="T105" i="79"/>
  <c r="K104" i="64" s="1"/>
  <c r="K104" i="66" s="1"/>
  <c r="R105" i="79"/>
  <c r="I104" i="64" s="1"/>
  <c r="I104" i="66" s="1"/>
  <c r="Q105" i="79"/>
  <c r="H104" i="64" s="1"/>
  <c r="H104" i="66" s="1"/>
  <c r="P105" i="79"/>
  <c r="G104" i="64" s="1"/>
  <c r="G104" i="66" s="1"/>
  <c r="U105" i="79"/>
  <c r="L104" i="64" s="1"/>
  <c r="L104" i="66" s="1"/>
  <c r="O23" i="79"/>
  <c r="F22" i="64" s="1"/>
  <c r="F22" i="66" s="1"/>
  <c r="Q24" i="79"/>
  <c r="H23" i="64" s="1"/>
  <c r="H23" i="66" s="1"/>
  <c r="T24" i="79"/>
  <c r="K23" i="64" s="1"/>
  <c r="K23" i="66" s="1"/>
  <c r="S24" i="79"/>
  <c r="J23" i="64" s="1"/>
  <c r="J23" i="66" s="1"/>
  <c r="P24" i="79"/>
  <c r="G23" i="64" s="1"/>
  <c r="G23" i="66" s="1"/>
  <c r="S28" i="79"/>
  <c r="J27" i="64" s="1"/>
  <c r="J27" i="66" s="1"/>
  <c r="P35" i="79"/>
  <c r="G34" i="64" s="1"/>
  <c r="G34" i="66" s="1"/>
  <c r="Q39" i="79"/>
  <c r="T57" i="79"/>
  <c r="K56" i="64" s="1"/>
  <c r="K56" i="66" s="1"/>
  <c r="R57" i="79"/>
  <c r="I56" i="64" s="1"/>
  <c r="I56" i="66" s="1"/>
  <c r="P57" i="79"/>
  <c r="U57" i="79"/>
  <c r="L56" i="64" s="1"/>
  <c r="L56" i="66" s="1"/>
  <c r="Q65" i="79"/>
  <c r="H64" i="64" s="1"/>
  <c r="H64" i="66" s="1"/>
  <c r="P68" i="79"/>
  <c r="G67" i="64" s="1"/>
  <c r="G67" i="66" s="1"/>
  <c r="T68" i="79"/>
  <c r="K67" i="64" s="1"/>
  <c r="K67" i="66" s="1"/>
  <c r="R68" i="79"/>
  <c r="I67" i="64" s="1"/>
  <c r="I67" i="66" s="1"/>
  <c r="Q68" i="79"/>
  <c r="H67" i="64" s="1"/>
  <c r="H67" i="66" s="1"/>
  <c r="O68" i="79"/>
  <c r="F67" i="64" s="1"/>
  <c r="F67" i="66" s="1"/>
  <c r="T73" i="79"/>
  <c r="K72" i="64" s="1"/>
  <c r="K72" i="66" s="1"/>
  <c r="R73" i="79"/>
  <c r="I72" i="64" s="1"/>
  <c r="I72" i="66" s="1"/>
  <c r="P73" i="79"/>
  <c r="G72" i="64" s="1"/>
  <c r="G72" i="66" s="1"/>
  <c r="U73" i="79"/>
  <c r="L72" i="64" s="1"/>
  <c r="L72" i="66" s="1"/>
  <c r="Q81" i="79"/>
  <c r="H80" i="64" s="1"/>
  <c r="H80" i="66" s="1"/>
  <c r="P84" i="79"/>
  <c r="G83" i="64" s="1"/>
  <c r="G83" i="66" s="1"/>
  <c r="T84" i="79"/>
  <c r="K83" i="64" s="1"/>
  <c r="K83" i="66" s="1"/>
  <c r="R84" i="79"/>
  <c r="I83" i="64" s="1"/>
  <c r="I83" i="66" s="1"/>
  <c r="Q84" i="79"/>
  <c r="H83" i="64" s="1"/>
  <c r="H83" i="66" s="1"/>
  <c r="O84" i="79"/>
  <c r="F83" i="64" s="1"/>
  <c r="F83" i="66" s="1"/>
  <c r="T89" i="79"/>
  <c r="K88" i="64" s="1"/>
  <c r="K88" i="66" s="1"/>
  <c r="R89" i="79"/>
  <c r="I88" i="64" s="1"/>
  <c r="I88" i="66" s="1"/>
  <c r="P89" i="79"/>
  <c r="G88" i="64" s="1"/>
  <c r="G88" i="66" s="1"/>
  <c r="U89" i="79"/>
  <c r="L88" i="64" s="1"/>
  <c r="L88" i="66" s="1"/>
  <c r="O101" i="79"/>
  <c r="F100" i="64" s="1"/>
  <c r="F100" i="66" s="1"/>
  <c r="T113" i="79"/>
  <c r="K112" i="64" s="1"/>
  <c r="K112" i="66" s="1"/>
  <c r="R113" i="79"/>
  <c r="I112" i="64" s="1"/>
  <c r="I112" i="66" s="1"/>
  <c r="Q113" i="79"/>
  <c r="H112" i="64" s="1"/>
  <c r="H112" i="66" s="1"/>
  <c r="P113" i="79"/>
  <c r="G112" i="64" s="1"/>
  <c r="G112" i="66" s="1"/>
  <c r="U113" i="79"/>
  <c r="L112" i="64" s="1"/>
  <c r="L112" i="66" s="1"/>
  <c r="O129" i="79"/>
  <c r="F128" i="64" s="1"/>
  <c r="F128" i="66" s="1"/>
  <c r="T214" i="79"/>
  <c r="R214" i="79"/>
  <c r="I213" i="64" s="1"/>
  <c r="I213" i="66" s="1"/>
  <c r="Q214" i="79"/>
  <c r="H213" i="64" s="1"/>
  <c r="H213" i="66" s="1"/>
  <c r="P214" i="79"/>
  <c r="G213" i="64" s="1"/>
  <c r="G213" i="66" s="1"/>
  <c r="S214" i="79"/>
  <c r="J213" i="64" s="1"/>
  <c r="J213" i="66" s="1"/>
  <c r="O214" i="79"/>
  <c r="F213" i="64" s="1"/>
  <c r="F213" i="66" s="1"/>
  <c r="A15" i="65"/>
  <c r="A15" i="66" s="1"/>
  <c r="L15" i="64"/>
  <c r="L15" i="66" s="1"/>
  <c r="B34" i="65"/>
  <c r="B34" i="66" s="1"/>
  <c r="K34" i="64"/>
  <c r="K34" i="66" s="1"/>
  <c r="B36" i="65"/>
  <c r="B36" i="66" s="1"/>
  <c r="I36" i="64"/>
  <c r="I36" i="66" s="1"/>
  <c r="U21" i="79"/>
  <c r="L20" i="64" s="1"/>
  <c r="L20" i="66" s="1"/>
  <c r="T21" i="79"/>
  <c r="K20" i="64" s="1"/>
  <c r="K20" i="66" s="1"/>
  <c r="S21" i="79"/>
  <c r="J20" i="64" s="1"/>
  <c r="J20" i="66" s="1"/>
  <c r="Q21" i="79"/>
  <c r="T99" i="79"/>
  <c r="R99" i="79"/>
  <c r="I98" i="64" s="1"/>
  <c r="I98" i="66" s="1"/>
  <c r="S99" i="79"/>
  <c r="J98" i="64" s="1"/>
  <c r="J98" i="66" s="1"/>
  <c r="Q99" i="79"/>
  <c r="H98" i="64" s="1"/>
  <c r="H98" i="66" s="1"/>
  <c r="P99" i="79"/>
  <c r="G98" i="64" s="1"/>
  <c r="G98" i="66" s="1"/>
  <c r="O99" i="79"/>
  <c r="F98" i="64" s="1"/>
  <c r="F98" i="66" s="1"/>
  <c r="P80" i="79"/>
  <c r="G79" i="64" s="1"/>
  <c r="G79" i="66" s="1"/>
  <c r="T80" i="79"/>
  <c r="R80" i="79"/>
  <c r="Q80" i="79"/>
  <c r="H79" i="64" s="1"/>
  <c r="H79" i="66" s="1"/>
  <c r="O80" i="79"/>
  <c r="F79" i="64" s="1"/>
  <c r="F79" i="66" s="1"/>
  <c r="T103" i="79"/>
  <c r="R103" i="79"/>
  <c r="I102" i="64" s="1"/>
  <c r="I102" i="66" s="1"/>
  <c r="S103" i="79"/>
  <c r="J102" i="64" s="1"/>
  <c r="J102" i="66" s="1"/>
  <c r="Q103" i="79"/>
  <c r="H102" i="64" s="1"/>
  <c r="H102" i="66" s="1"/>
  <c r="P103" i="79"/>
  <c r="O103" i="79"/>
  <c r="P20" i="79"/>
  <c r="G19" i="64" s="1"/>
  <c r="G19" i="66" s="1"/>
  <c r="P21" i="79"/>
  <c r="G20" i="64" s="1"/>
  <c r="G20" i="66" s="1"/>
  <c r="Q23" i="79"/>
  <c r="O24" i="79"/>
  <c r="F23" i="64" s="1"/>
  <c r="F23" i="66" s="1"/>
  <c r="O34" i="79"/>
  <c r="F33" i="64" s="1"/>
  <c r="F33" i="66" s="1"/>
  <c r="S35" i="79"/>
  <c r="U39" i="79"/>
  <c r="O45" i="79"/>
  <c r="F44" i="64" s="1"/>
  <c r="F44" i="66" s="1"/>
  <c r="O53" i="79"/>
  <c r="F52" i="64" s="1"/>
  <c r="F52" i="66" s="1"/>
  <c r="S64" i="79"/>
  <c r="J63" i="64" s="1"/>
  <c r="J63" i="66" s="1"/>
  <c r="O69" i="79"/>
  <c r="S80" i="79"/>
  <c r="J79" i="64" s="1"/>
  <c r="J79" i="66" s="1"/>
  <c r="O85" i="79"/>
  <c r="F84" i="64" s="1"/>
  <c r="F84" i="66" s="1"/>
  <c r="O105" i="79"/>
  <c r="T117" i="79"/>
  <c r="K116" i="64" s="1"/>
  <c r="K116" i="66" s="1"/>
  <c r="R117" i="79"/>
  <c r="Q117" i="79"/>
  <c r="H116" i="64" s="1"/>
  <c r="H116" i="66" s="1"/>
  <c r="P117" i="79"/>
  <c r="G116" i="64" s="1"/>
  <c r="G116" i="66" s="1"/>
  <c r="U117" i="79"/>
  <c r="L116" i="64" s="1"/>
  <c r="L116" i="66" s="1"/>
  <c r="S129" i="79"/>
  <c r="J128" i="64" s="1"/>
  <c r="J128" i="66" s="1"/>
  <c r="O133" i="79"/>
  <c r="F132" i="64" s="1"/>
  <c r="F132" i="66" s="1"/>
  <c r="B24" i="65"/>
  <c r="B24" i="66" s="1"/>
  <c r="H73" i="64"/>
  <c r="H73" i="66" s="1"/>
  <c r="B156" i="65"/>
  <c r="B156" i="66" s="1"/>
  <c r="L231" i="64"/>
  <c r="L231" i="66" s="1"/>
  <c r="Q12" i="79"/>
  <c r="H11" i="64" s="1"/>
  <c r="H11" i="66" s="1"/>
  <c r="R12" i="79"/>
  <c r="O12" i="79"/>
  <c r="F11" i="64" s="1"/>
  <c r="F11" i="66" s="1"/>
  <c r="U12" i="79"/>
  <c r="Q16" i="79"/>
  <c r="H15" i="64" s="1"/>
  <c r="H15" i="66" s="1"/>
  <c r="T16" i="79"/>
  <c r="K15" i="64" s="1"/>
  <c r="K15" i="66" s="1"/>
  <c r="S16" i="79"/>
  <c r="J15" i="64" s="1"/>
  <c r="J15" i="66" s="1"/>
  <c r="P16" i="79"/>
  <c r="G15" i="64" s="1"/>
  <c r="G15" i="66" s="1"/>
  <c r="U17" i="79"/>
  <c r="L16" i="64" s="1"/>
  <c r="L16" i="66" s="1"/>
  <c r="R17" i="79"/>
  <c r="I16" i="64" s="1"/>
  <c r="I16" i="66" s="1"/>
  <c r="P17" i="79"/>
  <c r="G16" i="64" s="1"/>
  <c r="G16" i="66" s="1"/>
  <c r="O17" i="79"/>
  <c r="F16" i="64" s="1"/>
  <c r="F16" i="66" s="1"/>
  <c r="Q18" i="79"/>
  <c r="H17" i="64" s="1"/>
  <c r="H17" i="66" s="1"/>
  <c r="O18" i="79"/>
  <c r="F17" i="64" s="1"/>
  <c r="F17" i="66" s="1"/>
  <c r="U18" i="79"/>
  <c r="L17" i="64" s="1"/>
  <c r="L17" i="66" s="1"/>
  <c r="S18" i="79"/>
  <c r="J17" i="64" s="1"/>
  <c r="J17" i="66" s="1"/>
  <c r="U19" i="79"/>
  <c r="L18" i="64" s="1"/>
  <c r="L18" i="66" s="1"/>
  <c r="T19" i="79"/>
  <c r="K18" i="64" s="1"/>
  <c r="K18" i="66" s="1"/>
  <c r="R19" i="79"/>
  <c r="I18" i="64" s="1"/>
  <c r="I18" i="66" s="1"/>
  <c r="Q19" i="79"/>
  <c r="H18" i="64" s="1"/>
  <c r="H18" i="66" s="1"/>
  <c r="O19" i="79"/>
  <c r="F18" i="64" s="1"/>
  <c r="F18" i="66" s="1"/>
  <c r="R21" i="79"/>
  <c r="I20" i="64" s="1"/>
  <c r="I20" i="66" s="1"/>
  <c r="R23" i="79"/>
  <c r="I22" i="64" s="1"/>
  <c r="I22" i="66" s="1"/>
  <c r="Q34" i="79"/>
  <c r="H33" i="64" s="1"/>
  <c r="H33" i="66" s="1"/>
  <c r="T41" i="79"/>
  <c r="K40" i="64" s="1"/>
  <c r="K40" i="66" s="1"/>
  <c r="R41" i="79"/>
  <c r="I40" i="64" s="1"/>
  <c r="I40" i="66" s="1"/>
  <c r="P41" i="79"/>
  <c r="G40" i="64" s="1"/>
  <c r="G40" i="66" s="1"/>
  <c r="U41" i="79"/>
  <c r="L40" i="64" s="1"/>
  <c r="L40" i="66" s="1"/>
  <c r="Q45" i="79"/>
  <c r="H44" i="64" s="1"/>
  <c r="H44" i="66" s="1"/>
  <c r="T49" i="79"/>
  <c r="K48" i="64" s="1"/>
  <c r="K48" i="66" s="1"/>
  <c r="R49" i="79"/>
  <c r="I48" i="64" s="1"/>
  <c r="I48" i="66" s="1"/>
  <c r="P49" i="79"/>
  <c r="G48" i="64" s="1"/>
  <c r="G48" i="66" s="1"/>
  <c r="U49" i="79"/>
  <c r="L48" i="64" s="1"/>
  <c r="L48" i="66" s="1"/>
  <c r="Q53" i="79"/>
  <c r="H52" i="64" s="1"/>
  <c r="H52" i="66" s="1"/>
  <c r="P56" i="79"/>
  <c r="G55" i="64" s="1"/>
  <c r="G55" i="66" s="1"/>
  <c r="T56" i="79"/>
  <c r="K55" i="64" s="1"/>
  <c r="K55" i="66" s="1"/>
  <c r="R56" i="79"/>
  <c r="I55" i="64" s="1"/>
  <c r="I55" i="66" s="1"/>
  <c r="Q56" i="79"/>
  <c r="H55" i="64" s="1"/>
  <c r="H55" i="66" s="1"/>
  <c r="O56" i="79"/>
  <c r="F55" i="64" s="1"/>
  <c r="F55" i="66" s="1"/>
  <c r="T61" i="79"/>
  <c r="K60" i="64" s="1"/>
  <c r="K60" i="66" s="1"/>
  <c r="R61" i="79"/>
  <c r="P61" i="79"/>
  <c r="G60" i="64" s="1"/>
  <c r="G60" i="66" s="1"/>
  <c r="U61" i="79"/>
  <c r="L60" i="64" s="1"/>
  <c r="L60" i="66" s="1"/>
  <c r="U64" i="79"/>
  <c r="L63" i="64" s="1"/>
  <c r="L63" i="66" s="1"/>
  <c r="Q69" i="79"/>
  <c r="H68" i="64" s="1"/>
  <c r="H68" i="66" s="1"/>
  <c r="P72" i="79"/>
  <c r="G71" i="64" s="1"/>
  <c r="G71" i="66" s="1"/>
  <c r="T72" i="79"/>
  <c r="K71" i="64" s="1"/>
  <c r="K71" i="66" s="1"/>
  <c r="R72" i="79"/>
  <c r="I71" i="64" s="1"/>
  <c r="I71" i="66" s="1"/>
  <c r="Q72" i="79"/>
  <c r="H71" i="64" s="1"/>
  <c r="H71" i="66" s="1"/>
  <c r="O72" i="79"/>
  <c r="T77" i="79"/>
  <c r="K76" i="64" s="1"/>
  <c r="K76" i="66" s="1"/>
  <c r="R77" i="79"/>
  <c r="I76" i="64" s="1"/>
  <c r="I76" i="66" s="1"/>
  <c r="P77" i="79"/>
  <c r="G76" i="64" s="1"/>
  <c r="G76" i="66" s="1"/>
  <c r="U77" i="79"/>
  <c r="L76" i="64" s="1"/>
  <c r="L76" i="66" s="1"/>
  <c r="U80" i="79"/>
  <c r="L79" i="64" s="1"/>
  <c r="L79" i="66" s="1"/>
  <c r="P88" i="79"/>
  <c r="G87" i="64" s="1"/>
  <c r="G87" i="66" s="1"/>
  <c r="T88" i="79"/>
  <c r="K87" i="64" s="1"/>
  <c r="K87" i="66" s="1"/>
  <c r="R88" i="79"/>
  <c r="I87" i="64" s="1"/>
  <c r="I87" i="66" s="1"/>
  <c r="Q88" i="79"/>
  <c r="H87" i="64" s="1"/>
  <c r="H87" i="66" s="1"/>
  <c r="O88" i="79"/>
  <c r="F87" i="64" s="1"/>
  <c r="F87" i="66" s="1"/>
  <c r="T93" i="79"/>
  <c r="K92" i="64" s="1"/>
  <c r="K92" i="66" s="1"/>
  <c r="R93" i="79"/>
  <c r="I92" i="64" s="1"/>
  <c r="I92" i="66" s="1"/>
  <c r="P93" i="79"/>
  <c r="G92" i="64" s="1"/>
  <c r="G92" i="66" s="1"/>
  <c r="U93" i="79"/>
  <c r="L92" i="64" s="1"/>
  <c r="L92" i="66" s="1"/>
  <c r="S105" i="79"/>
  <c r="J104" i="64" s="1"/>
  <c r="J104" i="66" s="1"/>
  <c r="T119" i="79"/>
  <c r="K118" i="64" s="1"/>
  <c r="K118" i="66" s="1"/>
  <c r="R119" i="79"/>
  <c r="I118" i="64" s="1"/>
  <c r="I118" i="66" s="1"/>
  <c r="S119" i="79"/>
  <c r="Q119" i="79"/>
  <c r="H118" i="64" s="1"/>
  <c r="H118" i="66" s="1"/>
  <c r="P119" i="79"/>
  <c r="G118" i="64" s="1"/>
  <c r="G118" i="66" s="1"/>
  <c r="O119" i="79"/>
  <c r="F118" i="64" s="1"/>
  <c r="F118" i="66" s="1"/>
  <c r="T121" i="79"/>
  <c r="K120" i="64" s="1"/>
  <c r="K120" i="66" s="1"/>
  <c r="R121" i="79"/>
  <c r="I120" i="64" s="1"/>
  <c r="I120" i="66" s="1"/>
  <c r="Q121" i="79"/>
  <c r="H120" i="64" s="1"/>
  <c r="H120" i="66" s="1"/>
  <c r="P121" i="79"/>
  <c r="G120" i="64" s="1"/>
  <c r="G120" i="66" s="1"/>
  <c r="U121" i="79"/>
  <c r="L120" i="64" s="1"/>
  <c r="L120" i="66" s="1"/>
  <c r="T136" i="79"/>
  <c r="K135" i="64" s="1"/>
  <c r="K135" i="66" s="1"/>
  <c r="P136" i="79"/>
  <c r="G135" i="64" s="1"/>
  <c r="G135" i="66" s="1"/>
  <c r="U136" i="79"/>
  <c r="L135" i="64" s="1"/>
  <c r="L135" i="66" s="1"/>
  <c r="S136" i="79"/>
  <c r="J135" i="64" s="1"/>
  <c r="J135" i="66" s="1"/>
  <c r="R136" i="79"/>
  <c r="Q136" i="79"/>
  <c r="H135" i="64" s="1"/>
  <c r="H135" i="66" s="1"/>
  <c r="P209" i="79"/>
  <c r="G208" i="64" s="1"/>
  <c r="G208" i="66" s="1"/>
  <c r="U209" i="79"/>
  <c r="L208" i="64" s="1"/>
  <c r="L208" i="66" s="1"/>
  <c r="T209" i="79"/>
  <c r="K208" i="64" s="1"/>
  <c r="K208" i="66" s="1"/>
  <c r="R209" i="79"/>
  <c r="I208" i="64" s="1"/>
  <c r="I208" i="66" s="1"/>
  <c r="S209" i="79"/>
  <c r="Q209" i="79"/>
  <c r="H208" i="64" s="1"/>
  <c r="H208" i="66" s="1"/>
  <c r="O217" i="79"/>
  <c r="F216" i="64" s="1"/>
  <c r="F216" i="66" s="1"/>
  <c r="L39" i="64"/>
  <c r="L39" i="66" s="1"/>
  <c r="B72" i="65"/>
  <c r="B72" i="66" s="1"/>
  <c r="R35" i="79"/>
  <c r="I34" i="64" s="1"/>
  <c r="I34" i="66" s="1"/>
  <c r="Q35" i="79"/>
  <c r="H34" i="64" s="1"/>
  <c r="H34" i="66" s="1"/>
  <c r="O35" i="79"/>
  <c r="F34" i="64" s="1"/>
  <c r="F34" i="66" s="1"/>
  <c r="U35" i="79"/>
  <c r="L34" i="64" s="1"/>
  <c r="L34" i="66" s="1"/>
  <c r="T67" i="79"/>
  <c r="K66" i="64" s="1"/>
  <c r="K66" i="66" s="1"/>
  <c r="R67" i="79"/>
  <c r="I66" i="64" s="1"/>
  <c r="I66" i="66" s="1"/>
  <c r="S67" i="79"/>
  <c r="J66" i="64" s="1"/>
  <c r="J66" i="66" s="1"/>
  <c r="Q67" i="79"/>
  <c r="H66" i="64" s="1"/>
  <c r="H66" i="66" s="1"/>
  <c r="P67" i="79"/>
  <c r="G66" i="64" s="1"/>
  <c r="G66" i="66" s="1"/>
  <c r="O67" i="79"/>
  <c r="F66" i="64" s="1"/>
  <c r="F66" i="66" s="1"/>
  <c r="T127" i="79"/>
  <c r="K126" i="64" s="1"/>
  <c r="K126" i="66" s="1"/>
  <c r="R127" i="79"/>
  <c r="I126" i="64" s="1"/>
  <c r="I126" i="66" s="1"/>
  <c r="S127" i="79"/>
  <c r="J126" i="64" s="1"/>
  <c r="J126" i="66" s="1"/>
  <c r="Q127" i="79"/>
  <c r="H126" i="64" s="1"/>
  <c r="H126" i="66" s="1"/>
  <c r="P127" i="79"/>
  <c r="G126" i="64" s="1"/>
  <c r="G126" i="66" s="1"/>
  <c r="O127" i="79"/>
  <c r="F126" i="64" s="1"/>
  <c r="F126" i="66" s="1"/>
  <c r="Q20" i="79"/>
  <c r="H19" i="64" s="1"/>
  <c r="H19" i="66" s="1"/>
  <c r="R20" i="79"/>
  <c r="I19" i="64" s="1"/>
  <c r="I19" i="66" s="1"/>
  <c r="O20" i="79"/>
  <c r="F19" i="64" s="1"/>
  <c r="F19" i="66" s="1"/>
  <c r="U20" i="79"/>
  <c r="L19" i="64" s="1"/>
  <c r="L19" i="66" s="1"/>
  <c r="T85" i="79"/>
  <c r="K84" i="64" s="1"/>
  <c r="K84" i="66" s="1"/>
  <c r="R85" i="79"/>
  <c r="I84" i="64" s="1"/>
  <c r="I84" i="66" s="1"/>
  <c r="P85" i="79"/>
  <c r="G84" i="64" s="1"/>
  <c r="G84" i="66" s="1"/>
  <c r="U85" i="79"/>
  <c r="L84" i="64" s="1"/>
  <c r="L84" i="66" s="1"/>
  <c r="U99" i="79"/>
  <c r="L98" i="64" s="1"/>
  <c r="L98" i="66" s="1"/>
  <c r="T131" i="79"/>
  <c r="K130" i="64" s="1"/>
  <c r="K130" i="66" s="1"/>
  <c r="R131" i="79"/>
  <c r="I130" i="64" s="1"/>
  <c r="I130" i="66" s="1"/>
  <c r="S131" i="79"/>
  <c r="J130" i="64" s="1"/>
  <c r="J130" i="66" s="1"/>
  <c r="Q131" i="79"/>
  <c r="H130" i="64" s="1"/>
  <c r="H130" i="66" s="1"/>
  <c r="P131" i="79"/>
  <c r="G130" i="64" s="1"/>
  <c r="G130" i="66" s="1"/>
  <c r="O131" i="79"/>
  <c r="F130" i="64" s="1"/>
  <c r="F130" i="66" s="1"/>
  <c r="U9" i="79"/>
  <c r="L8" i="64" s="1"/>
  <c r="L8" i="66" s="1"/>
  <c r="S9" i="79"/>
  <c r="J8" i="64" s="1"/>
  <c r="J8" i="66" s="1"/>
  <c r="R9" i="79"/>
  <c r="I8" i="64" s="1"/>
  <c r="I8" i="66" s="1"/>
  <c r="P9" i="79"/>
  <c r="G8" i="64" s="1"/>
  <c r="G8" i="66" s="1"/>
  <c r="U11" i="79"/>
  <c r="L10" i="64" s="1"/>
  <c r="L10" i="66" s="1"/>
  <c r="S11" i="79"/>
  <c r="J10" i="64" s="1"/>
  <c r="J10" i="66" s="1"/>
  <c r="R11" i="79"/>
  <c r="I10" i="64" s="1"/>
  <c r="I10" i="66" s="1"/>
  <c r="P11" i="79"/>
  <c r="G10" i="64" s="1"/>
  <c r="G10" i="66" s="1"/>
  <c r="F8" i="64"/>
  <c r="F8" i="66" s="1"/>
  <c r="R10" i="79"/>
  <c r="I9" i="64" s="1"/>
  <c r="I9" i="66" s="1"/>
  <c r="O11" i="79"/>
  <c r="F10" i="64" s="1"/>
  <c r="F10" i="66" s="1"/>
  <c r="P12" i="79"/>
  <c r="G11" i="64" s="1"/>
  <c r="G11" i="66" s="1"/>
  <c r="P13" i="79"/>
  <c r="G12" i="64" s="1"/>
  <c r="G12" i="66" s="1"/>
  <c r="Q15" i="79"/>
  <c r="H14" i="64" s="1"/>
  <c r="H14" i="66" s="1"/>
  <c r="O16" i="79"/>
  <c r="F15" i="64" s="1"/>
  <c r="F15" i="66" s="1"/>
  <c r="Q17" i="79"/>
  <c r="H16" i="64" s="1"/>
  <c r="H16" i="66" s="1"/>
  <c r="P18" i="79"/>
  <c r="G17" i="64" s="1"/>
  <c r="G17" i="66" s="1"/>
  <c r="P19" i="79"/>
  <c r="G18" i="64" s="1"/>
  <c r="G18" i="66" s="1"/>
  <c r="T20" i="79"/>
  <c r="K19" i="64" s="1"/>
  <c r="K19" i="66" s="1"/>
  <c r="U24" i="79"/>
  <c r="L23" i="64" s="1"/>
  <c r="L23" i="66" s="1"/>
  <c r="U29" i="79"/>
  <c r="L28" i="64" s="1"/>
  <c r="L28" i="66" s="1"/>
  <c r="T29" i="79"/>
  <c r="K28" i="64" s="1"/>
  <c r="K28" i="66" s="1"/>
  <c r="S29" i="79"/>
  <c r="Q29" i="79"/>
  <c r="H28" i="64" s="1"/>
  <c r="H28" i="66" s="1"/>
  <c r="T34" i="79"/>
  <c r="K33" i="64" s="1"/>
  <c r="K33" i="66" s="1"/>
  <c r="P40" i="79"/>
  <c r="G39" i="64" s="1"/>
  <c r="G39" i="66" s="1"/>
  <c r="T40" i="79"/>
  <c r="K39" i="64" s="1"/>
  <c r="K39" i="66" s="1"/>
  <c r="R40" i="79"/>
  <c r="I39" i="64" s="1"/>
  <c r="I39" i="66" s="1"/>
  <c r="Q40" i="79"/>
  <c r="H39" i="64" s="1"/>
  <c r="H39" i="66" s="1"/>
  <c r="S44" i="79"/>
  <c r="J43" i="64" s="1"/>
  <c r="J43" i="66" s="1"/>
  <c r="S45" i="79"/>
  <c r="P48" i="79"/>
  <c r="T48" i="79"/>
  <c r="K47" i="64" s="1"/>
  <c r="K47" i="66" s="1"/>
  <c r="R48" i="79"/>
  <c r="I47" i="64" s="1"/>
  <c r="I47" i="66" s="1"/>
  <c r="Q48" i="79"/>
  <c r="H47" i="64" s="1"/>
  <c r="H47" i="66" s="1"/>
  <c r="S52" i="79"/>
  <c r="J51" i="64" s="1"/>
  <c r="J51" i="66" s="1"/>
  <c r="S53" i="79"/>
  <c r="J52" i="64" s="1"/>
  <c r="J52" i="66" s="1"/>
  <c r="O57" i="79"/>
  <c r="F56" i="64" s="1"/>
  <c r="F56" i="66" s="1"/>
  <c r="S68" i="79"/>
  <c r="S69" i="79"/>
  <c r="J68" i="64" s="1"/>
  <c r="J68" i="66" s="1"/>
  <c r="O73" i="79"/>
  <c r="F72" i="64" s="1"/>
  <c r="F72" i="66" s="1"/>
  <c r="S84" i="79"/>
  <c r="J83" i="64" s="1"/>
  <c r="J83" i="66" s="1"/>
  <c r="S85" i="79"/>
  <c r="J84" i="64" s="1"/>
  <c r="J84" i="66" s="1"/>
  <c r="O89" i="79"/>
  <c r="F88" i="64" s="1"/>
  <c r="F88" i="66" s="1"/>
  <c r="S109" i="79"/>
  <c r="J108" i="64" s="1"/>
  <c r="J108" i="66" s="1"/>
  <c r="O113" i="79"/>
  <c r="F112" i="64" s="1"/>
  <c r="F112" i="66" s="1"/>
  <c r="U119" i="79"/>
  <c r="L118" i="64" s="1"/>
  <c r="L118" i="66" s="1"/>
  <c r="T125" i="79"/>
  <c r="K124" i="64" s="1"/>
  <c r="K124" i="66" s="1"/>
  <c r="R125" i="79"/>
  <c r="I124" i="64" s="1"/>
  <c r="I124" i="66" s="1"/>
  <c r="Q125" i="79"/>
  <c r="H124" i="64" s="1"/>
  <c r="H124" i="66" s="1"/>
  <c r="P125" i="79"/>
  <c r="G124" i="64" s="1"/>
  <c r="G124" i="66" s="1"/>
  <c r="U125" i="79"/>
  <c r="L124" i="64" s="1"/>
  <c r="L124" i="66" s="1"/>
  <c r="T206" i="79"/>
  <c r="K205" i="64" s="1"/>
  <c r="K205" i="66" s="1"/>
  <c r="R206" i="79"/>
  <c r="I205" i="64" s="1"/>
  <c r="I205" i="66" s="1"/>
  <c r="Q206" i="79"/>
  <c r="P206" i="79"/>
  <c r="G205" i="64" s="1"/>
  <c r="G205" i="66" s="1"/>
  <c r="S206" i="79"/>
  <c r="J205" i="64" s="1"/>
  <c r="J205" i="66" s="1"/>
  <c r="O206" i="79"/>
  <c r="F205" i="64" s="1"/>
  <c r="F205" i="66" s="1"/>
  <c r="A21" i="65"/>
  <c r="A21" i="66" s="1"/>
  <c r="A35" i="65"/>
  <c r="A35" i="66" s="1"/>
  <c r="J35" i="64"/>
  <c r="J35" i="66" s="1"/>
  <c r="B109" i="65"/>
  <c r="B109" i="66" s="1"/>
  <c r="I109" i="64"/>
  <c r="I109" i="66" s="1"/>
  <c r="U23" i="79"/>
  <c r="L22" i="64" s="1"/>
  <c r="L22" i="66" s="1"/>
  <c r="P23" i="79"/>
  <c r="G22" i="64" s="1"/>
  <c r="G22" i="66" s="1"/>
  <c r="S23" i="79"/>
  <c r="J22" i="64" s="1"/>
  <c r="J22" i="66" s="1"/>
  <c r="T83" i="79"/>
  <c r="K82" i="64" s="1"/>
  <c r="K82" i="66" s="1"/>
  <c r="R83" i="79"/>
  <c r="I82" i="64" s="1"/>
  <c r="I82" i="66" s="1"/>
  <c r="S83" i="79"/>
  <c r="J82" i="64" s="1"/>
  <c r="J82" i="66" s="1"/>
  <c r="Q83" i="79"/>
  <c r="P83" i="79"/>
  <c r="G82" i="64" s="1"/>
  <c r="G82" i="66" s="1"/>
  <c r="O83" i="79"/>
  <c r="F82" i="64" s="1"/>
  <c r="F82" i="66" s="1"/>
  <c r="T101" i="79"/>
  <c r="K100" i="64" s="1"/>
  <c r="K100" i="66" s="1"/>
  <c r="R101" i="79"/>
  <c r="Q101" i="79"/>
  <c r="H100" i="64" s="1"/>
  <c r="H100" i="66" s="1"/>
  <c r="P101" i="79"/>
  <c r="G100" i="64" s="1"/>
  <c r="G100" i="66" s="1"/>
  <c r="U101" i="79"/>
  <c r="L100" i="64" s="1"/>
  <c r="L100" i="66" s="1"/>
  <c r="T133" i="79"/>
  <c r="K132" i="64" s="1"/>
  <c r="K132" i="66" s="1"/>
  <c r="R133" i="79"/>
  <c r="I132" i="64" s="1"/>
  <c r="I132" i="66" s="1"/>
  <c r="Q133" i="79"/>
  <c r="H132" i="64" s="1"/>
  <c r="H132" i="66" s="1"/>
  <c r="P133" i="79"/>
  <c r="G132" i="64" s="1"/>
  <c r="G132" i="66" s="1"/>
  <c r="U133" i="79"/>
  <c r="L132" i="64" s="1"/>
  <c r="L132" i="66" s="1"/>
  <c r="P201" i="79"/>
  <c r="G200" i="64" s="1"/>
  <c r="G200" i="66" s="1"/>
  <c r="U201" i="79"/>
  <c r="L200" i="64" s="1"/>
  <c r="L200" i="66" s="1"/>
  <c r="T201" i="79"/>
  <c r="K200" i="64" s="1"/>
  <c r="K200" i="66" s="1"/>
  <c r="R201" i="79"/>
  <c r="I200" i="64" s="1"/>
  <c r="I200" i="66" s="1"/>
  <c r="S201" i="79"/>
  <c r="J200" i="64" s="1"/>
  <c r="J200" i="66" s="1"/>
  <c r="Q201" i="79"/>
  <c r="H200" i="64" s="1"/>
  <c r="H200" i="66" s="1"/>
  <c r="Q28" i="79"/>
  <c r="H27" i="64" s="1"/>
  <c r="H27" i="66" s="1"/>
  <c r="R28" i="79"/>
  <c r="I27" i="64" s="1"/>
  <c r="I27" i="66" s="1"/>
  <c r="O28" i="79"/>
  <c r="F27" i="64" s="1"/>
  <c r="F27" i="66" s="1"/>
  <c r="U28" i="79"/>
  <c r="L27" i="64" s="1"/>
  <c r="L27" i="66" s="1"/>
  <c r="P60" i="79"/>
  <c r="G59" i="64" s="1"/>
  <c r="G59" i="66" s="1"/>
  <c r="T60" i="79"/>
  <c r="K59" i="64" s="1"/>
  <c r="K59" i="66" s="1"/>
  <c r="R60" i="79"/>
  <c r="Q60" i="79"/>
  <c r="H59" i="64" s="1"/>
  <c r="H59" i="66" s="1"/>
  <c r="O60" i="79"/>
  <c r="F59" i="64" s="1"/>
  <c r="F59" i="66" s="1"/>
  <c r="T65" i="79"/>
  <c r="K64" i="64" s="1"/>
  <c r="K64" i="66" s="1"/>
  <c r="R65" i="79"/>
  <c r="I64" i="64" s="1"/>
  <c r="I64" i="66" s="1"/>
  <c r="P65" i="79"/>
  <c r="G64" i="64" s="1"/>
  <c r="G64" i="66" s="1"/>
  <c r="U65" i="79"/>
  <c r="L64" i="64" s="1"/>
  <c r="L64" i="66" s="1"/>
  <c r="P76" i="79"/>
  <c r="G75" i="64" s="1"/>
  <c r="G75" i="66" s="1"/>
  <c r="T76" i="79"/>
  <c r="K75" i="64" s="1"/>
  <c r="K75" i="66" s="1"/>
  <c r="R76" i="79"/>
  <c r="I75" i="64" s="1"/>
  <c r="I75" i="66" s="1"/>
  <c r="Q76" i="79"/>
  <c r="H75" i="64" s="1"/>
  <c r="H75" i="66" s="1"/>
  <c r="O76" i="79"/>
  <c r="F75" i="64" s="1"/>
  <c r="F75" i="66" s="1"/>
  <c r="T81" i="79"/>
  <c r="K80" i="64" s="1"/>
  <c r="K80" i="66" s="1"/>
  <c r="R81" i="79"/>
  <c r="I80" i="64" s="1"/>
  <c r="I80" i="66" s="1"/>
  <c r="P81" i="79"/>
  <c r="G80" i="64" s="1"/>
  <c r="G80" i="66" s="1"/>
  <c r="U81" i="79"/>
  <c r="L80" i="64" s="1"/>
  <c r="L80" i="66" s="1"/>
  <c r="P92" i="79"/>
  <c r="G91" i="64" s="1"/>
  <c r="G91" i="66" s="1"/>
  <c r="T92" i="79"/>
  <c r="K91" i="64" s="1"/>
  <c r="K91" i="66" s="1"/>
  <c r="R92" i="79"/>
  <c r="I91" i="64" s="1"/>
  <c r="I91" i="66" s="1"/>
  <c r="Q92" i="79"/>
  <c r="H91" i="64" s="1"/>
  <c r="H91" i="66" s="1"/>
  <c r="O92" i="79"/>
  <c r="F91" i="64" s="1"/>
  <c r="F91" i="66" s="1"/>
  <c r="T95" i="79"/>
  <c r="K94" i="64" s="1"/>
  <c r="K94" i="66" s="1"/>
  <c r="R95" i="79"/>
  <c r="I94" i="64" s="1"/>
  <c r="I94" i="66" s="1"/>
  <c r="S95" i="79"/>
  <c r="J94" i="64" s="1"/>
  <c r="J94" i="66" s="1"/>
  <c r="Q95" i="79"/>
  <c r="H94" i="64" s="1"/>
  <c r="H94" i="66" s="1"/>
  <c r="P95" i="79"/>
  <c r="G94" i="64" s="1"/>
  <c r="G94" i="66" s="1"/>
  <c r="O95" i="79"/>
  <c r="F94" i="64" s="1"/>
  <c r="F94" i="66" s="1"/>
  <c r="T97" i="79"/>
  <c r="K96" i="64" s="1"/>
  <c r="K96" i="66" s="1"/>
  <c r="R97" i="79"/>
  <c r="I96" i="64" s="1"/>
  <c r="I96" i="66" s="1"/>
  <c r="Q97" i="79"/>
  <c r="H96" i="64" s="1"/>
  <c r="H96" i="66" s="1"/>
  <c r="P97" i="79"/>
  <c r="G96" i="64" s="1"/>
  <c r="G96" i="66" s="1"/>
  <c r="U97" i="79"/>
  <c r="L96" i="64" s="1"/>
  <c r="L96" i="66" s="1"/>
  <c r="A23" i="65"/>
  <c r="A23" i="66" s="1"/>
  <c r="I23" i="64"/>
  <c r="I23" i="66" s="1"/>
  <c r="B28" i="65"/>
  <c r="B28" i="66" s="1"/>
  <c r="B42" i="65"/>
  <c r="B42" i="66" s="1"/>
  <c r="K42" i="64"/>
  <c r="K42" i="66" s="1"/>
  <c r="H53" i="64"/>
  <c r="H53" i="66" s="1"/>
  <c r="J93" i="64"/>
  <c r="J93" i="66" s="1"/>
  <c r="R36" i="79"/>
  <c r="I35" i="64" s="1"/>
  <c r="I35" i="66" s="1"/>
  <c r="T38" i="79"/>
  <c r="K37" i="64" s="1"/>
  <c r="K37" i="66" s="1"/>
  <c r="S42" i="79"/>
  <c r="J41" i="64" s="1"/>
  <c r="J41" i="66" s="1"/>
  <c r="S46" i="79"/>
  <c r="J45" i="64" s="1"/>
  <c r="J45" i="66" s="1"/>
  <c r="S50" i="79"/>
  <c r="J49" i="64" s="1"/>
  <c r="J49" i="66" s="1"/>
  <c r="S54" i="79"/>
  <c r="J53" i="64" s="1"/>
  <c r="J53" i="66" s="1"/>
  <c r="S58" i="79"/>
  <c r="J57" i="64" s="1"/>
  <c r="J57" i="66" s="1"/>
  <c r="S62" i="79"/>
  <c r="J61" i="64" s="1"/>
  <c r="J61" i="66" s="1"/>
  <c r="S66" i="79"/>
  <c r="J65" i="64" s="1"/>
  <c r="J65" i="66" s="1"/>
  <c r="S70" i="79"/>
  <c r="J69" i="64" s="1"/>
  <c r="J69" i="66" s="1"/>
  <c r="S74" i="79"/>
  <c r="J73" i="64" s="1"/>
  <c r="J73" i="66" s="1"/>
  <c r="S78" i="79"/>
  <c r="J77" i="64" s="1"/>
  <c r="J77" i="66" s="1"/>
  <c r="S82" i="79"/>
  <c r="J81" i="64" s="1"/>
  <c r="J81" i="66" s="1"/>
  <c r="S86" i="79"/>
  <c r="J85" i="64" s="1"/>
  <c r="J85" i="66" s="1"/>
  <c r="S90" i="79"/>
  <c r="J89" i="64" s="1"/>
  <c r="J89" i="66" s="1"/>
  <c r="Q135" i="79"/>
  <c r="H134" i="64" s="1"/>
  <c r="H134" i="66" s="1"/>
  <c r="P137" i="79"/>
  <c r="G136" i="64" s="1"/>
  <c r="G136" i="66" s="1"/>
  <c r="T137" i="79"/>
  <c r="K136" i="64" s="1"/>
  <c r="K136" i="66" s="1"/>
  <c r="R137" i="79"/>
  <c r="I136" i="64" s="1"/>
  <c r="I136" i="66" s="1"/>
  <c r="O200" i="79"/>
  <c r="F199" i="64" s="1"/>
  <c r="F199" i="66" s="1"/>
  <c r="P205" i="79"/>
  <c r="G204" i="64" s="1"/>
  <c r="G204" i="66" s="1"/>
  <c r="U205" i="79"/>
  <c r="L204" i="64" s="1"/>
  <c r="L204" i="66" s="1"/>
  <c r="T205" i="79"/>
  <c r="K204" i="64" s="1"/>
  <c r="K204" i="66" s="1"/>
  <c r="R205" i="79"/>
  <c r="I204" i="64" s="1"/>
  <c r="I204" i="66" s="1"/>
  <c r="O208" i="79"/>
  <c r="F207" i="64" s="1"/>
  <c r="F207" i="66" s="1"/>
  <c r="P213" i="79"/>
  <c r="G212" i="64" s="1"/>
  <c r="G212" i="66" s="1"/>
  <c r="U213" i="79"/>
  <c r="L212" i="64" s="1"/>
  <c r="L212" i="66" s="1"/>
  <c r="T213" i="79"/>
  <c r="K212" i="64" s="1"/>
  <c r="K212" i="66" s="1"/>
  <c r="R213" i="79"/>
  <c r="I212" i="64" s="1"/>
  <c r="I212" i="66" s="1"/>
  <c r="O216" i="79"/>
  <c r="F215" i="64" s="1"/>
  <c r="F215" i="66" s="1"/>
  <c r="B10" i="65"/>
  <c r="B10" i="66" s="1"/>
  <c r="J19" i="64"/>
  <c r="J19" i="66" s="1"/>
  <c r="A55" i="65"/>
  <c r="A55" i="66" s="1"/>
  <c r="B56" i="65"/>
  <c r="B56" i="66" s="1"/>
  <c r="A61" i="65"/>
  <c r="A61" i="66" s="1"/>
  <c r="G61" i="64"/>
  <c r="G61" i="66" s="1"/>
  <c r="A67" i="65"/>
  <c r="A67" i="66" s="1"/>
  <c r="L67" i="64"/>
  <c r="L67" i="66" s="1"/>
  <c r="B68" i="65"/>
  <c r="B68" i="66" s="1"/>
  <c r="A89" i="65"/>
  <c r="A89" i="66" s="1"/>
  <c r="I89" i="64"/>
  <c r="I89" i="66" s="1"/>
  <c r="H89" i="64"/>
  <c r="H89" i="66" s="1"/>
  <c r="B116" i="65"/>
  <c r="B116" i="66" s="1"/>
  <c r="F116" i="64"/>
  <c r="F116" i="66" s="1"/>
  <c r="I116" i="64"/>
  <c r="I116" i="66" s="1"/>
  <c r="O96" i="79"/>
  <c r="F95" i="64" s="1"/>
  <c r="F95" i="66" s="1"/>
  <c r="O100" i="79"/>
  <c r="F99" i="64" s="1"/>
  <c r="F99" i="66" s="1"/>
  <c r="O104" i="79"/>
  <c r="F103" i="64" s="1"/>
  <c r="F103" i="66" s="1"/>
  <c r="O108" i="79"/>
  <c r="F107" i="64" s="1"/>
  <c r="F107" i="66" s="1"/>
  <c r="O112" i="79"/>
  <c r="F111" i="64" s="1"/>
  <c r="F111" i="66" s="1"/>
  <c r="O116" i="79"/>
  <c r="F115" i="64" s="1"/>
  <c r="F115" i="66" s="1"/>
  <c r="O120" i="79"/>
  <c r="F119" i="64" s="1"/>
  <c r="F119" i="66" s="1"/>
  <c r="O124" i="79"/>
  <c r="F123" i="64" s="1"/>
  <c r="F123" i="66" s="1"/>
  <c r="O128" i="79"/>
  <c r="F127" i="64" s="1"/>
  <c r="F127" i="66" s="1"/>
  <c r="O132" i="79"/>
  <c r="F131" i="64" s="1"/>
  <c r="F131" i="66" s="1"/>
  <c r="T204" i="79"/>
  <c r="K203" i="64" s="1"/>
  <c r="K203" i="66" s="1"/>
  <c r="R204" i="79"/>
  <c r="I203" i="64" s="1"/>
  <c r="I203" i="66" s="1"/>
  <c r="Q204" i="79"/>
  <c r="P204" i="79"/>
  <c r="G203" i="64" s="1"/>
  <c r="G203" i="66" s="1"/>
  <c r="T212" i="79"/>
  <c r="K211" i="64" s="1"/>
  <c r="K211" i="66" s="1"/>
  <c r="R212" i="79"/>
  <c r="I211" i="64" s="1"/>
  <c r="I211" i="66" s="1"/>
  <c r="Q212" i="79"/>
  <c r="H211" i="64" s="1"/>
  <c r="H211" i="66" s="1"/>
  <c r="P212" i="79"/>
  <c r="G211" i="64" s="1"/>
  <c r="G211" i="66" s="1"/>
  <c r="K12" i="64"/>
  <c r="K12" i="66" s="1"/>
  <c r="A31" i="65"/>
  <c r="A31" i="66" s="1"/>
  <c r="B32" i="65"/>
  <c r="B32" i="66" s="1"/>
  <c r="A37" i="65"/>
  <c r="A37" i="66" s="1"/>
  <c r="I37" i="64"/>
  <c r="I37" i="66" s="1"/>
  <c r="A43" i="65"/>
  <c r="A43" i="66" s="1"/>
  <c r="L43" i="64"/>
  <c r="L43" i="66" s="1"/>
  <c r="I43" i="64"/>
  <c r="I43" i="66" s="1"/>
  <c r="B44" i="65"/>
  <c r="B44" i="66" s="1"/>
  <c r="L47" i="64"/>
  <c r="L47" i="66" s="1"/>
  <c r="B50" i="65"/>
  <c r="B50" i="66" s="1"/>
  <c r="H69" i="64"/>
  <c r="H69" i="66" s="1"/>
  <c r="I90" i="64"/>
  <c r="I90" i="66" s="1"/>
  <c r="A103" i="65"/>
  <c r="A103" i="66" s="1"/>
  <c r="G103" i="64"/>
  <c r="G103" i="66" s="1"/>
  <c r="G123" i="64"/>
  <c r="G123" i="66" s="1"/>
  <c r="B127" i="65"/>
  <c r="B127" i="66" s="1"/>
  <c r="J170" i="64"/>
  <c r="J170" i="66" s="1"/>
  <c r="J183" i="64"/>
  <c r="J183" i="66" s="1"/>
  <c r="H234" i="64"/>
  <c r="H234" i="66" s="1"/>
  <c r="F233" i="64"/>
  <c r="F233" i="66" s="1"/>
  <c r="F232" i="64"/>
  <c r="F232" i="66" s="1"/>
  <c r="K218" i="64"/>
  <c r="K218" i="66" s="1"/>
  <c r="F208" i="64"/>
  <c r="F208" i="66" s="1"/>
  <c r="L238" i="64"/>
  <c r="L238" i="66" s="1"/>
  <c r="L222" i="64"/>
  <c r="L222" i="66" s="1"/>
  <c r="I238" i="64"/>
  <c r="I238" i="66" s="1"/>
  <c r="I222" i="64"/>
  <c r="I222" i="66" s="1"/>
  <c r="H218" i="64"/>
  <c r="H218" i="66" s="1"/>
  <c r="G238" i="64"/>
  <c r="G238" i="66" s="1"/>
  <c r="J227" i="64"/>
  <c r="J227" i="66" s="1"/>
  <c r="G222" i="64"/>
  <c r="G222" i="66" s="1"/>
  <c r="L229" i="64"/>
  <c r="L229" i="66" s="1"/>
  <c r="K228" i="64"/>
  <c r="K228" i="66" s="1"/>
  <c r="H227" i="64"/>
  <c r="H227" i="66" s="1"/>
  <c r="F223" i="64"/>
  <c r="F223" i="66" s="1"/>
  <c r="I230" i="64"/>
  <c r="I230" i="66" s="1"/>
  <c r="G232" i="64"/>
  <c r="G232" i="66" s="1"/>
  <c r="J206" i="64"/>
  <c r="J206" i="66" s="1"/>
  <c r="F195" i="64"/>
  <c r="F195" i="66" s="1"/>
  <c r="F190" i="64"/>
  <c r="F190" i="66" s="1"/>
  <c r="J138" i="64"/>
  <c r="J138" i="66" s="1"/>
  <c r="I133" i="64"/>
  <c r="I133" i="66" s="1"/>
  <c r="F110" i="64"/>
  <c r="F110" i="66" s="1"/>
  <c r="L233" i="64"/>
  <c r="L233" i="66" s="1"/>
  <c r="J229" i="64"/>
  <c r="J229" i="66" s="1"/>
  <c r="F173" i="64"/>
  <c r="F173" i="66" s="1"/>
  <c r="H133" i="64"/>
  <c r="H133" i="66" s="1"/>
  <c r="H233" i="64"/>
  <c r="H233" i="66" s="1"/>
  <c r="G229" i="64"/>
  <c r="G229" i="66" s="1"/>
  <c r="G216" i="64"/>
  <c r="G216" i="66" s="1"/>
  <c r="J212" i="64"/>
  <c r="J212" i="66" s="1"/>
  <c r="J198" i="64"/>
  <c r="J198" i="66" s="1"/>
  <c r="L163" i="64"/>
  <c r="L163" i="66" s="1"/>
  <c r="G115" i="64"/>
  <c r="G115" i="66" s="1"/>
  <c r="L230" i="64"/>
  <c r="L230" i="66" s="1"/>
  <c r="L187" i="64"/>
  <c r="L187" i="66" s="1"/>
  <c r="J146" i="64"/>
  <c r="J146" i="66" s="1"/>
  <c r="J112" i="64"/>
  <c r="J112" i="66" s="1"/>
  <c r="F108" i="64"/>
  <c r="F108" i="66" s="1"/>
  <c r="I234" i="64"/>
  <c r="I234" i="66" s="1"/>
  <c r="G230" i="64"/>
  <c r="G230" i="66" s="1"/>
  <c r="F227" i="64"/>
  <c r="F227" i="66" s="1"/>
  <c r="L193" i="64"/>
  <c r="L193" i="66" s="1"/>
  <c r="L188" i="64"/>
  <c r="L188" i="66" s="1"/>
  <c r="L147" i="64"/>
  <c r="L147" i="66" s="1"/>
  <c r="G113" i="64"/>
  <c r="G113" i="66" s="1"/>
  <c r="G107" i="64"/>
  <c r="G107" i="66" s="1"/>
  <c r="I231" i="64"/>
  <c r="I231" i="66" s="1"/>
  <c r="J214" i="64"/>
  <c r="J214" i="66" s="1"/>
  <c r="F165" i="64"/>
  <c r="F165" i="66" s="1"/>
  <c r="J235" i="64"/>
  <c r="J235" i="66" s="1"/>
  <c r="K232" i="64"/>
  <c r="K232" i="66" s="1"/>
  <c r="J228" i="64"/>
  <c r="J228" i="66" s="1"/>
  <c r="H210" i="64"/>
  <c r="H210" i="66" s="1"/>
  <c r="F200" i="64"/>
  <c r="F200" i="66" s="1"/>
  <c r="G86" i="64"/>
  <c r="G86" i="66" s="1"/>
  <c r="G70" i="64"/>
  <c r="G70" i="66" s="1"/>
  <c r="T36" i="79"/>
  <c r="K35" i="64" s="1"/>
  <c r="K35" i="66" s="1"/>
  <c r="U42" i="79"/>
  <c r="L41" i="64" s="1"/>
  <c r="L41" i="66" s="1"/>
  <c r="U46" i="79"/>
  <c r="L45" i="64" s="1"/>
  <c r="L45" i="66" s="1"/>
  <c r="U50" i="79"/>
  <c r="L49" i="64" s="1"/>
  <c r="L49" i="66" s="1"/>
  <c r="U54" i="79"/>
  <c r="L53" i="64" s="1"/>
  <c r="L53" i="66" s="1"/>
  <c r="U58" i="79"/>
  <c r="L57" i="64" s="1"/>
  <c r="L57" i="66" s="1"/>
  <c r="U62" i="79"/>
  <c r="L61" i="64" s="1"/>
  <c r="L61" i="66" s="1"/>
  <c r="U66" i="79"/>
  <c r="L65" i="64" s="1"/>
  <c r="L65" i="66" s="1"/>
  <c r="U70" i="79"/>
  <c r="L69" i="64" s="1"/>
  <c r="L69" i="66" s="1"/>
  <c r="U74" i="79"/>
  <c r="L73" i="64" s="1"/>
  <c r="L73" i="66" s="1"/>
  <c r="U78" i="79"/>
  <c r="L77" i="64" s="1"/>
  <c r="L77" i="66" s="1"/>
  <c r="U82" i="79"/>
  <c r="L81" i="64" s="1"/>
  <c r="L81" i="66" s="1"/>
  <c r="U86" i="79"/>
  <c r="L85" i="64" s="1"/>
  <c r="L85" i="66" s="1"/>
  <c r="U90" i="79"/>
  <c r="L89" i="64" s="1"/>
  <c r="L89" i="66" s="1"/>
  <c r="U94" i="79"/>
  <c r="L93" i="64" s="1"/>
  <c r="L93" i="66" s="1"/>
  <c r="Q96" i="79"/>
  <c r="H95" i="64" s="1"/>
  <c r="H95" i="66" s="1"/>
  <c r="U98" i="79"/>
  <c r="L97" i="64" s="1"/>
  <c r="L97" i="66" s="1"/>
  <c r="Q100" i="79"/>
  <c r="H99" i="64" s="1"/>
  <c r="H99" i="66" s="1"/>
  <c r="U102" i="79"/>
  <c r="L101" i="64" s="1"/>
  <c r="L101" i="66" s="1"/>
  <c r="Q104" i="79"/>
  <c r="H103" i="64" s="1"/>
  <c r="H103" i="66" s="1"/>
  <c r="U106" i="79"/>
  <c r="L105" i="64" s="1"/>
  <c r="L105" i="66" s="1"/>
  <c r="Q108" i="79"/>
  <c r="H107" i="64" s="1"/>
  <c r="H107" i="66" s="1"/>
  <c r="U110" i="79"/>
  <c r="L109" i="64" s="1"/>
  <c r="L109" i="66" s="1"/>
  <c r="Q112" i="79"/>
  <c r="H111" i="64" s="1"/>
  <c r="H111" i="66" s="1"/>
  <c r="U114" i="79"/>
  <c r="L113" i="64" s="1"/>
  <c r="L113" i="66" s="1"/>
  <c r="Q116" i="79"/>
  <c r="H115" i="64" s="1"/>
  <c r="H115" i="66" s="1"/>
  <c r="U118" i="79"/>
  <c r="Q120" i="79"/>
  <c r="H119" i="64" s="1"/>
  <c r="H119" i="66" s="1"/>
  <c r="U122" i="79"/>
  <c r="L121" i="64" s="1"/>
  <c r="L121" i="66" s="1"/>
  <c r="Q124" i="79"/>
  <c r="H123" i="64" s="1"/>
  <c r="H123" i="66" s="1"/>
  <c r="U126" i="79"/>
  <c r="L125" i="64" s="1"/>
  <c r="L125" i="66" s="1"/>
  <c r="Q128" i="79"/>
  <c r="H127" i="64" s="1"/>
  <c r="H127" i="66" s="1"/>
  <c r="U130" i="79"/>
  <c r="L129" i="64" s="1"/>
  <c r="L129" i="66" s="1"/>
  <c r="Q132" i="79"/>
  <c r="H131" i="64" s="1"/>
  <c r="H131" i="66" s="1"/>
  <c r="T134" i="79"/>
  <c r="K133" i="64" s="1"/>
  <c r="K133" i="66" s="1"/>
  <c r="P134" i="79"/>
  <c r="G133" i="64" s="1"/>
  <c r="G133" i="66" s="1"/>
  <c r="Q137" i="79"/>
  <c r="H136" i="64" s="1"/>
  <c r="H136" i="66" s="1"/>
  <c r="Q138" i="79"/>
  <c r="H137" i="64" s="1"/>
  <c r="H137" i="66" s="1"/>
  <c r="Q139" i="79"/>
  <c r="H138" i="64" s="1"/>
  <c r="H138" i="66" s="1"/>
  <c r="Q140" i="79"/>
  <c r="H139" i="64" s="1"/>
  <c r="H139" i="66" s="1"/>
  <c r="Q141" i="79"/>
  <c r="H140" i="64" s="1"/>
  <c r="H140" i="66" s="1"/>
  <c r="Q142" i="79"/>
  <c r="H141" i="64" s="1"/>
  <c r="H141" i="66" s="1"/>
  <c r="Q143" i="79"/>
  <c r="H142" i="64" s="1"/>
  <c r="H142" i="66" s="1"/>
  <c r="Q144" i="79"/>
  <c r="H143" i="64" s="1"/>
  <c r="H143" i="66" s="1"/>
  <c r="Q145" i="79"/>
  <c r="H144" i="64" s="1"/>
  <c r="H144" i="66" s="1"/>
  <c r="Q146" i="79"/>
  <c r="H145" i="64" s="1"/>
  <c r="H145" i="66" s="1"/>
  <c r="Q147" i="79"/>
  <c r="H146" i="64" s="1"/>
  <c r="H146" i="66" s="1"/>
  <c r="Q148" i="79"/>
  <c r="H147" i="64" s="1"/>
  <c r="H147" i="66" s="1"/>
  <c r="Q149" i="79"/>
  <c r="H148" i="64" s="1"/>
  <c r="H148" i="66" s="1"/>
  <c r="Q150" i="79"/>
  <c r="H149" i="64" s="1"/>
  <c r="H149" i="66" s="1"/>
  <c r="Q151" i="79"/>
  <c r="H150" i="64" s="1"/>
  <c r="H150" i="66" s="1"/>
  <c r="Q152" i="79"/>
  <c r="H151" i="64" s="1"/>
  <c r="H151" i="66" s="1"/>
  <c r="Q153" i="79"/>
  <c r="H152" i="64" s="1"/>
  <c r="H152" i="66" s="1"/>
  <c r="Q154" i="79"/>
  <c r="H153" i="64" s="1"/>
  <c r="H153" i="66" s="1"/>
  <c r="Q155" i="79"/>
  <c r="H154" i="64" s="1"/>
  <c r="H154" i="66" s="1"/>
  <c r="Q156" i="79"/>
  <c r="H155" i="64" s="1"/>
  <c r="H155" i="66" s="1"/>
  <c r="Q157" i="79"/>
  <c r="H156" i="64" s="1"/>
  <c r="H156" i="66" s="1"/>
  <c r="Q158" i="79"/>
  <c r="H157" i="64" s="1"/>
  <c r="H157" i="66" s="1"/>
  <c r="Q159" i="79"/>
  <c r="H158" i="64" s="1"/>
  <c r="H158" i="66" s="1"/>
  <c r="Q160" i="79"/>
  <c r="H159" i="64" s="1"/>
  <c r="H159" i="66" s="1"/>
  <c r="Q161" i="79"/>
  <c r="H160" i="64" s="1"/>
  <c r="H160" i="66" s="1"/>
  <c r="Q162" i="79"/>
  <c r="H161" i="64" s="1"/>
  <c r="H161" i="66" s="1"/>
  <c r="Q163" i="79"/>
  <c r="H162" i="64" s="1"/>
  <c r="H162" i="66" s="1"/>
  <c r="Q164" i="79"/>
  <c r="H163" i="64" s="1"/>
  <c r="H163" i="66" s="1"/>
  <c r="Q165" i="79"/>
  <c r="H164" i="64" s="1"/>
  <c r="H164" i="66" s="1"/>
  <c r="Q166" i="79"/>
  <c r="H165" i="64" s="1"/>
  <c r="H165" i="66" s="1"/>
  <c r="Q167" i="79"/>
  <c r="H166" i="64" s="1"/>
  <c r="H166" i="66" s="1"/>
  <c r="Q168" i="79"/>
  <c r="H167" i="64" s="1"/>
  <c r="H167" i="66" s="1"/>
  <c r="Q169" i="79"/>
  <c r="H168" i="64" s="1"/>
  <c r="H168" i="66" s="1"/>
  <c r="Q170" i="79"/>
  <c r="H169" i="64" s="1"/>
  <c r="H169" i="66" s="1"/>
  <c r="Q171" i="79"/>
  <c r="H170" i="64" s="1"/>
  <c r="H170" i="66" s="1"/>
  <c r="Q172" i="79"/>
  <c r="H171" i="64" s="1"/>
  <c r="H171" i="66" s="1"/>
  <c r="Q173" i="79"/>
  <c r="H172" i="64" s="1"/>
  <c r="H172" i="66" s="1"/>
  <c r="Q174" i="79"/>
  <c r="H173" i="64" s="1"/>
  <c r="H173" i="66" s="1"/>
  <c r="Q175" i="79"/>
  <c r="H174" i="64" s="1"/>
  <c r="H174" i="66" s="1"/>
  <c r="Q176" i="79"/>
  <c r="H175" i="64" s="1"/>
  <c r="H175" i="66" s="1"/>
  <c r="Q177" i="79"/>
  <c r="H176" i="64" s="1"/>
  <c r="H176" i="66" s="1"/>
  <c r="Q178" i="79"/>
  <c r="H177" i="64" s="1"/>
  <c r="H177" i="66" s="1"/>
  <c r="Q179" i="79"/>
  <c r="H178" i="64" s="1"/>
  <c r="H178" i="66" s="1"/>
  <c r="Q180" i="79"/>
  <c r="H179" i="64" s="1"/>
  <c r="H179" i="66" s="1"/>
  <c r="Q181" i="79"/>
  <c r="H180" i="64" s="1"/>
  <c r="H180" i="66" s="1"/>
  <c r="Q182" i="79"/>
  <c r="H181" i="64" s="1"/>
  <c r="H181" i="66" s="1"/>
  <c r="Q183" i="79"/>
  <c r="H182" i="64" s="1"/>
  <c r="H182" i="66" s="1"/>
  <c r="Q184" i="79"/>
  <c r="H183" i="64" s="1"/>
  <c r="H183" i="66" s="1"/>
  <c r="Q185" i="79"/>
  <c r="H184" i="64" s="1"/>
  <c r="H184" i="66" s="1"/>
  <c r="Q186" i="79"/>
  <c r="H185" i="64" s="1"/>
  <c r="H185" i="66" s="1"/>
  <c r="Q187" i="79"/>
  <c r="H186" i="64" s="1"/>
  <c r="H186" i="66" s="1"/>
  <c r="Q188" i="79"/>
  <c r="H187" i="64" s="1"/>
  <c r="H187" i="66" s="1"/>
  <c r="Q189" i="79"/>
  <c r="H188" i="64" s="1"/>
  <c r="H188" i="66" s="1"/>
  <c r="Q190" i="79"/>
  <c r="H189" i="64" s="1"/>
  <c r="H189" i="66" s="1"/>
  <c r="Q191" i="79"/>
  <c r="H190" i="64" s="1"/>
  <c r="H190" i="66" s="1"/>
  <c r="Q192" i="79"/>
  <c r="H191" i="64" s="1"/>
  <c r="H191" i="66" s="1"/>
  <c r="Q193" i="79"/>
  <c r="H192" i="64" s="1"/>
  <c r="H192" i="66" s="1"/>
  <c r="Q194" i="79"/>
  <c r="H193" i="64" s="1"/>
  <c r="H193" i="66" s="1"/>
  <c r="Q195" i="79"/>
  <c r="H194" i="64" s="1"/>
  <c r="H194" i="66" s="1"/>
  <c r="Q196" i="79"/>
  <c r="H195" i="64" s="1"/>
  <c r="H195" i="66" s="1"/>
  <c r="Q197" i="79"/>
  <c r="H196" i="64" s="1"/>
  <c r="H196" i="66" s="1"/>
  <c r="Q198" i="79"/>
  <c r="H197" i="64" s="1"/>
  <c r="H197" i="66" s="1"/>
  <c r="Q199" i="79"/>
  <c r="H198" i="64" s="1"/>
  <c r="H198" i="66" s="1"/>
  <c r="P203" i="79"/>
  <c r="G202" i="64" s="1"/>
  <c r="G202" i="66" s="1"/>
  <c r="U203" i="79"/>
  <c r="L202" i="64" s="1"/>
  <c r="L202" i="66" s="1"/>
  <c r="T203" i="79"/>
  <c r="K202" i="64" s="1"/>
  <c r="K202" i="66" s="1"/>
  <c r="R203" i="79"/>
  <c r="I202" i="64" s="1"/>
  <c r="I202" i="66" s="1"/>
  <c r="Q207" i="79"/>
  <c r="H206" i="64" s="1"/>
  <c r="H206" i="66" s="1"/>
  <c r="P211" i="79"/>
  <c r="G210" i="64" s="1"/>
  <c r="G210" i="66" s="1"/>
  <c r="U211" i="79"/>
  <c r="L210" i="64" s="1"/>
  <c r="L210" i="66" s="1"/>
  <c r="T211" i="79"/>
  <c r="K210" i="64" s="1"/>
  <c r="K210" i="66" s="1"/>
  <c r="R211" i="79"/>
  <c r="I210" i="64" s="1"/>
  <c r="I210" i="66" s="1"/>
  <c r="Q215" i="79"/>
  <c r="H214" i="64" s="1"/>
  <c r="H214" i="66" s="1"/>
  <c r="B8" i="65"/>
  <c r="B8" i="66" s="1"/>
  <c r="H8" i="64"/>
  <c r="H8" i="66" s="1"/>
  <c r="A13" i="65"/>
  <c r="A13" i="66" s="1"/>
  <c r="F13" i="64"/>
  <c r="F13" i="66" s="1"/>
  <c r="A19" i="65"/>
  <c r="A19" i="66" s="1"/>
  <c r="B20" i="65"/>
  <c r="B20" i="66" s="1"/>
  <c r="B26" i="65"/>
  <c r="B26" i="66" s="1"/>
  <c r="G26" i="64"/>
  <c r="G26" i="66" s="1"/>
  <c r="I46" i="64"/>
  <c r="I46" i="66" s="1"/>
  <c r="F51" i="64"/>
  <c r="F51" i="66" s="1"/>
  <c r="B96" i="65"/>
  <c r="B96" i="66" s="1"/>
  <c r="J96" i="64"/>
  <c r="J96" i="66" s="1"/>
  <c r="L171" i="64"/>
  <c r="L171" i="66" s="1"/>
  <c r="R14" i="79"/>
  <c r="I13" i="64" s="1"/>
  <c r="I13" i="66" s="1"/>
  <c r="R22" i="79"/>
  <c r="I21" i="64" s="1"/>
  <c r="I21" i="66" s="1"/>
  <c r="R30" i="79"/>
  <c r="I29" i="64" s="1"/>
  <c r="I29" i="66" s="1"/>
  <c r="R32" i="79"/>
  <c r="U36" i="79"/>
  <c r="L35" i="64" s="1"/>
  <c r="L35" i="66" s="1"/>
  <c r="Q37" i="79"/>
  <c r="H36" i="64" s="1"/>
  <c r="H36" i="66" s="1"/>
  <c r="O38" i="79"/>
  <c r="F37" i="64" s="1"/>
  <c r="F37" i="66" s="1"/>
  <c r="R96" i="79"/>
  <c r="I95" i="64" s="1"/>
  <c r="I95" i="66" s="1"/>
  <c r="R100" i="79"/>
  <c r="I99" i="64" s="1"/>
  <c r="I99" i="66" s="1"/>
  <c r="R104" i="79"/>
  <c r="I103" i="64" s="1"/>
  <c r="I103" i="66" s="1"/>
  <c r="R108" i="79"/>
  <c r="I107" i="64" s="1"/>
  <c r="I107" i="66" s="1"/>
  <c r="R112" i="79"/>
  <c r="I111" i="64" s="1"/>
  <c r="I111" i="66" s="1"/>
  <c r="R116" i="79"/>
  <c r="I115" i="64" s="1"/>
  <c r="I115" i="66" s="1"/>
  <c r="R120" i="79"/>
  <c r="I119" i="64" s="1"/>
  <c r="I119" i="66" s="1"/>
  <c r="R124" i="79"/>
  <c r="I123" i="64" s="1"/>
  <c r="I123" i="66" s="1"/>
  <c r="R128" i="79"/>
  <c r="I127" i="64" s="1"/>
  <c r="I127" i="66" s="1"/>
  <c r="R132" i="79"/>
  <c r="I131" i="64" s="1"/>
  <c r="I131" i="66" s="1"/>
  <c r="S137" i="79"/>
  <c r="J136" i="64" s="1"/>
  <c r="J136" i="66" s="1"/>
  <c r="T202" i="79"/>
  <c r="K201" i="64" s="1"/>
  <c r="K201" i="66" s="1"/>
  <c r="R202" i="79"/>
  <c r="I201" i="64" s="1"/>
  <c r="I201" i="66" s="1"/>
  <c r="Q202" i="79"/>
  <c r="H201" i="64" s="1"/>
  <c r="H201" i="66" s="1"/>
  <c r="P202" i="79"/>
  <c r="G201" i="64" s="1"/>
  <c r="G201" i="66" s="1"/>
  <c r="T210" i="79"/>
  <c r="K209" i="64" s="1"/>
  <c r="K209" i="66" s="1"/>
  <c r="R210" i="79"/>
  <c r="I209" i="64" s="1"/>
  <c r="I209" i="66" s="1"/>
  <c r="Q210" i="79"/>
  <c r="H209" i="64" s="1"/>
  <c r="H209" i="66" s="1"/>
  <c r="P210" i="79"/>
  <c r="G209" i="64" s="1"/>
  <c r="G209" i="66" s="1"/>
  <c r="T218" i="79"/>
  <c r="K217" i="64" s="1"/>
  <c r="K217" i="66" s="1"/>
  <c r="R218" i="79"/>
  <c r="I217" i="64" s="1"/>
  <c r="I217" i="66" s="1"/>
  <c r="Q218" i="79"/>
  <c r="H217" i="64" s="1"/>
  <c r="H217" i="66" s="1"/>
  <c r="P218" i="79"/>
  <c r="G217" i="64" s="1"/>
  <c r="G217" i="66" s="1"/>
  <c r="A47" i="65"/>
  <c r="A47" i="66" s="1"/>
  <c r="G47" i="64"/>
  <c r="G47" i="66" s="1"/>
  <c r="B48" i="65"/>
  <c r="B48" i="66" s="1"/>
  <c r="F48" i="64"/>
  <c r="F48" i="66" s="1"/>
  <c r="A53" i="65"/>
  <c r="A53" i="66" s="1"/>
  <c r="G53" i="64"/>
  <c r="G53" i="66" s="1"/>
  <c r="G56" i="64"/>
  <c r="G56" i="66" s="1"/>
  <c r="A59" i="65"/>
  <c r="A59" i="66" s="1"/>
  <c r="L59" i="64"/>
  <c r="L59" i="66" s="1"/>
  <c r="I59" i="64"/>
  <c r="I59" i="66" s="1"/>
  <c r="B60" i="65"/>
  <c r="B60" i="66" s="1"/>
  <c r="I60" i="64"/>
  <c r="I60" i="66" s="1"/>
  <c r="B66" i="65"/>
  <c r="B66" i="66" s="1"/>
  <c r="A83" i="65"/>
  <c r="A83" i="66" s="1"/>
  <c r="L83" i="64"/>
  <c r="L83" i="66" s="1"/>
  <c r="A93" i="65"/>
  <c r="A93" i="66" s="1"/>
  <c r="I93" i="64"/>
  <c r="I93" i="66" s="1"/>
  <c r="I125" i="64"/>
  <c r="I125" i="66" s="1"/>
  <c r="A161" i="65"/>
  <c r="A161" i="66" s="1"/>
  <c r="F161" i="64"/>
  <c r="F161" i="66" s="1"/>
  <c r="L161" i="64"/>
  <c r="L161" i="66" s="1"/>
  <c r="B236" i="65"/>
  <c r="B236" i="66" s="1"/>
  <c r="K236" i="64"/>
  <c r="K236" i="66" s="1"/>
  <c r="J236" i="64"/>
  <c r="J236" i="66" s="1"/>
  <c r="G236" i="64"/>
  <c r="G236" i="66" s="1"/>
  <c r="A75" i="65"/>
  <c r="A75" i="66" s="1"/>
  <c r="L75" i="64"/>
  <c r="L75" i="66" s="1"/>
  <c r="K89" i="64"/>
  <c r="K89" i="66" s="1"/>
  <c r="K110" i="64"/>
  <c r="K110" i="66" s="1"/>
  <c r="B174" i="65"/>
  <c r="B174" i="66" s="1"/>
  <c r="A178" i="65"/>
  <c r="A178" i="66" s="1"/>
  <c r="F178" i="64"/>
  <c r="F178" i="66" s="1"/>
  <c r="L178" i="64"/>
  <c r="L178" i="66" s="1"/>
  <c r="T14" i="79"/>
  <c r="K13" i="64" s="1"/>
  <c r="K13" i="66" s="1"/>
  <c r="T22" i="79"/>
  <c r="K21" i="64" s="1"/>
  <c r="K21" i="66" s="1"/>
  <c r="T30" i="79"/>
  <c r="K29" i="64" s="1"/>
  <c r="K29" i="66" s="1"/>
  <c r="T32" i="79"/>
  <c r="K31" i="64" s="1"/>
  <c r="K31" i="66" s="1"/>
  <c r="T37" i="79"/>
  <c r="K36" i="64" s="1"/>
  <c r="K36" i="66" s="1"/>
  <c r="O42" i="79"/>
  <c r="F41" i="64" s="1"/>
  <c r="F41" i="66" s="1"/>
  <c r="O46" i="79"/>
  <c r="F45" i="64" s="1"/>
  <c r="F45" i="66" s="1"/>
  <c r="O50" i="79"/>
  <c r="F49" i="64" s="1"/>
  <c r="F49" i="66" s="1"/>
  <c r="O54" i="79"/>
  <c r="F53" i="64" s="1"/>
  <c r="F53" i="66" s="1"/>
  <c r="O58" i="79"/>
  <c r="F57" i="64" s="1"/>
  <c r="F57" i="66" s="1"/>
  <c r="O62" i="79"/>
  <c r="F61" i="64" s="1"/>
  <c r="F61" i="66" s="1"/>
  <c r="O66" i="79"/>
  <c r="F65" i="64" s="1"/>
  <c r="F65" i="66" s="1"/>
  <c r="O70" i="79"/>
  <c r="F69" i="64" s="1"/>
  <c r="F69" i="66" s="1"/>
  <c r="O74" i="79"/>
  <c r="F73" i="64" s="1"/>
  <c r="F73" i="66" s="1"/>
  <c r="O78" i="79"/>
  <c r="F77" i="64" s="1"/>
  <c r="F77" i="66" s="1"/>
  <c r="O82" i="79"/>
  <c r="F81" i="64" s="1"/>
  <c r="F81" i="66" s="1"/>
  <c r="O86" i="79"/>
  <c r="F85" i="64" s="1"/>
  <c r="F85" i="66" s="1"/>
  <c r="O90" i="79"/>
  <c r="F89" i="64" s="1"/>
  <c r="F89" i="66" s="1"/>
  <c r="O94" i="79"/>
  <c r="F93" i="64" s="1"/>
  <c r="F93" i="66" s="1"/>
  <c r="T96" i="79"/>
  <c r="K95" i="64" s="1"/>
  <c r="K95" i="66" s="1"/>
  <c r="O98" i="79"/>
  <c r="F97" i="64" s="1"/>
  <c r="F97" i="66" s="1"/>
  <c r="T100" i="79"/>
  <c r="K99" i="64" s="1"/>
  <c r="K99" i="66" s="1"/>
  <c r="O102" i="79"/>
  <c r="F101" i="64" s="1"/>
  <c r="F101" i="66" s="1"/>
  <c r="T104" i="79"/>
  <c r="K103" i="64" s="1"/>
  <c r="K103" i="66" s="1"/>
  <c r="O106" i="79"/>
  <c r="F105" i="64" s="1"/>
  <c r="F105" i="66" s="1"/>
  <c r="T108" i="79"/>
  <c r="K107" i="64" s="1"/>
  <c r="K107" i="66" s="1"/>
  <c r="O110" i="79"/>
  <c r="F109" i="64" s="1"/>
  <c r="F109" i="66" s="1"/>
  <c r="T112" i="79"/>
  <c r="K111" i="64" s="1"/>
  <c r="K111" i="66" s="1"/>
  <c r="O114" i="79"/>
  <c r="F113" i="64" s="1"/>
  <c r="F113" i="66" s="1"/>
  <c r="T116" i="79"/>
  <c r="K115" i="64" s="1"/>
  <c r="K115" i="66" s="1"/>
  <c r="O118" i="79"/>
  <c r="F117" i="64" s="1"/>
  <c r="F117" i="66" s="1"/>
  <c r="T120" i="79"/>
  <c r="K119" i="64" s="1"/>
  <c r="K119" i="66" s="1"/>
  <c r="O122" i="79"/>
  <c r="F121" i="64" s="1"/>
  <c r="F121" i="66" s="1"/>
  <c r="T124" i="79"/>
  <c r="K123" i="64" s="1"/>
  <c r="K123" i="66" s="1"/>
  <c r="T128" i="79"/>
  <c r="K127" i="64" s="1"/>
  <c r="K127" i="66" s="1"/>
  <c r="T132" i="79"/>
  <c r="K131" i="64" s="1"/>
  <c r="K131" i="66" s="1"/>
  <c r="T200" i="79"/>
  <c r="K199" i="64" s="1"/>
  <c r="K199" i="66" s="1"/>
  <c r="R200" i="79"/>
  <c r="I199" i="64" s="1"/>
  <c r="I199" i="66" s="1"/>
  <c r="Q200" i="79"/>
  <c r="H199" i="64" s="1"/>
  <c r="H199" i="66" s="1"/>
  <c r="P200" i="79"/>
  <c r="G199" i="64" s="1"/>
  <c r="G199" i="66" s="1"/>
  <c r="S204" i="79"/>
  <c r="J203" i="64" s="1"/>
  <c r="J203" i="66" s="1"/>
  <c r="T208" i="79"/>
  <c r="K207" i="64" s="1"/>
  <c r="K207" i="66" s="1"/>
  <c r="R208" i="79"/>
  <c r="I207" i="64" s="1"/>
  <c r="I207" i="66" s="1"/>
  <c r="Q208" i="79"/>
  <c r="H207" i="64" s="1"/>
  <c r="H207" i="66" s="1"/>
  <c r="P208" i="79"/>
  <c r="G207" i="64" s="1"/>
  <c r="G207" i="66" s="1"/>
  <c r="S212" i="79"/>
  <c r="J211" i="64" s="1"/>
  <c r="J211" i="66" s="1"/>
  <c r="T216" i="79"/>
  <c r="K215" i="64" s="1"/>
  <c r="K215" i="66" s="1"/>
  <c r="R216" i="79"/>
  <c r="I215" i="64" s="1"/>
  <c r="I215" i="66" s="1"/>
  <c r="Q216" i="79"/>
  <c r="H215" i="64" s="1"/>
  <c r="H215" i="66" s="1"/>
  <c r="P216" i="79"/>
  <c r="G215" i="64" s="1"/>
  <c r="G215" i="66" s="1"/>
  <c r="A11" i="65"/>
  <c r="A11" i="66" s="1"/>
  <c r="L11" i="64"/>
  <c r="L11" i="66" s="1"/>
  <c r="K11" i="64"/>
  <c r="K11" i="66" s="1"/>
  <c r="I11" i="64"/>
  <c r="I11" i="66" s="1"/>
  <c r="B12" i="65"/>
  <c r="B12" i="66" s="1"/>
  <c r="L12" i="64"/>
  <c r="L12" i="66" s="1"/>
  <c r="I12" i="64"/>
  <c r="I12" i="66" s="1"/>
  <c r="B18" i="65"/>
  <c r="B18" i="66" s="1"/>
  <c r="I32" i="64"/>
  <c r="I32" i="66" s="1"/>
  <c r="H37" i="64"/>
  <c r="H37" i="66" s="1"/>
  <c r="J55" i="64"/>
  <c r="J55" i="66" s="1"/>
  <c r="A63" i="65"/>
  <c r="A63" i="66" s="1"/>
  <c r="I63" i="64"/>
  <c r="I63" i="66" s="1"/>
  <c r="H63" i="64"/>
  <c r="H63" i="66" s="1"/>
  <c r="B64" i="65"/>
  <c r="B64" i="66" s="1"/>
  <c r="A69" i="65"/>
  <c r="A69" i="66" s="1"/>
  <c r="G69" i="64"/>
  <c r="G69" i="66" s="1"/>
  <c r="K69" i="64"/>
  <c r="K69" i="66" s="1"/>
  <c r="F71" i="64"/>
  <c r="F71" i="66" s="1"/>
  <c r="A97" i="65"/>
  <c r="A97" i="66" s="1"/>
  <c r="G97" i="64"/>
  <c r="G97" i="66" s="1"/>
  <c r="J97" i="64"/>
  <c r="J97" i="66" s="1"/>
  <c r="A167" i="65"/>
  <c r="A167" i="66" s="1"/>
  <c r="L167" i="64"/>
  <c r="L167" i="66" s="1"/>
  <c r="B204" i="65"/>
  <c r="B204" i="66" s="1"/>
  <c r="J204" i="64"/>
  <c r="J204" i="66" s="1"/>
  <c r="U96" i="79"/>
  <c r="L95" i="64" s="1"/>
  <c r="L95" i="66" s="1"/>
  <c r="U100" i="79"/>
  <c r="L99" i="64" s="1"/>
  <c r="L99" i="66" s="1"/>
  <c r="U104" i="79"/>
  <c r="L103" i="64" s="1"/>
  <c r="L103" i="66" s="1"/>
  <c r="U108" i="79"/>
  <c r="L107" i="64" s="1"/>
  <c r="L107" i="66" s="1"/>
  <c r="U112" i="79"/>
  <c r="L111" i="64" s="1"/>
  <c r="L111" i="66" s="1"/>
  <c r="U116" i="79"/>
  <c r="L115" i="64" s="1"/>
  <c r="L115" i="66" s="1"/>
  <c r="U120" i="79"/>
  <c r="L119" i="64" s="1"/>
  <c r="L119" i="66" s="1"/>
  <c r="U124" i="79"/>
  <c r="L123" i="64" s="1"/>
  <c r="L123" i="66" s="1"/>
  <c r="U128" i="79"/>
  <c r="L127" i="64" s="1"/>
  <c r="L127" i="66" s="1"/>
  <c r="U132" i="79"/>
  <c r="L131" i="64" s="1"/>
  <c r="L131" i="66" s="1"/>
  <c r="P135" i="79"/>
  <c r="G134" i="64" s="1"/>
  <c r="G134" i="66" s="1"/>
  <c r="T135" i="79"/>
  <c r="K134" i="64" s="1"/>
  <c r="K134" i="66" s="1"/>
  <c r="R135" i="79"/>
  <c r="I134" i="64" s="1"/>
  <c r="I134" i="66" s="1"/>
  <c r="T138" i="79"/>
  <c r="K137" i="64" s="1"/>
  <c r="K137" i="66" s="1"/>
  <c r="R138" i="79"/>
  <c r="I137" i="64" s="1"/>
  <c r="I137" i="66" s="1"/>
  <c r="P138" i="79"/>
  <c r="G137" i="64" s="1"/>
  <c r="G137" i="66" s="1"/>
  <c r="P139" i="79"/>
  <c r="G138" i="64" s="1"/>
  <c r="G138" i="66" s="1"/>
  <c r="T139" i="79"/>
  <c r="K138" i="64" s="1"/>
  <c r="K138" i="66" s="1"/>
  <c r="R139" i="79"/>
  <c r="I138" i="64" s="1"/>
  <c r="I138" i="66" s="1"/>
  <c r="T140" i="79"/>
  <c r="K139" i="64" s="1"/>
  <c r="K139" i="66" s="1"/>
  <c r="R140" i="79"/>
  <c r="I139" i="64" s="1"/>
  <c r="I139" i="66" s="1"/>
  <c r="P140" i="79"/>
  <c r="G139" i="64" s="1"/>
  <c r="G139" i="66" s="1"/>
  <c r="P141" i="79"/>
  <c r="G140" i="64" s="1"/>
  <c r="G140" i="66" s="1"/>
  <c r="T141" i="79"/>
  <c r="K140" i="64" s="1"/>
  <c r="K140" i="66" s="1"/>
  <c r="R141" i="79"/>
  <c r="I140" i="64" s="1"/>
  <c r="I140" i="66" s="1"/>
  <c r="T142" i="79"/>
  <c r="K141" i="64" s="1"/>
  <c r="K141" i="66" s="1"/>
  <c r="R142" i="79"/>
  <c r="I141" i="64" s="1"/>
  <c r="I141" i="66" s="1"/>
  <c r="P142" i="79"/>
  <c r="G141" i="64" s="1"/>
  <c r="G141" i="66" s="1"/>
  <c r="P143" i="79"/>
  <c r="G142" i="64" s="1"/>
  <c r="G142" i="66" s="1"/>
  <c r="T143" i="79"/>
  <c r="K142" i="64" s="1"/>
  <c r="K142" i="66" s="1"/>
  <c r="R143" i="79"/>
  <c r="I142" i="64" s="1"/>
  <c r="I142" i="66" s="1"/>
  <c r="T144" i="79"/>
  <c r="K143" i="64" s="1"/>
  <c r="K143" i="66" s="1"/>
  <c r="R144" i="79"/>
  <c r="I143" i="64" s="1"/>
  <c r="I143" i="66" s="1"/>
  <c r="P144" i="79"/>
  <c r="G143" i="64" s="1"/>
  <c r="G143" i="66" s="1"/>
  <c r="P145" i="79"/>
  <c r="G144" i="64" s="1"/>
  <c r="G144" i="66" s="1"/>
  <c r="T145" i="79"/>
  <c r="K144" i="64" s="1"/>
  <c r="K144" i="66" s="1"/>
  <c r="R145" i="79"/>
  <c r="I144" i="64" s="1"/>
  <c r="I144" i="66" s="1"/>
  <c r="T146" i="79"/>
  <c r="K145" i="64" s="1"/>
  <c r="K145" i="66" s="1"/>
  <c r="R146" i="79"/>
  <c r="I145" i="64" s="1"/>
  <c r="I145" i="66" s="1"/>
  <c r="P146" i="79"/>
  <c r="G145" i="64" s="1"/>
  <c r="G145" i="66" s="1"/>
  <c r="P147" i="79"/>
  <c r="G146" i="64" s="1"/>
  <c r="G146" i="66" s="1"/>
  <c r="T147" i="79"/>
  <c r="K146" i="64" s="1"/>
  <c r="K146" i="66" s="1"/>
  <c r="R147" i="79"/>
  <c r="I146" i="64" s="1"/>
  <c r="I146" i="66" s="1"/>
  <c r="T148" i="79"/>
  <c r="K147" i="64" s="1"/>
  <c r="K147" i="66" s="1"/>
  <c r="R148" i="79"/>
  <c r="I147" i="64" s="1"/>
  <c r="I147" i="66" s="1"/>
  <c r="P148" i="79"/>
  <c r="G147" i="64" s="1"/>
  <c r="G147" i="66" s="1"/>
  <c r="P149" i="79"/>
  <c r="G148" i="64" s="1"/>
  <c r="G148" i="66" s="1"/>
  <c r="T149" i="79"/>
  <c r="K148" i="64" s="1"/>
  <c r="K148" i="66" s="1"/>
  <c r="R149" i="79"/>
  <c r="I148" i="64" s="1"/>
  <c r="I148" i="66" s="1"/>
  <c r="T150" i="79"/>
  <c r="K149" i="64" s="1"/>
  <c r="K149" i="66" s="1"/>
  <c r="R150" i="79"/>
  <c r="I149" i="64" s="1"/>
  <c r="I149" i="66" s="1"/>
  <c r="P150" i="79"/>
  <c r="G149" i="64" s="1"/>
  <c r="G149" i="66" s="1"/>
  <c r="P151" i="79"/>
  <c r="G150" i="64" s="1"/>
  <c r="G150" i="66" s="1"/>
  <c r="T151" i="79"/>
  <c r="K150" i="64" s="1"/>
  <c r="K150" i="66" s="1"/>
  <c r="R151" i="79"/>
  <c r="I150" i="64" s="1"/>
  <c r="I150" i="66" s="1"/>
  <c r="T152" i="79"/>
  <c r="K151" i="64" s="1"/>
  <c r="K151" i="66" s="1"/>
  <c r="R152" i="79"/>
  <c r="I151" i="64" s="1"/>
  <c r="I151" i="66" s="1"/>
  <c r="P152" i="79"/>
  <c r="G151" i="64" s="1"/>
  <c r="G151" i="66" s="1"/>
  <c r="P153" i="79"/>
  <c r="G152" i="64" s="1"/>
  <c r="G152" i="66" s="1"/>
  <c r="T153" i="79"/>
  <c r="K152" i="64" s="1"/>
  <c r="K152" i="66" s="1"/>
  <c r="R153" i="79"/>
  <c r="I152" i="64" s="1"/>
  <c r="I152" i="66" s="1"/>
  <c r="T154" i="79"/>
  <c r="K153" i="64" s="1"/>
  <c r="K153" i="66" s="1"/>
  <c r="R154" i="79"/>
  <c r="I153" i="64" s="1"/>
  <c r="I153" i="66" s="1"/>
  <c r="P154" i="79"/>
  <c r="G153" i="64" s="1"/>
  <c r="G153" i="66" s="1"/>
  <c r="P155" i="79"/>
  <c r="G154" i="64" s="1"/>
  <c r="G154" i="66" s="1"/>
  <c r="T155" i="79"/>
  <c r="K154" i="64" s="1"/>
  <c r="K154" i="66" s="1"/>
  <c r="R155" i="79"/>
  <c r="I154" i="64" s="1"/>
  <c r="I154" i="66" s="1"/>
  <c r="T156" i="79"/>
  <c r="K155" i="64" s="1"/>
  <c r="K155" i="66" s="1"/>
  <c r="R156" i="79"/>
  <c r="I155" i="64" s="1"/>
  <c r="I155" i="66" s="1"/>
  <c r="P156" i="79"/>
  <c r="G155" i="64" s="1"/>
  <c r="G155" i="66" s="1"/>
  <c r="P157" i="79"/>
  <c r="G156" i="64" s="1"/>
  <c r="G156" i="66" s="1"/>
  <c r="T157" i="79"/>
  <c r="K156" i="64" s="1"/>
  <c r="K156" i="66" s="1"/>
  <c r="R157" i="79"/>
  <c r="I156" i="64" s="1"/>
  <c r="I156" i="66" s="1"/>
  <c r="T158" i="79"/>
  <c r="K157" i="64" s="1"/>
  <c r="K157" i="66" s="1"/>
  <c r="R158" i="79"/>
  <c r="I157" i="64" s="1"/>
  <c r="I157" i="66" s="1"/>
  <c r="P158" i="79"/>
  <c r="G157" i="64" s="1"/>
  <c r="G157" i="66" s="1"/>
  <c r="P159" i="79"/>
  <c r="G158" i="64" s="1"/>
  <c r="G158" i="66" s="1"/>
  <c r="T159" i="79"/>
  <c r="K158" i="64" s="1"/>
  <c r="K158" i="66" s="1"/>
  <c r="R159" i="79"/>
  <c r="I158" i="64" s="1"/>
  <c r="I158" i="66" s="1"/>
  <c r="T160" i="79"/>
  <c r="K159" i="64" s="1"/>
  <c r="K159" i="66" s="1"/>
  <c r="R160" i="79"/>
  <c r="I159" i="64" s="1"/>
  <c r="I159" i="66" s="1"/>
  <c r="P160" i="79"/>
  <c r="G159" i="64" s="1"/>
  <c r="G159" i="66" s="1"/>
  <c r="P161" i="79"/>
  <c r="G160" i="64" s="1"/>
  <c r="G160" i="66" s="1"/>
  <c r="T161" i="79"/>
  <c r="K160" i="64" s="1"/>
  <c r="K160" i="66" s="1"/>
  <c r="R161" i="79"/>
  <c r="I160" i="64" s="1"/>
  <c r="I160" i="66" s="1"/>
  <c r="T162" i="79"/>
  <c r="K161" i="64" s="1"/>
  <c r="K161" i="66" s="1"/>
  <c r="R162" i="79"/>
  <c r="I161" i="64" s="1"/>
  <c r="I161" i="66" s="1"/>
  <c r="P162" i="79"/>
  <c r="G161" i="64" s="1"/>
  <c r="G161" i="66" s="1"/>
  <c r="P163" i="79"/>
  <c r="G162" i="64" s="1"/>
  <c r="G162" i="66" s="1"/>
  <c r="T163" i="79"/>
  <c r="K162" i="64" s="1"/>
  <c r="K162" i="66" s="1"/>
  <c r="R163" i="79"/>
  <c r="I162" i="64" s="1"/>
  <c r="I162" i="66" s="1"/>
  <c r="T164" i="79"/>
  <c r="K163" i="64" s="1"/>
  <c r="K163" i="66" s="1"/>
  <c r="R164" i="79"/>
  <c r="I163" i="64" s="1"/>
  <c r="I163" i="66" s="1"/>
  <c r="P164" i="79"/>
  <c r="G163" i="64" s="1"/>
  <c r="G163" i="66" s="1"/>
  <c r="P165" i="79"/>
  <c r="G164" i="64" s="1"/>
  <c r="G164" i="66" s="1"/>
  <c r="T165" i="79"/>
  <c r="K164" i="64" s="1"/>
  <c r="K164" i="66" s="1"/>
  <c r="R165" i="79"/>
  <c r="I164" i="64" s="1"/>
  <c r="I164" i="66" s="1"/>
  <c r="T166" i="79"/>
  <c r="K165" i="64" s="1"/>
  <c r="K165" i="66" s="1"/>
  <c r="R166" i="79"/>
  <c r="I165" i="64" s="1"/>
  <c r="I165" i="66" s="1"/>
  <c r="P166" i="79"/>
  <c r="G165" i="64" s="1"/>
  <c r="G165" i="66" s="1"/>
  <c r="P167" i="79"/>
  <c r="G166" i="64" s="1"/>
  <c r="G166" i="66" s="1"/>
  <c r="T167" i="79"/>
  <c r="K166" i="64" s="1"/>
  <c r="K166" i="66" s="1"/>
  <c r="R167" i="79"/>
  <c r="I166" i="64" s="1"/>
  <c r="I166" i="66" s="1"/>
  <c r="T168" i="79"/>
  <c r="K167" i="64" s="1"/>
  <c r="K167" i="66" s="1"/>
  <c r="R168" i="79"/>
  <c r="I167" i="64" s="1"/>
  <c r="I167" i="66" s="1"/>
  <c r="P168" i="79"/>
  <c r="G167" i="64" s="1"/>
  <c r="G167" i="66" s="1"/>
  <c r="P169" i="79"/>
  <c r="G168" i="64" s="1"/>
  <c r="G168" i="66" s="1"/>
  <c r="T169" i="79"/>
  <c r="K168" i="64" s="1"/>
  <c r="K168" i="66" s="1"/>
  <c r="R169" i="79"/>
  <c r="I168" i="64" s="1"/>
  <c r="I168" i="66" s="1"/>
  <c r="T170" i="79"/>
  <c r="K169" i="64" s="1"/>
  <c r="K169" i="66" s="1"/>
  <c r="R170" i="79"/>
  <c r="I169" i="64" s="1"/>
  <c r="I169" i="66" s="1"/>
  <c r="P170" i="79"/>
  <c r="G169" i="64" s="1"/>
  <c r="G169" i="66" s="1"/>
  <c r="P171" i="79"/>
  <c r="G170" i="64" s="1"/>
  <c r="G170" i="66" s="1"/>
  <c r="T171" i="79"/>
  <c r="K170" i="64" s="1"/>
  <c r="K170" i="66" s="1"/>
  <c r="R171" i="79"/>
  <c r="I170" i="64" s="1"/>
  <c r="I170" i="66" s="1"/>
  <c r="T172" i="79"/>
  <c r="K171" i="64" s="1"/>
  <c r="K171" i="66" s="1"/>
  <c r="R172" i="79"/>
  <c r="I171" i="64" s="1"/>
  <c r="I171" i="66" s="1"/>
  <c r="P172" i="79"/>
  <c r="G171" i="64" s="1"/>
  <c r="G171" i="66" s="1"/>
  <c r="P173" i="79"/>
  <c r="G172" i="64" s="1"/>
  <c r="G172" i="66" s="1"/>
  <c r="T173" i="79"/>
  <c r="K172" i="64" s="1"/>
  <c r="K172" i="66" s="1"/>
  <c r="R173" i="79"/>
  <c r="I172" i="64" s="1"/>
  <c r="I172" i="66" s="1"/>
  <c r="T174" i="79"/>
  <c r="K173" i="64" s="1"/>
  <c r="K173" i="66" s="1"/>
  <c r="R174" i="79"/>
  <c r="I173" i="64" s="1"/>
  <c r="I173" i="66" s="1"/>
  <c r="P174" i="79"/>
  <c r="G173" i="64" s="1"/>
  <c r="G173" i="66" s="1"/>
  <c r="P175" i="79"/>
  <c r="G174" i="64" s="1"/>
  <c r="G174" i="66" s="1"/>
  <c r="T175" i="79"/>
  <c r="K174" i="64" s="1"/>
  <c r="K174" i="66" s="1"/>
  <c r="R175" i="79"/>
  <c r="I174" i="64" s="1"/>
  <c r="I174" i="66" s="1"/>
  <c r="T176" i="79"/>
  <c r="K175" i="64" s="1"/>
  <c r="K175" i="66" s="1"/>
  <c r="R176" i="79"/>
  <c r="I175" i="64" s="1"/>
  <c r="I175" i="66" s="1"/>
  <c r="P176" i="79"/>
  <c r="G175" i="64" s="1"/>
  <c r="G175" i="66" s="1"/>
  <c r="P177" i="79"/>
  <c r="G176" i="64" s="1"/>
  <c r="G176" i="66" s="1"/>
  <c r="T177" i="79"/>
  <c r="K176" i="64" s="1"/>
  <c r="K176" i="66" s="1"/>
  <c r="R177" i="79"/>
  <c r="I176" i="64" s="1"/>
  <c r="I176" i="66" s="1"/>
  <c r="T178" i="79"/>
  <c r="K177" i="64" s="1"/>
  <c r="K177" i="66" s="1"/>
  <c r="R178" i="79"/>
  <c r="I177" i="64" s="1"/>
  <c r="I177" i="66" s="1"/>
  <c r="P178" i="79"/>
  <c r="G177" i="64" s="1"/>
  <c r="G177" i="66" s="1"/>
  <c r="P179" i="79"/>
  <c r="G178" i="64" s="1"/>
  <c r="G178" i="66" s="1"/>
  <c r="T179" i="79"/>
  <c r="K178" i="64" s="1"/>
  <c r="K178" i="66" s="1"/>
  <c r="R179" i="79"/>
  <c r="I178" i="64" s="1"/>
  <c r="I178" i="66" s="1"/>
  <c r="T180" i="79"/>
  <c r="K179" i="64" s="1"/>
  <c r="K179" i="66" s="1"/>
  <c r="R180" i="79"/>
  <c r="I179" i="64" s="1"/>
  <c r="I179" i="66" s="1"/>
  <c r="P180" i="79"/>
  <c r="G179" i="64" s="1"/>
  <c r="G179" i="66" s="1"/>
  <c r="P181" i="79"/>
  <c r="G180" i="64" s="1"/>
  <c r="G180" i="66" s="1"/>
  <c r="T181" i="79"/>
  <c r="K180" i="64" s="1"/>
  <c r="K180" i="66" s="1"/>
  <c r="R181" i="79"/>
  <c r="I180" i="64" s="1"/>
  <c r="I180" i="66" s="1"/>
  <c r="T182" i="79"/>
  <c r="K181" i="64" s="1"/>
  <c r="K181" i="66" s="1"/>
  <c r="R182" i="79"/>
  <c r="I181" i="64" s="1"/>
  <c r="I181" i="66" s="1"/>
  <c r="P182" i="79"/>
  <c r="G181" i="64" s="1"/>
  <c r="G181" i="66" s="1"/>
  <c r="P183" i="79"/>
  <c r="G182" i="64" s="1"/>
  <c r="G182" i="66" s="1"/>
  <c r="T183" i="79"/>
  <c r="K182" i="64" s="1"/>
  <c r="K182" i="66" s="1"/>
  <c r="R183" i="79"/>
  <c r="I182" i="64" s="1"/>
  <c r="I182" i="66" s="1"/>
  <c r="T184" i="79"/>
  <c r="K183" i="64" s="1"/>
  <c r="K183" i="66" s="1"/>
  <c r="R184" i="79"/>
  <c r="I183" i="64" s="1"/>
  <c r="I183" i="66" s="1"/>
  <c r="P184" i="79"/>
  <c r="G183" i="64" s="1"/>
  <c r="G183" i="66" s="1"/>
  <c r="P185" i="79"/>
  <c r="G184" i="64" s="1"/>
  <c r="G184" i="66" s="1"/>
  <c r="T185" i="79"/>
  <c r="K184" i="64" s="1"/>
  <c r="K184" i="66" s="1"/>
  <c r="R185" i="79"/>
  <c r="I184" i="64" s="1"/>
  <c r="I184" i="66" s="1"/>
  <c r="T186" i="79"/>
  <c r="K185" i="64" s="1"/>
  <c r="K185" i="66" s="1"/>
  <c r="R186" i="79"/>
  <c r="I185" i="64" s="1"/>
  <c r="I185" i="66" s="1"/>
  <c r="P186" i="79"/>
  <c r="G185" i="64" s="1"/>
  <c r="G185" i="66" s="1"/>
  <c r="P187" i="79"/>
  <c r="G186" i="64" s="1"/>
  <c r="G186" i="66" s="1"/>
  <c r="T187" i="79"/>
  <c r="K186" i="64" s="1"/>
  <c r="K186" i="66" s="1"/>
  <c r="R187" i="79"/>
  <c r="I186" i="64" s="1"/>
  <c r="I186" i="66" s="1"/>
  <c r="T188" i="79"/>
  <c r="K187" i="64" s="1"/>
  <c r="K187" i="66" s="1"/>
  <c r="R188" i="79"/>
  <c r="I187" i="64" s="1"/>
  <c r="I187" i="66" s="1"/>
  <c r="P188" i="79"/>
  <c r="G187" i="64" s="1"/>
  <c r="G187" i="66" s="1"/>
  <c r="P189" i="79"/>
  <c r="G188" i="64" s="1"/>
  <c r="G188" i="66" s="1"/>
  <c r="T189" i="79"/>
  <c r="K188" i="64" s="1"/>
  <c r="K188" i="66" s="1"/>
  <c r="R189" i="79"/>
  <c r="I188" i="64" s="1"/>
  <c r="I188" i="66" s="1"/>
  <c r="T190" i="79"/>
  <c r="K189" i="64" s="1"/>
  <c r="K189" i="66" s="1"/>
  <c r="R190" i="79"/>
  <c r="I189" i="64" s="1"/>
  <c r="I189" i="66" s="1"/>
  <c r="P190" i="79"/>
  <c r="G189" i="64" s="1"/>
  <c r="G189" i="66" s="1"/>
  <c r="P191" i="79"/>
  <c r="G190" i="64" s="1"/>
  <c r="G190" i="66" s="1"/>
  <c r="T191" i="79"/>
  <c r="K190" i="64" s="1"/>
  <c r="K190" i="66" s="1"/>
  <c r="R191" i="79"/>
  <c r="I190" i="64" s="1"/>
  <c r="I190" i="66" s="1"/>
  <c r="T192" i="79"/>
  <c r="K191" i="64" s="1"/>
  <c r="K191" i="66" s="1"/>
  <c r="R192" i="79"/>
  <c r="I191" i="64" s="1"/>
  <c r="I191" i="66" s="1"/>
  <c r="P192" i="79"/>
  <c r="G191" i="64" s="1"/>
  <c r="G191" i="66" s="1"/>
  <c r="P193" i="79"/>
  <c r="G192" i="64" s="1"/>
  <c r="G192" i="66" s="1"/>
  <c r="T193" i="79"/>
  <c r="K192" i="64" s="1"/>
  <c r="K192" i="66" s="1"/>
  <c r="R193" i="79"/>
  <c r="I192" i="64" s="1"/>
  <c r="I192" i="66" s="1"/>
  <c r="T194" i="79"/>
  <c r="K193" i="64" s="1"/>
  <c r="K193" i="66" s="1"/>
  <c r="R194" i="79"/>
  <c r="I193" i="64" s="1"/>
  <c r="I193" i="66" s="1"/>
  <c r="P194" i="79"/>
  <c r="G193" i="64" s="1"/>
  <c r="G193" i="66" s="1"/>
  <c r="P195" i="79"/>
  <c r="G194" i="64" s="1"/>
  <c r="G194" i="66" s="1"/>
  <c r="T195" i="79"/>
  <c r="K194" i="64" s="1"/>
  <c r="K194" i="66" s="1"/>
  <c r="R195" i="79"/>
  <c r="I194" i="64" s="1"/>
  <c r="I194" i="66" s="1"/>
  <c r="T196" i="79"/>
  <c r="K195" i="64" s="1"/>
  <c r="K195" i="66" s="1"/>
  <c r="R196" i="79"/>
  <c r="I195" i="64" s="1"/>
  <c r="I195" i="66" s="1"/>
  <c r="P196" i="79"/>
  <c r="G195" i="64" s="1"/>
  <c r="G195" i="66" s="1"/>
  <c r="P197" i="79"/>
  <c r="G196" i="64" s="1"/>
  <c r="G196" i="66" s="1"/>
  <c r="T197" i="79"/>
  <c r="K196" i="64" s="1"/>
  <c r="K196" i="66" s="1"/>
  <c r="R197" i="79"/>
  <c r="I196" i="64" s="1"/>
  <c r="I196" i="66" s="1"/>
  <c r="T198" i="79"/>
  <c r="K197" i="64" s="1"/>
  <c r="K197" i="66" s="1"/>
  <c r="R198" i="79"/>
  <c r="I197" i="64" s="1"/>
  <c r="I197" i="66" s="1"/>
  <c r="P198" i="79"/>
  <c r="G197" i="64" s="1"/>
  <c r="G197" i="66" s="1"/>
  <c r="P199" i="79"/>
  <c r="G198" i="64" s="1"/>
  <c r="G198" i="66" s="1"/>
  <c r="U199" i="79"/>
  <c r="L198" i="64" s="1"/>
  <c r="L198" i="66" s="1"/>
  <c r="T199" i="79"/>
  <c r="K198" i="64" s="1"/>
  <c r="K198" i="66" s="1"/>
  <c r="R199" i="79"/>
  <c r="I198" i="64" s="1"/>
  <c r="I198" i="66" s="1"/>
  <c r="U204" i="79"/>
  <c r="L203" i="64" s="1"/>
  <c r="L203" i="66" s="1"/>
  <c r="P207" i="79"/>
  <c r="G206" i="64" s="1"/>
  <c r="G206" i="66" s="1"/>
  <c r="U207" i="79"/>
  <c r="L206" i="64" s="1"/>
  <c r="L206" i="66" s="1"/>
  <c r="T207" i="79"/>
  <c r="K206" i="64" s="1"/>
  <c r="K206" i="66" s="1"/>
  <c r="R207" i="79"/>
  <c r="I206" i="64" s="1"/>
  <c r="I206" i="66" s="1"/>
  <c r="U212" i="79"/>
  <c r="L211" i="64" s="1"/>
  <c r="L211" i="66" s="1"/>
  <c r="P215" i="79"/>
  <c r="G214" i="64" s="1"/>
  <c r="G214" i="66" s="1"/>
  <c r="U215" i="79"/>
  <c r="L214" i="64" s="1"/>
  <c r="L214" i="66" s="1"/>
  <c r="T215" i="79"/>
  <c r="K214" i="64" s="1"/>
  <c r="K214" i="66" s="1"/>
  <c r="R215" i="79"/>
  <c r="I214" i="64" s="1"/>
  <c r="I214" i="66" s="1"/>
  <c r="K26" i="64"/>
  <c r="K26" i="66" s="1"/>
  <c r="A39" i="65"/>
  <c r="A39" i="66" s="1"/>
  <c r="B40" i="65"/>
  <c r="B40" i="66" s="1"/>
  <c r="A45" i="65"/>
  <c r="A45" i="66" s="1"/>
  <c r="G45" i="64"/>
  <c r="G45" i="66" s="1"/>
  <c r="H49" i="64"/>
  <c r="H49" i="66" s="1"/>
  <c r="A51" i="65"/>
  <c r="A51" i="66" s="1"/>
  <c r="B52" i="65"/>
  <c r="B52" i="66" s="1"/>
  <c r="B58" i="65"/>
  <c r="B58" i="66" s="1"/>
  <c r="J67" i="64"/>
  <c r="J67" i="66" s="1"/>
  <c r="B80" i="65"/>
  <c r="B80" i="66" s="1"/>
  <c r="K98" i="64"/>
  <c r="K98" i="66" s="1"/>
  <c r="B102" i="65"/>
  <c r="B102" i="66" s="1"/>
  <c r="L102" i="64"/>
  <c r="L102" i="66" s="1"/>
  <c r="G102" i="64"/>
  <c r="G102" i="66" s="1"/>
  <c r="F102" i="64"/>
  <c r="F102" i="66" s="1"/>
  <c r="K102" i="64"/>
  <c r="K102" i="66" s="1"/>
  <c r="J154" i="64"/>
  <c r="J154" i="66" s="1"/>
  <c r="J159" i="64"/>
  <c r="J159" i="66" s="1"/>
  <c r="J186" i="64"/>
  <c r="J186" i="66" s="1"/>
  <c r="B191" i="65"/>
  <c r="B191" i="66" s="1"/>
  <c r="J194" i="64"/>
  <c r="J194" i="66" s="1"/>
  <c r="A88" i="65"/>
  <c r="A88" i="66" s="1"/>
  <c r="J88" i="64"/>
  <c r="J88" i="66" s="1"/>
  <c r="H108" i="64"/>
  <c r="H108" i="66" s="1"/>
  <c r="A117" i="65"/>
  <c r="A117" i="66" s="1"/>
  <c r="L117" i="64"/>
  <c r="L117" i="66" s="1"/>
  <c r="G117" i="64"/>
  <c r="G117" i="66" s="1"/>
  <c r="A145" i="65"/>
  <c r="A145" i="66" s="1"/>
  <c r="A151" i="65"/>
  <c r="A151" i="66" s="1"/>
  <c r="L151" i="64"/>
  <c r="L151" i="66" s="1"/>
  <c r="B158" i="65"/>
  <c r="B158" i="66" s="1"/>
  <c r="L158" i="64"/>
  <c r="L158" i="66" s="1"/>
  <c r="F162" i="64"/>
  <c r="F162" i="66" s="1"/>
  <c r="A197" i="65"/>
  <c r="A197" i="66" s="1"/>
  <c r="B202" i="65"/>
  <c r="B202" i="66" s="1"/>
  <c r="F202" i="64"/>
  <c r="F202" i="66" s="1"/>
  <c r="A207" i="65"/>
  <c r="A207" i="66" s="1"/>
  <c r="J207" i="64"/>
  <c r="J207" i="66" s="1"/>
  <c r="B225" i="65"/>
  <c r="B225" i="66" s="1"/>
  <c r="I225" i="64"/>
  <c r="I225" i="66" s="1"/>
  <c r="G225" i="64"/>
  <c r="G225" i="66" s="1"/>
  <c r="L225" i="64"/>
  <c r="L225" i="66" s="1"/>
  <c r="K225" i="64"/>
  <c r="K225" i="66" s="1"/>
  <c r="H225" i="64"/>
  <c r="H225" i="66" s="1"/>
  <c r="F225" i="64"/>
  <c r="F225" i="66" s="1"/>
  <c r="K234" i="64"/>
  <c r="K234" i="66" s="1"/>
  <c r="A162" i="65"/>
  <c r="A162" i="66" s="1"/>
  <c r="F12" i="64"/>
  <c r="F12" i="66" s="1"/>
  <c r="J16" i="64"/>
  <c r="J16" i="66" s="1"/>
  <c r="F20" i="64"/>
  <c r="F20" i="66" s="1"/>
  <c r="H22" i="64"/>
  <c r="H22" i="66" s="1"/>
  <c r="J24" i="64"/>
  <c r="J24" i="66" s="1"/>
  <c r="J32" i="64"/>
  <c r="J32" i="66" s="1"/>
  <c r="F36" i="64"/>
  <c r="F36" i="66" s="1"/>
  <c r="H38" i="64"/>
  <c r="H38" i="66" s="1"/>
  <c r="J40" i="64"/>
  <c r="J40" i="66" s="1"/>
  <c r="G41" i="64"/>
  <c r="G41" i="66" s="1"/>
  <c r="L42" i="64"/>
  <c r="L42" i="66" s="1"/>
  <c r="J48" i="64"/>
  <c r="J48" i="66" s="1"/>
  <c r="J56" i="64"/>
  <c r="J56" i="66" s="1"/>
  <c r="G57" i="64"/>
  <c r="G57" i="66" s="1"/>
  <c r="J64" i="64"/>
  <c r="J64" i="66" s="1"/>
  <c r="L66" i="64"/>
  <c r="L66" i="66" s="1"/>
  <c r="F68" i="64"/>
  <c r="F68" i="66" s="1"/>
  <c r="H70" i="64"/>
  <c r="H70" i="66" s="1"/>
  <c r="J72" i="64"/>
  <c r="J72" i="66" s="1"/>
  <c r="G73" i="64"/>
  <c r="G73" i="66" s="1"/>
  <c r="H78" i="64"/>
  <c r="H78" i="66" s="1"/>
  <c r="J80" i="64"/>
  <c r="J80" i="66" s="1"/>
  <c r="G81" i="64"/>
  <c r="G81" i="66" s="1"/>
  <c r="L82" i="64"/>
  <c r="L82" i="66" s="1"/>
  <c r="A96" i="65"/>
  <c r="A96" i="66" s="1"/>
  <c r="G105" i="64"/>
  <c r="G105" i="66" s="1"/>
  <c r="A109" i="65"/>
  <c r="A109" i="66" s="1"/>
  <c r="K109" i="64"/>
  <c r="K109" i="66" s="1"/>
  <c r="B118" i="65"/>
  <c r="B118" i="66" s="1"/>
  <c r="A127" i="65"/>
  <c r="A127" i="66" s="1"/>
  <c r="G127" i="64"/>
  <c r="G127" i="66" s="1"/>
  <c r="B134" i="65"/>
  <c r="B134" i="66" s="1"/>
  <c r="A138" i="65"/>
  <c r="A138" i="66" s="1"/>
  <c r="L138" i="64"/>
  <c r="L138" i="66" s="1"/>
  <c r="B180" i="65"/>
  <c r="B180" i="66" s="1"/>
  <c r="A185" i="65"/>
  <c r="A185" i="66" s="1"/>
  <c r="F185" i="64"/>
  <c r="F185" i="66" s="1"/>
  <c r="A191" i="65"/>
  <c r="A191" i="66" s="1"/>
  <c r="A204" i="65"/>
  <c r="A204" i="66" s="1"/>
  <c r="H204" i="64"/>
  <c r="H204" i="66" s="1"/>
  <c r="H229" i="64"/>
  <c r="H229" i="66" s="1"/>
  <c r="A68" i="65"/>
  <c r="A68" i="66" s="1"/>
  <c r="H12" i="64"/>
  <c r="H12" i="66" s="1"/>
  <c r="H20" i="64"/>
  <c r="H20" i="66" s="1"/>
  <c r="J30" i="64"/>
  <c r="J30" i="66" s="1"/>
  <c r="I49" i="64"/>
  <c r="I49" i="66" s="1"/>
  <c r="F50" i="64"/>
  <c r="F50" i="66" s="1"/>
  <c r="I57" i="64"/>
  <c r="I57" i="66" s="1"/>
  <c r="I65" i="64"/>
  <c r="I65" i="66" s="1"/>
  <c r="I81" i="64"/>
  <c r="I81" i="66" s="1"/>
  <c r="H84" i="64"/>
  <c r="H84" i="66" s="1"/>
  <c r="A98" i="65"/>
  <c r="A98" i="66" s="1"/>
  <c r="A104" i="65"/>
  <c r="A104" i="66" s="1"/>
  <c r="F104" i="64"/>
  <c r="F104" i="66" s="1"/>
  <c r="A137" i="65"/>
  <c r="A137" i="66" s="1"/>
  <c r="A143" i="65"/>
  <c r="A143" i="66" s="1"/>
  <c r="L143" i="64"/>
  <c r="L143" i="66" s="1"/>
  <c r="B150" i="65"/>
  <c r="B150" i="66" s="1"/>
  <c r="F154" i="64"/>
  <c r="F154" i="66" s="1"/>
  <c r="L154" i="64"/>
  <c r="L154" i="66" s="1"/>
  <c r="F158" i="64"/>
  <c r="F158" i="66" s="1"/>
  <c r="B196" i="65"/>
  <c r="B196" i="66" s="1"/>
  <c r="B201" i="65"/>
  <c r="B201" i="66" s="1"/>
  <c r="L201" i="64"/>
  <c r="L201" i="66" s="1"/>
  <c r="A206" i="65"/>
  <c r="A206" i="66" s="1"/>
  <c r="F206" i="64"/>
  <c r="F206" i="66" s="1"/>
  <c r="A220" i="65"/>
  <c r="A220" i="66" s="1"/>
  <c r="I220" i="64"/>
  <c r="I220" i="66" s="1"/>
  <c r="F220" i="64"/>
  <c r="F220" i="66" s="1"/>
  <c r="L220" i="64"/>
  <c r="L220" i="66" s="1"/>
  <c r="K220" i="64"/>
  <c r="K220" i="66" s="1"/>
  <c r="J220" i="64"/>
  <c r="J220" i="66" s="1"/>
  <c r="H220" i="64"/>
  <c r="H220" i="66" s="1"/>
  <c r="G220" i="64"/>
  <c r="G220" i="66" s="1"/>
  <c r="A76" i="65"/>
  <c r="A76" i="66" s="1"/>
  <c r="K14" i="64"/>
  <c r="K14" i="66" s="1"/>
  <c r="K22" i="64"/>
  <c r="K22" i="66" s="1"/>
  <c r="K62" i="64"/>
  <c r="K62" i="66" s="1"/>
  <c r="K70" i="64"/>
  <c r="K70" i="66" s="1"/>
  <c r="G74" i="64"/>
  <c r="G74" i="66" s="1"/>
  <c r="A90" i="65"/>
  <c r="A90" i="66" s="1"/>
  <c r="F92" i="64"/>
  <c r="F92" i="66" s="1"/>
  <c r="A99" i="65"/>
  <c r="A99" i="66" s="1"/>
  <c r="J99" i="64"/>
  <c r="J99" i="66" s="1"/>
  <c r="I100" i="64"/>
  <c r="I100" i="66" s="1"/>
  <c r="A105" i="65"/>
  <c r="A105" i="66" s="1"/>
  <c r="K105" i="64"/>
  <c r="K105" i="66" s="1"/>
  <c r="B110" i="65"/>
  <c r="B110" i="66" s="1"/>
  <c r="A111" i="65"/>
  <c r="A111" i="66" s="1"/>
  <c r="G111" i="64"/>
  <c r="G111" i="66" s="1"/>
  <c r="J119" i="64"/>
  <c r="J119" i="66" s="1"/>
  <c r="B126" i="65"/>
  <c r="B126" i="66" s="1"/>
  <c r="L126" i="64"/>
  <c r="L126" i="66" s="1"/>
  <c r="A130" i="65"/>
  <c r="A130" i="66" s="1"/>
  <c r="L130" i="64"/>
  <c r="L130" i="66" s="1"/>
  <c r="B172" i="65"/>
  <c r="B172" i="66" s="1"/>
  <c r="F172" i="64"/>
  <c r="F172" i="66" s="1"/>
  <c r="J175" i="64"/>
  <c r="J175" i="66" s="1"/>
  <c r="A177" i="65"/>
  <c r="A177" i="66" s="1"/>
  <c r="F177" i="64"/>
  <c r="F177" i="66" s="1"/>
  <c r="A183" i="65"/>
  <c r="A183" i="66" s="1"/>
  <c r="B190" i="65"/>
  <c r="B190" i="66" s="1"/>
  <c r="A194" i="65"/>
  <c r="A194" i="66" s="1"/>
  <c r="L194" i="64"/>
  <c r="L194" i="66" s="1"/>
  <c r="A203" i="65"/>
  <c r="A203" i="66" s="1"/>
  <c r="H203" i="64"/>
  <c r="H203" i="66" s="1"/>
  <c r="B224" i="65"/>
  <c r="B224" i="66" s="1"/>
  <c r="L224" i="64"/>
  <c r="L224" i="66" s="1"/>
  <c r="H224" i="64"/>
  <c r="H224" i="66" s="1"/>
  <c r="K224" i="64"/>
  <c r="K224" i="66" s="1"/>
  <c r="I224" i="64"/>
  <c r="I224" i="66" s="1"/>
  <c r="G224" i="64"/>
  <c r="G224" i="66" s="1"/>
  <c r="F224" i="64"/>
  <c r="F224" i="66" s="1"/>
  <c r="B226" i="65"/>
  <c r="B226" i="66" s="1"/>
  <c r="G226" i="64"/>
  <c r="G226" i="66" s="1"/>
  <c r="F226" i="64"/>
  <c r="F226" i="66" s="1"/>
  <c r="K226" i="64"/>
  <c r="K226" i="66" s="1"/>
  <c r="I226" i="64"/>
  <c r="I226" i="66" s="1"/>
  <c r="H226" i="64"/>
  <c r="H226" i="66" s="1"/>
  <c r="G228" i="64"/>
  <c r="G228" i="66" s="1"/>
  <c r="I232" i="64"/>
  <c r="I232" i="66" s="1"/>
  <c r="A235" i="65"/>
  <c r="A235" i="66" s="1"/>
  <c r="L235" i="64"/>
  <c r="L235" i="66" s="1"/>
  <c r="K235" i="64"/>
  <c r="K235" i="66" s="1"/>
  <c r="I235" i="64"/>
  <c r="I235" i="66" s="1"/>
  <c r="G235" i="64"/>
  <c r="G235" i="66" s="1"/>
  <c r="H235" i="64"/>
  <c r="H235" i="66" s="1"/>
  <c r="F235" i="64"/>
  <c r="F235" i="66" s="1"/>
  <c r="B140" i="65"/>
  <c r="B140" i="66" s="1"/>
  <c r="K25" i="64"/>
  <c r="K25" i="66" s="1"/>
  <c r="H26" i="64"/>
  <c r="H26" i="66" s="1"/>
  <c r="J28" i="64"/>
  <c r="J28" i="66" s="1"/>
  <c r="J36" i="64"/>
  <c r="J36" i="66" s="1"/>
  <c r="L38" i="64"/>
  <c r="L38" i="66" s="1"/>
  <c r="H42" i="64"/>
  <c r="H42" i="66" s="1"/>
  <c r="J44" i="64"/>
  <c r="J44" i="66" s="1"/>
  <c r="H50" i="64"/>
  <c r="H50" i="66" s="1"/>
  <c r="L54" i="64"/>
  <c r="L54" i="66" s="1"/>
  <c r="K57" i="64"/>
  <c r="K57" i="66" s="1"/>
  <c r="H58" i="64"/>
  <c r="H58" i="66" s="1"/>
  <c r="J60" i="64"/>
  <c r="J60" i="66" s="1"/>
  <c r="K73" i="64"/>
  <c r="K73" i="66" s="1"/>
  <c r="J76" i="64"/>
  <c r="J76" i="66" s="1"/>
  <c r="G77" i="64"/>
  <c r="G77" i="66" s="1"/>
  <c r="L78" i="64"/>
  <c r="L78" i="66" s="1"/>
  <c r="I79" i="64"/>
  <c r="I79" i="66" s="1"/>
  <c r="H82" i="64"/>
  <c r="H82" i="66" s="1"/>
  <c r="J87" i="64"/>
  <c r="J87" i="66" s="1"/>
  <c r="L90" i="64"/>
  <c r="L90" i="66" s="1"/>
  <c r="A106" i="65"/>
  <c r="A106" i="66" s="1"/>
  <c r="F106" i="64"/>
  <c r="F106" i="66" s="1"/>
  <c r="A112" i="65"/>
  <c r="A112" i="66" s="1"/>
  <c r="H117" i="64"/>
  <c r="H117" i="66" s="1"/>
  <c r="A122" i="65"/>
  <c r="A122" i="66" s="1"/>
  <c r="F122" i="64"/>
  <c r="F122" i="66" s="1"/>
  <c r="H122" i="64"/>
  <c r="H122" i="66" s="1"/>
  <c r="L145" i="64"/>
  <c r="L145" i="66" s="1"/>
  <c r="A153" i="65"/>
  <c r="A153" i="66" s="1"/>
  <c r="A159" i="65"/>
  <c r="A159" i="66" s="1"/>
  <c r="F159" i="64"/>
  <c r="F159" i="66" s="1"/>
  <c r="B166" i="65"/>
  <c r="B166" i="66" s="1"/>
  <c r="L166" i="64"/>
  <c r="L166" i="66" s="1"/>
  <c r="A170" i="65"/>
  <c r="A170" i="66" s="1"/>
  <c r="B200" i="65"/>
  <c r="B200" i="66" s="1"/>
  <c r="L207" i="64"/>
  <c r="L207" i="66" s="1"/>
  <c r="J231" i="64"/>
  <c r="J231" i="66" s="1"/>
  <c r="A237" i="65"/>
  <c r="A237" i="66" s="1"/>
  <c r="F237" i="64"/>
  <c r="F237" i="66" s="1"/>
  <c r="K237" i="64"/>
  <c r="K237" i="66" s="1"/>
  <c r="I237" i="64"/>
  <c r="I237" i="66" s="1"/>
  <c r="L237" i="64"/>
  <c r="L237" i="66" s="1"/>
  <c r="J237" i="64"/>
  <c r="J237" i="66" s="1"/>
  <c r="H237" i="64"/>
  <c r="H237" i="66" s="1"/>
  <c r="G237" i="64"/>
  <c r="G237" i="66" s="1"/>
  <c r="A84" i="65"/>
  <c r="A84" i="66" s="1"/>
  <c r="J71" i="64"/>
  <c r="J71" i="66" s="1"/>
  <c r="A87" i="65"/>
  <c r="A87" i="66" s="1"/>
  <c r="H88" i="64"/>
  <c r="H88" i="66" s="1"/>
  <c r="A91" i="65"/>
  <c r="A91" i="66" s="1"/>
  <c r="A107" i="65"/>
  <c r="A107" i="66" s="1"/>
  <c r="J107" i="64"/>
  <c r="J107" i="66" s="1"/>
  <c r="H109" i="64"/>
  <c r="H109" i="66" s="1"/>
  <c r="A113" i="65"/>
  <c r="A113" i="66" s="1"/>
  <c r="K113" i="64"/>
  <c r="K113" i="66" s="1"/>
  <c r="I117" i="64"/>
  <c r="I117" i="66" s="1"/>
  <c r="A121" i="65"/>
  <c r="A121" i="66" s="1"/>
  <c r="B124" i="65"/>
  <c r="B124" i="66" s="1"/>
  <c r="A129" i="65"/>
  <c r="A129" i="66" s="1"/>
  <c r="I129" i="64"/>
  <c r="I129" i="66" s="1"/>
  <c r="F129" i="64"/>
  <c r="F129" i="66" s="1"/>
  <c r="A135" i="65"/>
  <c r="A135" i="66" s="1"/>
  <c r="F135" i="64"/>
  <c r="F135" i="66" s="1"/>
  <c r="I135" i="64"/>
  <c r="I135" i="66" s="1"/>
  <c r="B142" i="65"/>
  <c r="B142" i="66" s="1"/>
  <c r="L142" i="64"/>
  <c r="L142" i="66" s="1"/>
  <c r="L146" i="64"/>
  <c r="L146" i="66" s="1"/>
  <c r="A146" i="65"/>
  <c r="A146" i="66" s="1"/>
  <c r="F150" i="64"/>
  <c r="F150" i="66" s="1"/>
  <c r="J162" i="64"/>
  <c r="J162" i="66" s="1"/>
  <c r="B188" i="65"/>
  <c r="B188" i="66" s="1"/>
  <c r="F188" i="64"/>
  <c r="F188" i="66" s="1"/>
  <c r="J191" i="64"/>
  <c r="J191" i="66" s="1"/>
  <c r="A193" i="65"/>
  <c r="A193" i="66" s="1"/>
  <c r="F193" i="64"/>
  <c r="F193" i="66" s="1"/>
  <c r="J196" i="64"/>
  <c r="J196" i="66" s="1"/>
  <c r="J199" i="64"/>
  <c r="J199" i="66" s="1"/>
  <c r="A205" i="65"/>
  <c r="A205" i="66" s="1"/>
  <c r="H205" i="64"/>
  <c r="H205" i="66" s="1"/>
  <c r="L205" i="64"/>
  <c r="L205" i="66" s="1"/>
  <c r="L213" i="64"/>
  <c r="L213" i="66" s="1"/>
  <c r="J18" i="64"/>
  <c r="J18" i="66" s="1"/>
  <c r="F30" i="64"/>
  <c r="F30" i="66" s="1"/>
  <c r="J34" i="64"/>
  <c r="J34" i="66" s="1"/>
  <c r="F38" i="64"/>
  <c r="F38" i="66" s="1"/>
  <c r="F46" i="64"/>
  <c r="F46" i="66" s="1"/>
  <c r="J58" i="64"/>
  <c r="J58" i="66" s="1"/>
  <c r="I77" i="64"/>
  <c r="I77" i="66" s="1"/>
  <c r="K79" i="64"/>
  <c r="K79" i="66" s="1"/>
  <c r="I85" i="64"/>
  <c r="I85" i="66" s="1"/>
  <c r="L87" i="64"/>
  <c r="L87" i="66" s="1"/>
  <c r="J92" i="64"/>
  <c r="J92" i="66" s="1"/>
  <c r="A95" i="65"/>
  <c r="A95" i="66" s="1"/>
  <c r="G95" i="64"/>
  <c r="G95" i="66" s="1"/>
  <c r="A101" i="65"/>
  <c r="A101" i="66" s="1"/>
  <c r="G101" i="64"/>
  <c r="G101" i="66" s="1"/>
  <c r="A114" i="65"/>
  <c r="A114" i="66" s="1"/>
  <c r="A119" i="65"/>
  <c r="A119" i="66" s="1"/>
  <c r="B164" i="65"/>
  <c r="B164" i="66" s="1"/>
  <c r="A169" i="65"/>
  <c r="A169" i="66" s="1"/>
  <c r="F169" i="64"/>
  <c r="F169" i="66" s="1"/>
  <c r="A175" i="65"/>
  <c r="A175" i="66" s="1"/>
  <c r="B182" i="65"/>
  <c r="B182" i="66" s="1"/>
  <c r="A186" i="65"/>
  <c r="A186" i="66" s="1"/>
  <c r="L186" i="64"/>
  <c r="L186" i="66" s="1"/>
  <c r="B217" i="65"/>
  <c r="B217" i="66" s="1"/>
  <c r="A219" i="65"/>
  <c r="A219" i="66" s="1"/>
  <c r="L219" i="64"/>
  <c r="L219" i="66" s="1"/>
  <c r="I219" i="64"/>
  <c r="I219" i="66" s="1"/>
  <c r="G219" i="64"/>
  <c r="G219" i="66" s="1"/>
  <c r="K219" i="64"/>
  <c r="K219" i="66" s="1"/>
  <c r="J219" i="64"/>
  <c r="J219" i="66" s="1"/>
  <c r="H219" i="64"/>
  <c r="H219" i="66" s="1"/>
  <c r="F219" i="64"/>
  <c r="F219" i="66" s="1"/>
  <c r="A221" i="65"/>
  <c r="A221" i="66" s="1"/>
  <c r="F221" i="64"/>
  <c r="F221" i="66" s="1"/>
  <c r="K221" i="64"/>
  <c r="K221" i="66" s="1"/>
  <c r="I221" i="64"/>
  <c r="I221" i="66" s="1"/>
  <c r="L221" i="64"/>
  <c r="L221" i="66" s="1"/>
  <c r="J221" i="64"/>
  <c r="J221" i="66" s="1"/>
  <c r="H221" i="64"/>
  <c r="H221" i="66" s="1"/>
  <c r="G221" i="64"/>
  <c r="G221" i="66" s="1"/>
  <c r="L223" i="64"/>
  <c r="L223" i="66" s="1"/>
  <c r="A92" i="65"/>
  <c r="A92" i="66" s="1"/>
  <c r="B148" i="65"/>
  <c r="B148" i="66" s="1"/>
  <c r="A154" i="65"/>
  <c r="A154" i="66" s="1"/>
  <c r="J100" i="64"/>
  <c r="J100" i="66" s="1"/>
  <c r="J116" i="64"/>
  <c r="J116" i="66" s="1"/>
  <c r="F120" i="64"/>
  <c r="F120" i="66" s="1"/>
  <c r="J124" i="64"/>
  <c r="J124" i="66" s="1"/>
  <c r="G125" i="64"/>
  <c r="G125" i="66" s="1"/>
  <c r="J132" i="64"/>
  <c r="J132" i="66" s="1"/>
  <c r="J140" i="64"/>
  <c r="J140" i="66" s="1"/>
  <c r="J148" i="64"/>
  <c r="J148" i="66" s="1"/>
  <c r="J164" i="64"/>
  <c r="J164" i="66" s="1"/>
  <c r="J172" i="64"/>
  <c r="J172" i="66" s="1"/>
  <c r="L174" i="64"/>
  <c r="L174" i="66" s="1"/>
  <c r="J180" i="64"/>
  <c r="J180" i="66" s="1"/>
  <c r="L182" i="64"/>
  <c r="L182" i="66" s="1"/>
  <c r="J188" i="64"/>
  <c r="J188" i="66" s="1"/>
  <c r="A196" i="65"/>
  <c r="A196" i="66" s="1"/>
  <c r="F211" i="64"/>
  <c r="F211" i="66" s="1"/>
  <c r="G218" i="64"/>
  <c r="G218" i="66" s="1"/>
  <c r="B218" i="65"/>
  <c r="B218" i="66" s="1"/>
  <c r="K233" i="64"/>
  <c r="K233" i="66" s="1"/>
  <c r="A236" i="65"/>
  <c r="A236" i="66" s="1"/>
  <c r="I236" i="64"/>
  <c r="I236" i="66" s="1"/>
  <c r="H236" i="64"/>
  <c r="H236" i="66" s="1"/>
  <c r="F236" i="64"/>
  <c r="F236" i="66" s="1"/>
  <c r="L236" i="64"/>
  <c r="L236" i="66" s="1"/>
  <c r="A231" i="65"/>
  <c r="A231" i="66" s="1"/>
  <c r="H231" i="64"/>
  <c r="H231" i="66" s="1"/>
  <c r="G231" i="64"/>
  <c r="G231" i="66" s="1"/>
  <c r="K231" i="64"/>
  <c r="K231" i="66" s="1"/>
  <c r="J232" i="64"/>
  <c r="J232" i="66" s="1"/>
  <c r="J125" i="64"/>
  <c r="J125" i="66" s="1"/>
  <c r="A198" i="65"/>
  <c r="A198" i="66" s="1"/>
  <c r="F218" i="64"/>
  <c r="F218" i="66" s="1"/>
  <c r="I223" i="64"/>
  <c r="I223" i="66" s="1"/>
  <c r="A229" i="65"/>
  <c r="A229" i="66" s="1"/>
  <c r="F229" i="64"/>
  <c r="F229" i="66" s="1"/>
  <c r="K229" i="64"/>
  <c r="K229" i="66" s="1"/>
  <c r="I229" i="64"/>
  <c r="I229" i="66" s="1"/>
  <c r="K230" i="64"/>
  <c r="K230" i="66" s="1"/>
  <c r="B232" i="65"/>
  <c r="B232" i="66" s="1"/>
  <c r="L232" i="64"/>
  <c r="L232" i="66" s="1"/>
  <c r="H232" i="64"/>
  <c r="H232" i="66" s="1"/>
  <c r="I233" i="64"/>
  <c r="I233" i="66" s="1"/>
  <c r="G233" i="64"/>
  <c r="G233" i="66" s="1"/>
  <c r="B234" i="65"/>
  <c r="B234" i="66" s="1"/>
  <c r="F234" i="64"/>
  <c r="F234" i="66" s="1"/>
  <c r="K125" i="64"/>
  <c r="K125" i="66" s="1"/>
  <c r="J144" i="64"/>
  <c r="J144" i="66" s="1"/>
  <c r="J152" i="64"/>
  <c r="J152" i="66" s="1"/>
  <c r="J160" i="64"/>
  <c r="J160" i="66" s="1"/>
  <c r="J168" i="64"/>
  <c r="J168" i="66" s="1"/>
  <c r="J176" i="64"/>
  <c r="J176" i="66" s="1"/>
  <c r="J184" i="64"/>
  <c r="J184" i="66" s="1"/>
  <c r="J192" i="64"/>
  <c r="J192" i="66" s="1"/>
  <c r="A199" i="65"/>
  <c r="A199" i="66" s="1"/>
  <c r="A211" i="65"/>
  <c r="A211" i="66" s="1"/>
  <c r="A212" i="65"/>
  <c r="A212" i="66" s="1"/>
  <c r="A213" i="65"/>
  <c r="A213" i="66" s="1"/>
  <c r="K213" i="64"/>
  <c r="K213" i="66" s="1"/>
  <c r="A214" i="65"/>
  <c r="A214" i="66" s="1"/>
  <c r="F214" i="64"/>
  <c r="F214" i="66" s="1"/>
  <c r="A215" i="65"/>
  <c r="A215" i="66" s="1"/>
  <c r="L215" i="64"/>
  <c r="L215" i="66" s="1"/>
  <c r="J223" i="64"/>
  <c r="J223" i="66" s="1"/>
  <c r="A228" i="65"/>
  <c r="A228" i="66" s="1"/>
  <c r="I228" i="64"/>
  <c r="I228" i="66" s="1"/>
  <c r="H228" i="64"/>
  <c r="H228" i="66" s="1"/>
  <c r="F228" i="64"/>
  <c r="F228" i="66" s="1"/>
  <c r="L228" i="64"/>
  <c r="L228" i="66" s="1"/>
  <c r="J115" i="64"/>
  <c r="J115" i="66" s="1"/>
  <c r="J123" i="64"/>
  <c r="J123" i="66" s="1"/>
  <c r="J131" i="64"/>
  <c r="J131" i="66" s="1"/>
  <c r="L133" i="64"/>
  <c r="L133" i="66" s="1"/>
  <c r="L141" i="64"/>
  <c r="L141" i="66" s="1"/>
  <c r="J147" i="64"/>
  <c r="J147" i="66" s="1"/>
  <c r="L149" i="64"/>
  <c r="L149" i="66" s="1"/>
  <c r="L165" i="64"/>
  <c r="L165" i="66" s="1"/>
  <c r="J179" i="64"/>
  <c r="J179" i="66" s="1"/>
  <c r="J187" i="64"/>
  <c r="J187" i="66" s="1"/>
  <c r="L189" i="64"/>
  <c r="L189" i="66" s="1"/>
  <c r="J195" i="64"/>
  <c r="J195" i="66" s="1"/>
  <c r="L199" i="64"/>
  <c r="L199" i="66" s="1"/>
  <c r="B210" i="65"/>
  <c r="B210" i="66" s="1"/>
  <c r="I218" i="64"/>
  <c r="I218" i="66" s="1"/>
  <c r="L227" i="64"/>
  <c r="L227" i="66" s="1"/>
  <c r="K227" i="64"/>
  <c r="K227" i="66" s="1"/>
  <c r="A227" i="65"/>
  <c r="A227" i="66" s="1"/>
  <c r="I227" i="64"/>
  <c r="I227" i="66" s="1"/>
  <c r="G227" i="64"/>
  <c r="G227" i="66" s="1"/>
  <c r="A134" i="65"/>
  <c r="A134" i="66" s="1"/>
  <c r="B171" i="65"/>
  <c r="B171" i="66" s="1"/>
  <c r="B187" i="65"/>
  <c r="B187" i="66" s="1"/>
  <c r="J110" i="64"/>
  <c r="J110" i="66" s="1"/>
  <c r="J118" i="64"/>
  <c r="J118" i="66" s="1"/>
  <c r="J142" i="64"/>
  <c r="J142" i="66" s="1"/>
  <c r="J150" i="64"/>
  <c r="J150" i="66" s="1"/>
  <c r="J158" i="64"/>
  <c r="J158" i="66" s="1"/>
  <c r="J166" i="64"/>
  <c r="J166" i="66" s="1"/>
  <c r="L168" i="64"/>
  <c r="L168" i="66" s="1"/>
  <c r="J174" i="64"/>
  <c r="J174" i="66" s="1"/>
  <c r="J182" i="64"/>
  <c r="J182" i="66" s="1"/>
  <c r="J190" i="64"/>
  <c r="J190" i="66" s="1"/>
  <c r="L192" i="64"/>
  <c r="L192" i="66" s="1"/>
  <c r="A223" i="65"/>
  <c r="A223" i="66" s="1"/>
  <c r="H223" i="64"/>
  <c r="H223" i="66" s="1"/>
  <c r="G223" i="64"/>
  <c r="G223" i="66" s="1"/>
  <c r="K223" i="64"/>
  <c r="K223" i="66" s="1"/>
  <c r="F231" i="64"/>
  <c r="F231" i="66" s="1"/>
  <c r="J202" i="64"/>
  <c r="J202" i="66" s="1"/>
  <c r="J210" i="64"/>
  <c r="J210" i="66" s="1"/>
  <c r="H216" i="64"/>
  <c r="H216" i="66" s="1"/>
  <c r="J218" i="64"/>
  <c r="J218" i="66" s="1"/>
  <c r="F222" i="64"/>
  <c r="F222" i="66" s="1"/>
  <c r="J226" i="64"/>
  <c r="J226" i="66" s="1"/>
  <c r="F230" i="64"/>
  <c r="F230" i="66" s="1"/>
  <c r="J234" i="64"/>
  <c r="J234" i="66" s="1"/>
  <c r="F238" i="64"/>
  <c r="F238" i="66" s="1"/>
  <c r="M7" i="66"/>
  <c r="J208" i="64"/>
  <c r="J208" i="66" s="1"/>
  <c r="L218" i="64"/>
  <c r="L218" i="66" s="1"/>
  <c r="H222" i="64"/>
  <c r="H222" i="66" s="1"/>
  <c r="J224" i="64"/>
  <c r="J224" i="66" s="1"/>
  <c r="L226" i="64"/>
  <c r="L226" i="66" s="1"/>
  <c r="H230" i="64"/>
  <c r="H230" i="66" s="1"/>
  <c r="L234" i="64"/>
  <c r="L234" i="66" s="1"/>
  <c r="H238" i="64"/>
  <c r="H238" i="66" s="1"/>
  <c r="J222" i="64"/>
  <c r="J222" i="66" s="1"/>
  <c r="J230" i="64"/>
  <c r="J230" i="66" s="1"/>
  <c r="J238" i="64"/>
  <c r="J238" i="66" s="1"/>
  <c r="M6" i="66"/>
  <c r="J201" i="64"/>
  <c r="J201" i="66" s="1"/>
  <c r="J217" i="64"/>
  <c r="J217" i="66" s="1"/>
  <c r="K222" i="64"/>
  <c r="K222" i="66" s="1"/>
  <c r="J225" i="64"/>
  <c r="J225" i="66" s="1"/>
  <c r="J233" i="64"/>
  <c r="J233" i="66" s="1"/>
  <c r="G234" i="64"/>
  <c r="G234" i="66" s="1"/>
  <c r="K238" i="64"/>
  <c r="K238" i="66" s="1"/>
  <c r="C17" i="41"/>
  <c r="O43" i="81"/>
  <c r="O27" i="81"/>
  <c r="B27" i="81"/>
  <c r="O10" i="81"/>
  <c r="B43" i="81"/>
  <c r="B41" i="81"/>
  <c r="O41" i="81"/>
  <c r="B24" i="81"/>
  <c r="O24" i="81"/>
  <c r="O7" i="81"/>
  <c r="H27" i="38"/>
  <c r="O51" i="81"/>
  <c r="O35" i="81"/>
  <c r="O18" i="81"/>
  <c r="O42" i="81"/>
  <c r="B42" i="81"/>
  <c r="O8" i="81"/>
  <c r="O25" i="81"/>
  <c r="O50" i="81"/>
  <c r="B50" i="81"/>
  <c r="B34" i="81"/>
  <c r="O17" i="81"/>
  <c r="B32" i="81"/>
  <c r="O48" i="81"/>
  <c r="O47" i="81"/>
  <c r="O31" i="81"/>
  <c r="B31" i="81"/>
  <c r="O44" i="81"/>
  <c r="B45" i="81"/>
  <c r="B29" i="81"/>
  <c r="O15" i="81"/>
  <c r="O32" i="81"/>
  <c r="B28" i="81"/>
  <c r="O46" i="81"/>
  <c r="B46" i="81"/>
  <c r="O13" i="81"/>
  <c r="B33" i="81"/>
  <c r="J7" i="81" l="1" a="1"/>
  <c r="J7" i="81" s="1"/>
  <c r="K9" i="66"/>
  <c r="F6" i="77"/>
  <c r="G6" i="77"/>
  <c r="M78" i="66"/>
  <c r="M179" i="66"/>
  <c r="M43" i="66"/>
  <c r="M199" i="66"/>
  <c r="M235" i="66"/>
  <c r="D13" i="77"/>
  <c r="C7" i="77"/>
  <c r="M24" i="66"/>
  <c r="M93" i="66"/>
  <c r="E7" i="81" a="1"/>
  <c r="E7" i="81" s="1"/>
  <c r="M89" i="66"/>
  <c r="I8" i="81" a="1"/>
  <c r="I8" i="81" s="1"/>
  <c r="D8" i="81" a="1"/>
  <c r="D8" i="81" s="1"/>
  <c r="D7" i="81" a="1"/>
  <c r="D7" i="81" s="1"/>
  <c r="K7" i="81" a="1"/>
  <c r="K7" i="81" s="1"/>
  <c r="D16" i="77"/>
  <c r="M112" i="66"/>
  <c r="M70" i="66"/>
  <c r="M188" i="66"/>
  <c r="D15" i="77"/>
  <c r="M211" i="66"/>
  <c r="M184" i="66"/>
  <c r="D8" i="77"/>
  <c r="M57" i="66"/>
  <c r="M115" i="66"/>
  <c r="M68" i="66"/>
  <c r="M207" i="66"/>
  <c r="M61" i="66"/>
  <c r="M52" i="66"/>
  <c r="M91" i="66"/>
  <c r="I9" i="77"/>
  <c r="E8" i="77"/>
  <c r="G14" i="77"/>
  <c r="C13" i="77"/>
  <c r="M236" i="66"/>
  <c r="M117" i="66"/>
  <c r="M220" i="66"/>
  <c r="M104" i="66"/>
  <c r="M204" i="66"/>
  <c r="M76" i="66"/>
  <c r="M62" i="66"/>
  <c r="H12" i="77"/>
  <c r="G7" i="81" a="1"/>
  <c r="G7" i="81" s="1"/>
  <c r="E9" i="77"/>
  <c r="I12" i="81" a="1"/>
  <c r="I12" i="81" s="1"/>
  <c r="E15" i="77"/>
  <c r="F9" i="77"/>
  <c r="M10" i="66"/>
  <c r="M30" i="66"/>
  <c r="M48" i="66"/>
  <c r="M222" i="66"/>
  <c r="M83" i="66"/>
  <c r="V32" i="79"/>
  <c r="V31" i="79"/>
  <c r="Y15" i="81" a="1"/>
  <c r="Y15" i="81" s="1"/>
  <c r="K11" i="81" a="1"/>
  <c r="K11" i="81" s="1"/>
  <c r="J17" i="81" a="1"/>
  <c r="J17" i="81" s="1"/>
  <c r="M18" i="66"/>
  <c r="M152" i="66"/>
  <c r="E16" i="81" a="1"/>
  <c r="E16" i="81" s="1"/>
  <c r="U11" i="81" a="1"/>
  <c r="U11" i="81" s="1"/>
  <c r="G11" i="81" a="1"/>
  <c r="G11" i="81" s="1"/>
  <c r="M81" i="66"/>
  <c r="C14" i="81" a="1"/>
  <c r="C14" i="81" s="1"/>
  <c r="M45" i="66"/>
  <c r="I16" i="81" a="1"/>
  <c r="I16" i="81" s="1"/>
  <c r="I15" i="81" a="1"/>
  <c r="I15" i="81" s="1"/>
  <c r="I11" i="81" a="1"/>
  <c r="I11" i="81" s="1"/>
  <c r="I10" i="81" a="1"/>
  <c r="I10" i="81" s="1"/>
  <c r="F7" i="81" a="1"/>
  <c r="F7" i="81" s="1"/>
  <c r="J10" i="81" a="1"/>
  <c r="J10" i="81" s="1"/>
  <c r="U10" i="81" a="1"/>
  <c r="U10" i="81" s="1"/>
  <c r="I12" i="77"/>
  <c r="I15" i="77"/>
  <c r="G11" i="77"/>
  <c r="E10" i="77"/>
  <c r="I6" i="77"/>
  <c r="E12" i="77"/>
  <c r="E14" i="77"/>
  <c r="M168" i="66"/>
  <c r="M170" i="66"/>
  <c r="M74" i="66"/>
  <c r="M12" i="66"/>
  <c r="M113" i="66"/>
  <c r="M69" i="66"/>
  <c r="U9" i="81" a="1"/>
  <c r="U9" i="81" s="1"/>
  <c r="C7" i="38"/>
  <c r="M17" i="66"/>
  <c r="K9" i="81" a="1"/>
  <c r="K9" i="81" s="1"/>
  <c r="M156" i="66"/>
  <c r="M128" i="66"/>
  <c r="M58" i="66"/>
  <c r="E14" i="81" a="1"/>
  <c r="E14" i="81" s="1"/>
  <c r="D17" i="81" a="1"/>
  <c r="D17" i="81" s="1"/>
  <c r="U8" i="81" a="1"/>
  <c r="U8" i="81" s="1"/>
  <c r="C15" i="77"/>
  <c r="G16" i="77"/>
  <c r="H14" i="77"/>
  <c r="C12" i="77"/>
  <c r="I16" i="77"/>
  <c r="C16" i="77"/>
  <c r="M221" i="66"/>
  <c r="M203" i="66"/>
  <c r="M206" i="66"/>
  <c r="M101" i="66"/>
  <c r="M127" i="66"/>
  <c r="M202" i="66"/>
  <c r="M109" i="66"/>
  <c r="I11" i="77"/>
  <c r="I10" i="77"/>
  <c r="F11" i="77"/>
  <c r="H10" i="77"/>
  <c r="I7" i="77"/>
  <c r="D14" i="77"/>
  <c r="H8" i="77"/>
  <c r="I13" i="77"/>
  <c r="F15" i="77"/>
  <c r="F14" i="77"/>
  <c r="F13" i="77"/>
  <c r="C14" i="77"/>
  <c r="F16" i="77"/>
  <c r="E13" i="77"/>
  <c r="H7" i="77"/>
  <c r="D6" i="77"/>
  <c r="C11" i="77"/>
  <c r="G9" i="77"/>
  <c r="D12" i="77"/>
  <c r="M116" i="66"/>
  <c r="I17" i="81" a="1"/>
  <c r="I17" i="81" s="1"/>
  <c r="M65" i="66"/>
  <c r="M126" i="66"/>
  <c r="M87" i="66"/>
  <c r="M16" i="66"/>
  <c r="R9" i="81" a="1"/>
  <c r="R9" i="81" s="1"/>
  <c r="C9" i="81" a="1"/>
  <c r="C9" i="81" s="1"/>
  <c r="D13" i="81" a="1"/>
  <c r="D13" i="81" s="1"/>
  <c r="D12" i="81" a="1"/>
  <c r="D12" i="81" s="1"/>
  <c r="C10" i="81" a="1"/>
  <c r="C10" i="81" s="1"/>
  <c r="U13" i="81" a="1"/>
  <c r="U13" i="81" s="1"/>
  <c r="F13" i="81" a="1"/>
  <c r="F13" i="81" s="1"/>
  <c r="C7" i="81" a="1"/>
  <c r="C7" i="81" s="1"/>
  <c r="E7" i="77"/>
  <c r="G8" i="77"/>
  <c r="H6" i="77"/>
  <c r="H13" i="77"/>
  <c r="E6" i="77"/>
  <c r="C9" i="77"/>
  <c r="M218" i="66"/>
  <c r="M237" i="66"/>
  <c r="M132" i="66"/>
  <c r="M102" i="66"/>
  <c r="M178" i="66"/>
  <c r="M33" i="66"/>
  <c r="M166" i="66"/>
  <c r="M107" i="66"/>
  <c r="M15" i="66"/>
  <c r="M26" i="66"/>
  <c r="H7" i="81" a="1"/>
  <c r="H7" i="81" s="1"/>
  <c r="E11" i="81" a="1"/>
  <c r="E11" i="81" s="1"/>
  <c r="J16" i="81" a="1"/>
  <c r="J16" i="81" s="1"/>
  <c r="F17" i="81" a="1"/>
  <c r="F17" i="81" s="1"/>
  <c r="U7" i="81" a="1"/>
  <c r="U7" i="81" s="1"/>
  <c r="E10" i="81" a="1"/>
  <c r="E10" i="81" s="1"/>
  <c r="D10" i="81" a="1"/>
  <c r="D10" i="81" s="1"/>
  <c r="H16" i="77"/>
  <c r="C10" i="77"/>
  <c r="D9" i="77"/>
  <c r="C6" i="77"/>
  <c r="D7" i="77"/>
  <c r="M230" i="66"/>
  <c r="M231" i="66"/>
  <c r="M146" i="66"/>
  <c r="M191" i="66"/>
  <c r="M138" i="66"/>
  <c r="M121" i="66"/>
  <c r="M105" i="66"/>
  <c r="M51" i="66"/>
  <c r="D9" i="81" a="1"/>
  <c r="D9" i="81" s="1"/>
  <c r="M171" i="66"/>
  <c r="M209" i="66"/>
  <c r="M198" i="66"/>
  <c r="M134" i="66"/>
  <c r="M11" i="66"/>
  <c r="M56" i="66"/>
  <c r="K14" i="81" a="1"/>
  <c r="K14" i="81" s="1"/>
  <c r="M27" i="66"/>
  <c r="K17" i="81" a="1"/>
  <c r="K17" i="81" s="1"/>
  <c r="C8" i="81" a="1"/>
  <c r="C8" i="81" s="1"/>
  <c r="G15" i="77"/>
  <c r="F8" i="77"/>
  <c r="E11" i="77"/>
  <c r="F10" i="77"/>
  <c r="I8" i="77"/>
  <c r="C8" i="77"/>
  <c r="G13" i="77"/>
  <c r="M122" i="66"/>
  <c r="M196" i="66"/>
  <c r="M158" i="66"/>
  <c r="M49" i="66"/>
  <c r="D11" i="81" a="1"/>
  <c r="D11" i="81" s="1"/>
  <c r="M108" i="66"/>
  <c r="M131" i="66"/>
  <c r="M79" i="66"/>
  <c r="M80" i="66"/>
  <c r="M42" i="66"/>
  <c r="F16" i="81" a="1"/>
  <c r="F16" i="81" s="1"/>
  <c r="D14" i="81" a="1"/>
  <c r="D14" i="81" s="1"/>
  <c r="U15" i="81" a="1"/>
  <c r="U15" i="81" s="1"/>
  <c r="G8" i="81" a="1"/>
  <c r="G8" i="81" s="1"/>
  <c r="F10" i="81" a="1"/>
  <c r="F10" i="81" s="1"/>
  <c r="F12" i="77"/>
  <c r="G7" i="77"/>
  <c r="H15" i="77"/>
  <c r="I14" i="77"/>
  <c r="H9" i="77"/>
  <c r="H11" i="77"/>
  <c r="M234" i="66"/>
  <c r="M159" i="66"/>
  <c r="M77" i="66"/>
  <c r="D15" i="81" a="1"/>
  <c r="D15" i="81" s="1"/>
  <c r="M142" i="66"/>
  <c r="M88" i="66"/>
  <c r="S13" i="81" a="1"/>
  <c r="S13" i="81" s="1"/>
  <c r="F14" i="81" a="1"/>
  <c r="F14" i="81" s="1"/>
  <c r="F11" i="81" a="1"/>
  <c r="F11" i="81" s="1"/>
  <c r="E9" i="81" a="1"/>
  <c r="E9" i="81" s="1"/>
  <c r="F9" i="81" a="1"/>
  <c r="F9" i="81" s="1"/>
  <c r="E17" i="81" a="1"/>
  <c r="E17" i="81" s="1"/>
  <c r="E12" i="81" a="1"/>
  <c r="E12" i="81" s="1"/>
  <c r="F12" i="81" a="1"/>
  <c r="F12" i="81" s="1"/>
  <c r="E15" i="81" a="1"/>
  <c r="E15" i="81" s="1"/>
  <c r="F8" i="81" a="1"/>
  <c r="F8" i="81" s="1"/>
  <c r="E8" i="81" a="1"/>
  <c r="E8" i="81" s="1"/>
  <c r="E13" i="81" a="1"/>
  <c r="E13" i="81" s="1"/>
  <c r="M19" i="66"/>
  <c r="M67" i="66"/>
  <c r="J13" i="81" a="1"/>
  <c r="J13" i="81" s="1"/>
  <c r="G15" i="81" a="1"/>
  <c r="G15" i="81" s="1"/>
  <c r="C11" i="81" a="1"/>
  <c r="C11" i="81" s="1"/>
  <c r="F15" i="81" a="1"/>
  <c r="F15" i="81" s="1"/>
  <c r="G14" i="81" a="1"/>
  <c r="G14" i="81" s="1"/>
  <c r="G17" i="81" a="1"/>
  <c r="G17" i="81" s="1"/>
  <c r="C17" i="81" a="1"/>
  <c r="C17" i="81" s="1"/>
  <c r="K8" i="81" a="1"/>
  <c r="K8" i="81" s="1"/>
  <c r="K10" i="81" a="1"/>
  <c r="K10" i="81" s="1"/>
  <c r="D10" i="77"/>
  <c r="E16" i="77"/>
  <c r="G10" i="77"/>
  <c r="G12" i="77"/>
  <c r="M144" i="66"/>
  <c r="M38" i="66"/>
  <c r="M150" i="66"/>
  <c r="X13" i="81" a="1"/>
  <c r="X13" i="81" s="1"/>
  <c r="J15" i="81" a="1"/>
  <c r="J15" i="81" s="1"/>
  <c r="J14" i="81" a="1"/>
  <c r="J14" i="81" s="1"/>
  <c r="J12" i="81" a="1"/>
  <c r="J12" i="81" s="1"/>
  <c r="J11" i="81" a="1"/>
  <c r="J11" i="81" s="1"/>
  <c r="J9" i="81" a="1"/>
  <c r="J9" i="81" s="1"/>
  <c r="J8" i="81" a="1"/>
  <c r="J8" i="81" s="1"/>
  <c r="M130" i="66"/>
  <c r="I7" i="81" a="1"/>
  <c r="I7" i="81" s="1"/>
  <c r="I14" i="81" a="1"/>
  <c r="I14" i="81" s="1"/>
  <c r="M197" i="66"/>
  <c r="M167" i="66"/>
  <c r="M41" i="66"/>
  <c r="D16" i="81" a="1"/>
  <c r="D16" i="81" s="1"/>
  <c r="M147" i="66"/>
  <c r="M110" i="66"/>
  <c r="M37" i="66"/>
  <c r="M55" i="66"/>
  <c r="G15" i="86"/>
  <c r="L13" i="86"/>
  <c r="K13" i="86"/>
  <c r="G14" i="86"/>
  <c r="J13" i="86"/>
  <c r="H15" i="86"/>
  <c r="I13" i="86"/>
  <c r="M13" i="86"/>
  <c r="H14" i="86"/>
  <c r="M169" i="66"/>
  <c r="M119" i="66"/>
  <c r="M135" i="66"/>
  <c r="M224" i="66"/>
  <c r="M177" i="66"/>
  <c r="M95" i="66"/>
  <c r="M180" i="66"/>
  <c r="M28" i="66"/>
  <c r="M225" i="66"/>
  <c r="M145" i="66"/>
  <c r="M40" i="66"/>
  <c r="V30" i="79"/>
  <c r="M189" i="66"/>
  <c r="M216" i="66"/>
  <c r="M155" i="66"/>
  <c r="I9" i="81" a="1"/>
  <c r="I9" i="81" s="1"/>
  <c r="K15" i="81" a="1"/>
  <c r="K15" i="81" s="1"/>
  <c r="G13" i="81" a="1"/>
  <c r="G13" i="81" s="1"/>
  <c r="C16" i="81" a="1"/>
  <c r="C16" i="81" s="1"/>
  <c r="M228" i="66"/>
  <c r="M213" i="66"/>
  <c r="M215" i="66"/>
  <c r="M120" i="66"/>
  <c r="M219" i="66"/>
  <c r="M54" i="66"/>
  <c r="M22" i="66"/>
  <c r="M124" i="66"/>
  <c r="M148" i="66"/>
  <c r="M85" i="66"/>
  <c r="M137" i="66"/>
  <c r="M185" i="66"/>
  <c r="M36" i="66"/>
  <c r="M174" i="66"/>
  <c r="M161" i="66"/>
  <c r="M111" i="66"/>
  <c r="M94" i="66"/>
  <c r="M163" i="66"/>
  <c r="M139" i="66"/>
  <c r="M133" i="66"/>
  <c r="M173" i="66"/>
  <c r="G10" i="81" a="1"/>
  <c r="G10" i="81" s="1"/>
  <c r="K13" i="81" a="1"/>
  <c r="K13" i="81" s="1"/>
  <c r="I13" i="81" a="1"/>
  <c r="I13" i="81" s="1"/>
  <c r="M72" i="66"/>
  <c r="M160" i="66"/>
  <c r="M175" i="66"/>
  <c r="M193" i="66"/>
  <c r="M106" i="66"/>
  <c r="M183" i="66"/>
  <c r="M92" i="66"/>
  <c r="M82" i="66"/>
  <c r="M96" i="66"/>
  <c r="M84" i="66"/>
  <c r="M60" i="66"/>
  <c r="M162" i="66"/>
  <c r="M151" i="66"/>
  <c r="M25" i="66"/>
  <c r="M97" i="66"/>
  <c r="M71" i="66"/>
  <c r="M64" i="66"/>
  <c r="M53" i="66"/>
  <c r="M200" i="66"/>
  <c r="M123" i="66"/>
  <c r="M86" i="66"/>
  <c r="M149" i="66"/>
  <c r="M190" i="66"/>
  <c r="M210" i="66"/>
  <c r="M208" i="66"/>
  <c r="I31" i="64"/>
  <c r="M141" i="66"/>
  <c r="G12" i="81" a="1"/>
  <c r="G12" i="81" s="1"/>
  <c r="K12" i="81" a="1"/>
  <c r="K12" i="81" s="1"/>
  <c r="M35" i="66"/>
  <c r="M238" i="66"/>
  <c r="M214" i="66"/>
  <c r="M192" i="66"/>
  <c r="M176" i="66"/>
  <c r="M136" i="66"/>
  <c r="M164" i="66"/>
  <c r="M46" i="66"/>
  <c r="M14" i="66"/>
  <c r="M205" i="66"/>
  <c r="M129" i="66"/>
  <c r="M153" i="66"/>
  <c r="M226" i="66"/>
  <c r="M194" i="66"/>
  <c r="M201" i="66"/>
  <c r="M20" i="66"/>
  <c r="M140" i="66"/>
  <c r="M187" i="66"/>
  <c r="M75" i="66"/>
  <c r="M125" i="66"/>
  <c r="M165" i="66"/>
  <c r="M118" i="66"/>
  <c r="M195" i="66"/>
  <c r="M217" i="66"/>
  <c r="G16" i="81" a="1"/>
  <c r="G16" i="81" s="1"/>
  <c r="K16" i="81" a="1"/>
  <c r="K16" i="81" s="1"/>
  <c r="M29" i="66"/>
  <c r="M212" i="66"/>
  <c r="M229" i="66"/>
  <c r="M186" i="66"/>
  <c r="M114" i="66"/>
  <c r="M172" i="66"/>
  <c r="M90" i="66"/>
  <c r="M154" i="66"/>
  <c r="M143" i="66"/>
  <c r="M98" i="66"/>
  <c r="M66" i="66"/>
  <c r="M50" i="66"/>
  <c r="M34" i="66"/>
  <c r="M44" i="66"/>
  <c r="M39" i="66"/>
  <c r="M99" i="66"/>
  <c r="M181" i="66"/>
  <c r="M223" i="66"/>
  <c r="M232" i="66"/>
  <c r="M63" i="66"/>
  <c r="M100" i="66"/>
  <c r="G9" i="81" a="1"/>
  <c r="G9" i="81" s="1"/>
  <c r="C15" i="81" a="1"/>
  <c r="C15" i="81" s="1"/>
  <c r="C12" i="81" a="1"/>
  <c r="C12" i="81" s="1"/>
  <c r="M13" i="66"/>
  <c r="M73" i="66"/>
  <c r="M227" i="66"/>
  <c r="M157" i="66"/>
  <c r="M233" i="66"/>
  <c r="M32" i="66"/>
  <c r="M182" i="66"/>
  <c r="M23" i="66"/>
  <c r="M21" i="66"/>
  <c r="M59" i="66"/>
  <c r="M47" i="66"/>
  <c r="C13" i="81" a="1"/>
  <c r="C13" i="81" s="1"/>
  <c r="I31" i="66" l="1"/>
  <c r="F7" i="77" s="1"/>
  <c r="D11" i="77"/>
  <c r="Q9" i="81" a="1"/>
  <c r="Q9" i="81" s="1"/>
  <c r="Q16" i="81" a="1"/>
  <c r="Q16" i="81" s="1"/>
  <c r="W10" i="81" a="1"/>
  <c r="W10" i="81" s="1"/>
  <c r="Y13" i="81" a="1"/>
  <c r="Y13" i="81" s="1"/>
  <c r="S16" i="81" a="1"/>
  <c r="S16" i="81" s="1"/>
  <c r="Y7" i="81" a="1"/>
  <c r="Y7" i="81" s="1"/>
  <c r="U17" i="81" a="1"/>
  <c r="U17" i="81" s="1"/>
  <c r="Y17" i="81" a="1"/>
  <c r="Y17" i="81" s="1"/>
  <c r="Y8" i="81" a="1"/>
  <c r="Y8" i="81" s="1"/>
  <c r="M103" i="66"/>
  <c r="M8" i="66"/>
  <c r="T11" i="81" a="1"/>
  <c r="T11" i="81" s="1"/>
  <c r="Q8" i="81" a="1"/>
  <c r="Q8" i="81" s="1"/>
  <c r="T16" i="81" a="1"/>
  <c r="T16" i="81" s="1"/>
  <c r="R13" i="81" a="1"/>
  <c r="R13" i="81" s="1"/>
  <c r="S12" i="81" a="1"/>
  <c r="S12" i="81" s="1"/>
  <c r="S11" i="81" a="1"/>
  <c r="S11" i="81" s="1"/>
  <c r="U14" i="81" a="1"/>
  <c r="U14" i="81" s="1"/>
  <c r="Y10" i="81" a="1"/>
  <c r="Y10" i="81" s="1"/>
  <c r="T13" i="81" a="1"/>
  <c r="T13" i="81" s="1"/>
  <c r="S14" i="81" a="1"/>
  <c r="S14" i="81" s="1"/>
  <c r="T10" i="81" a="1"/>
  <c r="T10" i="81" s="1"/>
  <c r="K18" i="81"/>
  <c r="S15" i="81" a="1"/>
  <c r="S15" i="81" s="1"/>
  <c r="S9" i="81" a="1"/>
  <c r="S9" i="81" s="1"/>
  <c r="U12" i="81" a="1"/>
  <c r="U12" i="81" s="1"/>
  <c r="Q11" i="81" a="1"/>
  <c r="Q11" i="81" s="1"/>
  <c r="Q13" i="81" a="1"/>
  <c r="Q13" i="81" s="1"/>
  <c r="R11" i="81" a="1"/>
  <c r="R11" i="81" s="1"/>
  <c r="Q12" i="81" a="1"/>
  <c r="Q12" i="81" s="1"/>
  <c r="R16" i="81" a="1"/>
  <c r="R16" i="81" s="1"/>
  <c r="H9" i="81" a="1"/>
  <c r="H9" i="81" s="1"/>
  <c r="E26" i="81" s="1"/>
  <c r="S26" i="81" s="1"/>
  <c r="H16" i="81" a="1"/>
  <c r="H16" i="81" s="1"/>
  <c r="C33" i="81" s="1"/>
  <c r="H10" i="81" a="1"/>
  <c r="H10" i="81" s="1"/>
  <c r="D27" i="81" s="1"/>
  <c r="R27" i="81" s="1"/>
  <c r="X17" i="81" a="1"/>
  <c r="X17" i="81" s="1"/>
  <c r="Y14" i="81" a="1"/>
  <c r="Y14" i="81" s="1"/>
  <c r="Y16" i="81" a="1"/>
  <c r="Y16" i="81" s="1"/>
  <c r="H8" i="81" a="1"/>
  <c r="H8" i="81" s="1"/>
  <c r="H25" i="81" s="1"/>
  <c r="Y11" i="81" a="1"/>
  <c r="Y11" i="81" s="1"/>
  <c r="E18" i="81"/>
  <c r="K24" i="81"/>
  <c r="Y24" i="81" s="1"/>
  <c r="X8" i="81" a="1"/>
  <c r="X8" i="81" s="1"/>
  <c r="X9" i="81" a="1"/>
  <c r="X9" i="81" s="1"/>
  <c r="X10" i="81" a="1"/>
  <c r="X10" i="81" s="1"/>
  <c r="V9" i="81" a="1"/>
  <c r="V9" i="81" s="1"/>
  <c r="V10" i="81" a="1"/>
  <c r="V10" i="81" s="1"/>
  <c r="Y12" i="81" a="1"/>
  <c r="Y12" i="81" s="1"/>
  <c r="Y9" i="81" a="1"/>
  <c r="Y9" i="81" s="1"/>
  <c r="G18" i="81"/>
  <c r="W7" i="81" a="1"/>
  <c r="W7" i="81" s="1"/>
  <c r="W17" i="81" a="1"/>
  <c r="W17" i="81" s="1"/>
  <c r="V13" i="81" a="1"/>
  <c r="V13" i="81" s="1"/>
  <c r="W14" i="81" a="1"/>
  <c r="W14" i="81" s="1"/>
  <c r="I24" i="81"/>
  <c r="W24" i="81" s="1"/>
  <c r="I18" i="81"/>
  <c r="D26" i="81"/>
  <c r="R26" i="81" s="1"/>
  <c r="H12" i="81" a="1"/>
  <c r="H12" i="81" s="1"/>
  <c r="H29" i="81" s="1"/>
  <c r="V29" i="81" s="1"/>
  <c r="V8" i="81" a="1"/>
  <c r="V8" i="81" s="1"/>
  <c r="V11" i="81" a="1"/>
  <c r="V11" i="81" s="1"/>
  <c r="H24" i="81"/>
  <c r="V24" i="81" s="1"/>
  <c r="W11" i="81" a="1"/>
  <c r="W11" i="81" s="1"/>
  <c r="W16" i="81" a="1"/>
  <c r="W16" i="81" s="1"/>
  <c r="W12" i="81" a="1"/>
  <c r="W12" i="81" s="1"/>
  <c r="X12" i="81" a="1"/>
  <c r="X12" i="81" s="1"/>
  <c r="X11" i="81" a="1"/>
  <c r="X11" i="81" s="1"/>
  <c r="S7" i="81" a="1"/>
  <c r="S7" i="81" s="1"/>
  <c r="S17" i="81" a="1"/>
  <c r="S17" i="81" s="1"/>
  <c r="T8" i="81" a="1"/>
  <c r="T8" i="81" s="1"/>
  <c r="T12" i="81" a="1"/>
  <c r="T12" i="81" s="1"/>
  <c r="T7" i="81" a="1"/>
  <c r="T7" i="81" s="1"/>
  <c r="S10" i="81" a="1"/>
  <c r="S10" i="81" s="1"/>
  <c r="T17" i="81" a="1"/>
  <c r="T17" i="81" s="1"/>
  <c r="T14" i="81" a="1"/>
  <c r="T14" i="81" s="1"/>
  <c r="S8" i="81" a="1"/>
  <c r="S8" i="81" s="1"/>
  <c r="J8" i="77"/>
  <c r="E8" i="41" s="1"/>
  <c r="G24" i="81"/>
  <c r="U24" i="81" s="1"/>
  <c r="H11" i="81" a="1"/>
  <c r="H11" i="81" s="1"/>
  <c r="H28" i="81" s="1"/>
  <c r="V28" i="81" s="1"/>
  <c r="H17" i="77"/>
  <c r="W8" i="81" a="1"/>
  <c r="W8" i="81" s="1"/>
  <c r="I17" i="77"/>
  <c r="J12" i="77"/>
  <c r="E12" i="41" s="1"/>
  <c r="D18" i="81"/>
  <c r="C17" i="77"/>
  <c r="J6" i="77"/>
  <c r="E6" i="41" s="1"/>
  <c r="H13" i="81" a="1"/>
  <c r="H13" i="81" s="1"/>
  <c r="H30" i="81" s="1"/>
  <c r="V30" i="81" s="1"/>
  <c r="J14" i="77"/>
  <c r="E14" i="41" s="1"/>
  <c r="J15" i="77"/>
  <c r="E15" i="41" s="1"/>
  <c r="U16" i="81" a="1"/>
  <c r="U16" i="81" s="1"/>
  <c r="E24" i="81"/>
  <c r="S24" i="81" s="1"/>
  <c r="E17" i="77"/>
  <c r="D24" i="81"/>
  <c r="R24" i="81" s="1"/>
  <c r="W15" i="81" a="1"/>
  <c r="W15" i="81" s="1"/>
  <c r="J13" i="77"/>
  <c r="E13" i="41" s="1"/>
  <c r="V16" i="81" a="1"/>
  <c r="V16" i="81" s="1"/>
  <c r="V12" i="81" a="1"/>
  <c r="V12" i="81" s="1"/>
  <c r="V14" i="81" a="1"/>
  <c r="V14" i="81" s="1"/>
  <c r="W13" i="81" a="1"/>
  <c r="W13" i="81" s="1"/>
  <c r="X14" i="81" a="1"/>
  <c r="X14" i="81" s="1"/>
  <c r="W9" i="81" a="1"/>
  <c r="W9" i="81" s="1"/>
  <c r="H17" i="81" a="1"/>
  <c r="H17" i="81" s="1"/>
  <c r="H34" i="81" s="1"/>
  <c r="V34" i="81" s="1"/>
  <c r="T15" i="81" a="1"/>
  <c r="T15" i="81" s="1"/>
  <c r="M31" i="66"/>
  <c r="X15" i="81" a="1"/>
  <c r="X15" i="81" s="1"/>
  <c r="J10" i="77"/>
  <c r="E10" i="41" s="1"/>
  <c r="V7" i="81" a="1"/>
  <c r="V7" i="81" s="1"/>
  <c r="H14" i="81" a="1"/>
  <c r="H14" i="81" s="1"/>
  <c r="H31" i="81" s="1"/>
  <c r="V31" i="81" s="1"/>
  <c r="L7" i="81"/>
  <c r="C18" i="81"/>
  <c r="C24" i="81"/>
  <c r="M9" i="66"/>
  <c r="Q10" i="81" a="1"/>
  <c r="Q10" i="81" s="1"/>
  <c r="R7" i="81" a="1"/>
  <c r="R7" i="81" s="1"/>
  <c r="Q7" i="81" a="1"/>
  <c r="Q7" i="81" s="1"/>
  <c r="R12" i="81" a="1"/>
  <c r="R12" i="81" s="1"/>
  <c r="R8" i="81" a="1"/>
  <c r="R8" i="81" s="1"/>
  <c r="R15" i="81" a="1"/>
  <c r="R15" i="81" s="1"/>
  <c r="Q17" i="81" a="1"/>
  <c r="Q17" i="81" s="1"/>
  <c r="R10" i="81" a="1"/>
  <c r="R10" i="81" s="1"/>
  <c r="R17" i="81" a="1"/>
  <c r="R17" i="81" s="1"/>
  <c r="Q15" i="81" a="1"/>
  <c r="Q15" i="81" s="1"/>
  <c r="Q14" i="81" a="1"/>
  <c r="Q14" i="81" s="1"/>
  <c r="R14" i="81" a="1"/>
  <c r="R14" i="81" s="1"/>
  <c r="J18" i="81"/>
  <c r="X16" i="81" a="1"/>
  <c r="X16" i="81" s="1"/>
  <c r="F18" i="81"/>
  <c r="F24" i="81"/>
  <c r="T24" i="81" s="1"/>
  <c r="J9" i="77"/>
  <c r="E9" i="41" s="1"/>
  <c r="T9" i="81" a="1"/>
  <c r="T9" i="81" s="1"/>
  <c r="V15" i="81" a="1"/>
  <c r="V15" i="81" s="1"/>
  <c r="X7" i="81" a="1"/>
  <c r="X7" i="81" s="1"/>
  <c r="H15" i="81" a="1"/>
  <c r="H15" i="81" s="1"/>
  <c r="H32" i="81" s="1"/>
  <c r="V32" i="81" s="1"/>
  <c r="V17" i="81" a="1"/>
  <c r="V17" i="81" s="1"/>
  <c r="J16" i="77"/>
  <c r="E16" i="41" s="1"/>
  <c r="J24" i="81"/>
  <c r="X24" i="81" s="1"/>
  <c r="G17" i="77"/>
  <c r="C27" i="81" l="1"/>
  <c r="Q27" i="81" s="1"/>
  <c r="E27" i="81"/>
  <c r="S27" i="81" s="1"/>
  <c r="K27" i="81"/>
  <c r="Y27" i="81" s="1"/>
  <c r="F33" i="81"/>
  <c r="T33" i="81" s="1"/>
  <c r="F17" i="77"/>
  <c r="J7" i="77"/>
  <c r="J11" i="77"/>
  <c r="E11" i="41" s="1"/>
  <c r="D17" i="77"/>
  <c r="I25" i="81"/>
  <c r="J28" i="81"/>
  <c r="X28" i="81" s="1"/>
  <c r="E30" i="81"/>
  <c r="S30" i="81" s="1"/>
  <c r="C25" i="81"/>
  <c r="Q49" i="81"/>
  <c r="G79" i="86" s="1"/>
  <c r="Q46" i="81"/>
  <c r="S46" i="81"/>
  <c r="R46" i="81"/>
  <c r="F27" i="81"/>
  <c r="T27" i="81" s="1"/>
  <c r="E29" i="81"/>
  <c r="S29" i="81" s="1"/>
  <c r="G29" i="81"/>
  <c r="U29" i="81" s="1"/>
  <c r="Y46" i="81"/>
  <c r="K29" i="81"/>
  <c r="Y29" i="81" s="1"/>
  <c r="I27" i="81"/>
  <c r="W27" i="81" s="1"/>
  <c r="V46" i="81"/>
  <c r="K28" i="81"/>
  <c r="Y28" i="81" s="1"/>
  <c r="D29" i="81"/>
  <c r="R29" i="81" s="1"/>
  <c r="I26" i="81"/>
  <c r="W26" i="81" s="1"/>
  <c r="I29" i="81"/>
  <c r="W29" i="81" s="1"/>
  <c r="J27" i="81"/>
  <c r="X27" i="81" s="1"/>
  <c r="G27" i="81"/>
  <c r="U27" i="81" s="1"/>
  <c r="K26" i="81"/>
  <c r="Y26" i="81" s="1"/>
  <c r="F26" i="81"/>
  <c r="T26" i="81" s="1"/>
  <c r="L9" i="81"/>
  <c r="B8" i="77" s="1"/>
  <c r="D8" i="41" s="1"/>
  <c r="D28" i="81"/>
  <c r="R28" i="81" s="1"/>
  <c r="L10" i="81"/>
  <c r="B9" i="77" s="1"/>
  <c r="D9" i="41" s="1"/>
  <c r="C19" i="38" s="1"/>
  <c r="V49" i="81"/>
  <c r="J77" i="86" s="1"/>
  <c r="I28" i="81"/>
  <c r="W28" i="81" s="1"/>
  <c r="G26" i="81"/>
  <c r="U26" i="81" s="1"/>
  <c r="L16" i="81"/>
  <c r="B15" i="77" s="1"/>
  <c r="D15" i="41" s="1"/>
  <c r="F25" i="81"/>
  <c r="D33" i="81"/>
  <c r="R33" i="81" s="1"/>
  <c r="I33" i="81"/>
  <c r="W33" i="81" s="1"/>
  <c r="Z8" i="81"/>
  <c r="J26" i="81"/>
  <c r="X26" i="81" s="1"/>
  <c r="U18" i="81"/>
  <c r="L8" i="81"/>
  <c r="B7" i="77" s="1"/>
  <c r="D7" i="41" s="1"/>
  <c r="G28" i="81"/>
  <c r="U28" i="81" s="1"/>
  <c r="Y18" i="81"/>
  <c r="J25" i="81"/>
  <c r="C26" i="81"/>
  <c r="Q26" i="81" s="1"/>
  <c r="H26" i="81"/>
  <c r="V26" i="81" s="1"/>
  <c r="G25" i="81"/>
  <c r="G33" i="81"/>
  <c r="U33" i="81" s="1"/>
  <c r="C29" i="81"/>
  <c r="Q29" i="81" s="1"/>
  <c r="H33" i="81"/>
  <c r="V33" i="81" s="1"/>
  <c r="E25" i="81"/>
  <c r="J33" i="81"/>
  <c r="X33" i="81" s="1"/>
  <c r="J29" i="81"/>
  <c r="X29" i="81" s="1"/>
  <c r="L12" i="81"/>
  <c r="X46" i="81"/>
  <c r="K33" i="81"/>
  <c r="Y33" i="81" s="1"/>
  <c r="D25" i="81"/>
  <c r="K25" i="81"/>
  <c r="E33" i="81"/>
  <c r="S33" i="81" s="1"/>
  <c r="Z13" i="81"/>
  <c r="W47" i="81"/>
  <c r="U41" i="81"/>
  <c r="I5" i="86" s="1"/>
  <c r="Y48" i="81"/>
  <c r="V45" i="81"/>
  <c r="K30" i="81"/>
  <c r="Y30" i="81" s="1"/>
  <c r="D30" i="81"/>
  <c r="R30" i="81" s="1"/>
  <c r="U50" i="81"/>
  <c r="I85" i="86" s="1"/>
  <c r="I30" i="81"/>
  <c r="W30" i="81" s="1"/>
  <c r="W18" i="81"/>
  <c r="Z9" i="81"/>
  <c r="C30" i="81"/>
  <c r="Q30" i="81" s="1"/>
  <c r="X47" i="81"/>
  <c r="T49" i="81"/>
  <c r="H78" i="86" s="1"/>
  <c r="F29" i="81"/>
  <c r="T29" i="81" s="1"/>
  <c r="L11" i="81"/>
  <c r="B10" i="77" s="1"/>
  <c r="D10" i="41" s="1"/>
  <c r="I34" i="81"/>
  <c r="W34" i="81" s="1"/>
  <c r="G31" i="81"/>
  <c r="U31" i="81" s="1"/>
  <c r="Z16" i="81"/>
  <c r="T43" i="81"/>
  <c r="H22" i="86" s="1"/>
  <c r="L13" i="81"/>
  <c r="V50" i="81"/>
  <c r="J85" i="86" s="1"/>
  <c r="U46" i="81"/>
  <c r="H27" i="81"/>
  <c r="V27" i="81" s="1"/>
  <c r="W41" i="81"/>
  <c r="K5" i="86" s="1"/>
  <c r="E31" i="81"/>
  <c r="S31" i="81" s="1"/>
  <c r="I31" i="81"/>
  <c r="W31" i="81" s="1"/>
  <c r="W46" i="81"/>
  <c r="X44" i="81"/>
  <c r="K32" i="81"/>
  <c r="Y32" i="81" s="1"/>
  <c r="T45" i="81"/>
  <c r="X45" i="81"/>
  <c r="J34" i="81"/>
  <c r="X34" i="81" s="1"/>
  <c r="J32" i="81"/>
  <c r="X32" i="81" s="1"/>
  <c r="R44" i="81"/>
  <c r="U47" i="81"/>
  <c r="V43" i="81"/>
  <c r="J21" i="86" s="1"/>
  <c r="X49" i="81"/>
  <c r="L77" i="86" s="1"/>
  <c r="Z17" i="81"/>
  <c r="Q50" i="81"/>
  <c r="S49" i="81"/>
  <c r="H79" i="86" s="1"/>
  <c r="C32" i="81"/>
  <c r="S48" i="81"/>
  <c r="D34" i="81"/>
  <c r="R34" i="81" s="1"/>
  <c r="E28" i="81"/>
  <c r="S28" i="81" s="1"/>
  <c r="L17" i="81"/>
  <c r="U48" i="81"/>
  <c r="Y41" i="81"/>
  <c r="Y50" i="81"/>
  <c r="M85" i="86" s="1"/>
  <c r="W45" i="81"/>
  <c r="I32" i="81"/>
  <c r="W32" i="81" s="1"/>
  <c r="W50" i="81"/>
  <c r="K85" i="86" s="1"/>
  <c r="R50" i="81"/>
  <c r="G86" i="86" s="1"/>
  <c r="X18" i="81"/>
  <c r="X41" i="81"/>
  <c r="V48" i="81"/>
  <c r="S44" i="81"/>
  <c r="R48" i="81"/>
  <c r="Q24" i="81"/>
  <c r="L24" i="81"/>
  <c r="Y49" i="81"/>
  <c r="M77" i="86" s="1"/>
  <c r="Y44" i="81"/>
  <c r="C34" i="81"/>
  <c r="R49" i="81"/>
  <c r="G78" i="86" s="1"/>
  <c r="S50" i="81"/>
  <c r="H87" i="86" s="1"/>
  <c r="W49" i="81"/>
  <c r="K77" i="86" s="1"/>
  <c r="H18" i="81"/>
  <c r="H35" i="81" s="1"/>
  <c r="V44" i="81"/>
  <c r="K31" i="81"/>
  <c r="Y31" i="81" s="1"/>
  <c r="R43" i="81"/>
  <c r="G22" i="86" s="1"/>
  <c r="L15" i="81"/>
  <c r="F32" i="81"/>
  <c r="T32" i="81" s="1"/>
  <c r="D32" i="81"/>
  <c r="R32" i="81" s="1"/>
  <c r="X48" i="81"/>
  <c r="U49" i="81"/>
  <c r="I77" i="86" s="1"/>
  <c r="X50" i="81"/>
  <c r="L85" i="86" s="1"/>
  <c r="U43" i="81"/>
  <c r="I21" i="86" s="1"/>
  <c r="S41" i="81"/>
  <c r="S18" i="81"/>
  <c r="W44" i="81"/>
  <c r="F28" i="81"/>
  <c r="T28" i="81" s="1"/>
  <c r="D31" i="81"/>
  <c r="R31" i="81" s="1"/>
  <c r="U44" i="81"/>
  <c r="T41" i="81"/>
  <c r="T18" i="81"/>
  <c r="T44" i="81"/>
  <c r="R47" i="81"/>
  <c r="R45" i="81"/>
  <c r="B6" i="77"/>
  <c r="D6" i="41" s="1"/>
  <c r="E34" i="81"/>
  <c r="S34" i="81" s="1"/>
  <c r="C31" i="81"/>
  <c r="K34" i="81"/>
  <c r="Y34" i="81" s="1"/>
  <c r="Y43" i="81"/>
  <c r="M21" i="86" s="1"/>
  <c r="T47" i="81"/>
  <c r="E32" i="81"/>
  <c r="S32" i="81" s="1"/>
  <c r="G30" i="81"/>
  <c r="U30" i="81" s="1"/>
  <c r="F31" i="81"/>
  <c r="T31" i="81" s="1"/>
  <c r="Q43" i="81"/>
  <c r="Z10" i="81"/>
  <c r="S45" i="81"/>
  <c r="H39" i="86" s="1"/>
  <c r="T48" i="81"/>
  <c r="X43" i="81"/>
  <c r="L21" i="86" s="1"/>
  <c r="Q47" i="81"/>
  <c r="Z14" i="81"/>
  <c r="Q41" i="81"/>
  <c r="Q18" i="81"/>
  <c r="Z7" i="81"/>
  <c r="G34" i="81"/>
  <c r="U34" i="81" s="1"/>
  <c r="Z11" i="81"/>
  <c r="J31" i="81"/>
  <c r="X31" i="81" s="1"/>
  <c r="L14" i="81"/>
  <c r="Z12" i="81"/>
  <c r="U45" i="81"/>
  <c r="F30" i="81"/>
  <c r="T30" i="81" s="1"/>
  <c r="T46" i="81"/>
  <c r="C28" i="81"/>
  <c r="F34" i="81"/>
  <c r="T34" i="81" s="1"/>
  <c r="T50" i="81"/>
  <c r="H86" i="86" s="1"/>
  <c r="J30" i="81"/>
  <c r="X30" i="81" s="1"/>
  <c r="Y47" i="81"/>
  <c r="W43" i="81"/>
  <c r="K21" i="86" s="1"/>
  <c r="Q48" i="81"/>
  <c r="Z15" i="81"/>
  <c r="R18" i="81"/>
  <c r="R41" i="81"/>
  <c r="V18" i="81"/>
  <c r="V41" i="81"/>
  <c r="Q44" i="81"/>
  <c r="S47" i="81"/>
  <c r="V47" i="81"/>
  <c r="W48" i="81"/>
  <c r="Q45" i="81"/>
  <c r="Y45" i="81"/>
  <c r="S43" i="81"/>
  <c r="H23" i="86" s="1"/>
  <c r="Q33" i="81"/>
  <c r="G32" i="81"/>
  <c r="U32" i="81" s="1"/>
  <c r="I37" i="86" l="1"/>
  <c r="J29" i="86"/>
  <c r="J37" i="86"/>
  <c r="I29" i="86"/>
  <c r="K61" i="86"/>
  <c r="H46" i="86"/>
  <c r="G38" i="86"/>
  <c r="H62" i="86"/>
  <c r="M29" i="86"/>
  <c r="M37" i="86"/>
  <c r="H54" i="86"/>
  <c r="J53" i="86"/>
  <c r="L37" i="86"/>
  <c r="H55" i="86"/>
  <c r="H63" i="86"/>
  <c r="G30" i="86"/>
  <c r="L61" i="86"/>
  <c r="J61" i="86"/>
  <c r="M53" i="86"/>
  <c r="L29" i="86"/>
  <c r="L53" i="86"/>
  <c r="M45" i="86"/>
  <c r="I53" i="86"/>
  <c r="K45" i="86"/>
  <c r="M61" i="86"/>
  <c r="L45" i="86"/>
  <c r="G62" i="86"/>
  <c r="K37" i="86"/>
  <c r="K53" i="86"/>
  <c r="H31" i="86"/>
  <c r="G46" i="86"/>
  <c r="J45" i="86"/>
  <c r="H47" i="86"/>
  <c r="K29" i="86"/>
  <c r="G54" i="86"/>
  <c r="I61" i="86"/>
  <c r="H38" i="86"/>
  <c r="I45" i="86"/>
  <c r="G47" i="86"/>
  <c r="H30" i="86"/>
  <c r="D7" i="80"/>
  <c r="D8" i="80" s="1"/>
  <c r="D10" i="80" s="1"/>
  <c r="J17" i="38" s="1"/>
  <c r="E7" i="41"/>
  <c r="J17" i="77"/>
  <c r="C20" i="38"/>
  <c r="C17" i="38"/>
  <c r="C35" i="81"/>
  <c r="L25" i="81"/>
  <c r="L18" i="81"/>
  <c r="L29" i="81"/>
  <c r="C18" i="38"/>
  <c r="C25" i="38"/>
  <c r="L27" i="81"/>
  <c r="L33" i="81"/>
  <c r="B11" i="77"/>
  <c r="D11" i="41" s="1"/>
  <c r="C21" i="38" s="1"/>
  <c r="L26" i="81"/>
  <c r="J35" i="81"/>
  <c r="B12" i="77"/>
  <c r="D12" i="41" s="1"/>
  <c r="C22" i="38" s="1"/>
  <c r="D35" i="81"/>
  <c r="F35" i="81"/>
  <c r="G35" i="81"/>
  <c r="K35" i="81"/>
  <c r="E35" i="81"/>
  <c r="L34" i="81"/>
  <c r="Q34" i="81"/>
  <c r="J5" i="86"/>
  <c r="L5" i="86"/>
  <c r="M5" i="86"/>
  <c r="Z50" i="81"/>
  <c r="G87" i="86"/>
  <c r="B13" i="77"/>
  <c r="D13" i="41" s="1"/>
  <c r="C23" i="38" s="1"/>
  <c r="L30" i="81"/>
  <c r="L31" i="81"/>
  <c r="Q31" i="81"/>
  <c r="Z49" i="81"/>
  <c r="L28" i="81"/>
  <c r="Q28" i="81"/>
  <c r="Z44" i="81"/>
  <c r="G31" i="86"/>
  <c r="G6" i="86"/>
  <c r="B16" i="77"/>
  <c r="D16" i="41" s="1"/>
  <c r="C26" i="38" s="1"/>
  <c r="I35" i="81"/>
  <c r="H6" i="86"/>
  <c r="Z48" i="81"/>
  <c r="G63" i="86"/>
  <c r="Z47" i="81"/>
  <c r="G55" i="86"/>
  <c r="Q32" i="81"/>
  <c r="L32" i="81"/>
  <c r="Z45" i="81"/>
  <c r="G39" i="86"/>
  <c r="Z18" i="81"/>
  <c r="H7" i="86"/>
  <c r="Z46" i="81"/>
  <c r="B14" i="77"/>
  <c r="D14" i="41" s="1"/>
  <c r="C24" i="38" s="1"/>
  <c r="Z41" i="81"/>
  <c r="G7" i="86"/>
  <c r="Z43" i="81"/>
  <c r="G23" i="86"/>
  <c r="C16" i="38"/>
  <c r="K17" i="38" l="1"/>
  <c r="K27" i="38" s="1"/>
  <c r="P35" i="81" s="1"/>
  <c r="V35" i="81" s="1"/>
  <c r="J27" i="38"/>
  <c r="L35" i="81"/>
  <c r="D17" i="41"/>
  <c r="B17" i="77"/>
  <c r="C27" i="38"/>
  <c r="F7" i="41"/>
  <c r="P25" i="81" l="1"/>
  <c r="R35" i="81"/>
  <c r="T35" i="81"/>
  <c r="Y35" i="81"/>
  <c r="S35" i="81"/>
  <c r="W35" i="81"/>
  <c r="Q35" i="81"/>
  <c r="U35" i="81"/>
  <c r="X35" i="81"/>
  <c r="G20" i="38"/>
  <c r="F10" i="41"/>
  <c r="G17" i="38"/>
  <c r="G18" i="38"/>
  <c r="F8" i="41"/>
  <c r="F9" i="41"/>
  <c r="G19" i="38"/>
  <c r="G22" i="38"/>
  <c r="F12" i="41"/>
  <c r="G25" i="38"/>
  <c r="F15" i="41"/>
  <c r="G16" i="38"/>
  <c r="F6" i="41"/>
  <c r="G21" i="38"/>
  <c r="F11" i="41"/>
  <c r="P42" i="81" l="1"/>
  <c r="U42" i="81" s="1"/>
  <c r="U51" i="81" s="1"/>
  <c r="Q25" i="81"/>
  <c r="U25" i="81"/>
  <c r="X25" i="81"/>
  <c r="R25" i="81"/>
  <c r="Y25" i="81"/>
  <c r="T25" i="81"/>
  <c r="W25" i="81"/>
  <c r="V25" i="81"/>
  <c r="S25" i="81"/>
  <c r="E17" i="41"/>
  <c r="F12" i="86"/>
  <c r="P7" i="81"/>
  <c r="F28" i="86"/>
  <c r="P10" i="81"/>
  <c r="F20" i="86"/>
  <c r="P9" i="81"/>
  <c r="F76" i="86"/>
  <c r="P8" i="81"/>
  <c r="G24" i="38"/>
  <c r="F36" i="86" s="1"/>
  <c r="F14" i="41"/>
  <c r="G26" i="38"/>
  <c r="F16" i="41"/>
  <c r="F52" i="86"/>
  <c r="P13" i="81"/>
  <c r="P11" i="81"/>
  <c r="F44" i="86"/>
  <c r="P12" i="81"/>
  <c r="F84" i="86"/>
  <c r="P16" i="81"/>
  <c r="F13" i="41"/>
  <c r="G23" i="38"/>
  <c r="I69" i="86" l="1"/>
  <c r="X42" i="81"/>
  <c r="X51" i="81" s="1"/>
  <c r="W42" i="81"/>
  <c r="W51" i="81" s="1"/>
  <c r="Y42" i="81"/>
  <c r="M69" i="86" s="1"/>
  <c r="S42" i="81"/>
  <c r="H71" i="86" s="1"/>
  <c r="P51" i="81"/>
  <c r="Q42" i="81"/>
  <c r="G71" i="86" s="1"/>
  <c r="R42" i="81"/>
  <c r="G70" i="86" s="1"/>
  <c r="V42" i="81"/>
  <c r="V51" i="81" s="1"/>
  <c r="T42" i="81"/>
  <c r="H70" i="86" s="1"/>
  <c r="L69" i="86"/>
  <c r="F60" i="86"/>
  <c r="P14" i="81"/>
  <c r="F68" i="86"/>
  <c r="P15" i="81"/>
  <c r="P17" i="81"/>
  <c r="F92" i="86"/>
  <c r="G27" i="38"/>
  <c r="P18" i="81" s="1"/>
  <c r="S51" i="81" l="1"/>
  <c r="Q51" i="81"/>
  <c r="J69" i="86"/>
  <c r="K69" i="86"/>
  <c r="T51" i="81"/>
  <c r="Y51" i="81"/>
  <c r="Z42" i="81"/>
  <c r="R51" i="81"/>
  <c r="Z51" i="8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<sst xmlns="http://schemas.openxmlformats.org/spreadsheetml/2006/main" count="8224" uniqueCount="360">
  <si>
    <t>Sludge investigations</t>
  </si>
  <si>
    <t xml:space="preserve">Model code: </t>
  </si>
  <si>
    <t>PR24CA82</t>
  </si>
  <si>
    <t>Version number:</t>
  </si>
  <si>
    <t>File name:</t>
  </si>
  <si>
    <t>Date:</t>
  </si>
  <si>
    <t>For enquiries please contact:</t>
  </si>
  <si>
    <t>PR24@ofwat.gov.uk</t>
  </si>
  <si>
    <t>Contents:</t>
  </si>
  <si>
    <t>Tab name</t>
  </si>
  <si>
    <t>Description</t>
  </si>
  <si>
    <t>Cover</t>
  </si>
  <si>
    <t>Details of the file and the enhancement assessment approach</t>
  </si>
  <si>
    <t xml:space="preserve">Conceptual model </t>
  </si>
  <si>
    <t xml:space="preserve"> Flow diagram of the high-level enhancement assessment process within models. </t>
  </si>
  <si>
    <t xml:space="preserve"> Inputs &gt; &gt; </t>
  </si>
  <si>
    <t xml:space="preserve"> Blank - section header </t>
  </si>
  <si>
    <t xml:space="preserve"> F_Inputs </t>
  </si>
  <si>
    <t xml:space="preserve"> Submitted business plan data import from central database </t>
  </si>
  <si>
    <t xml:space="preserve"> F_Inputs adjusted </t>
  </si>
  <si>
    <t xml:space="preserve"> Re-organising of input data to take account of transitional / accelerated process expenditure and drivers, and including any reallocations between enhancement lines.  </t>
  </si>
  <si>
    <t>PR24_NETTOTEX</t>
  </si>
  <si>
    <t>Wastewater price control net Totex data import from central database used for materiality assessment.</t>
  </si>
  <si>
    <t xml:space="preserve"> Consolidated Input </t>
  </si>
  <si>
    <t xml:space="preserve"> Combined input data taking account of any other contributing data, where applicable (e.g. historical APR data) </t>
  </si>
  <si>
    <t xml:space="preserve"> Input Override </t>
  </si>
  <si>
    <t xml:space="preserve"> Manual adjustments to requested data where not corrected in business plan data table resubmissions </t>
  </si>
  <si>
    <t xml:space="preserve"> Final Input </t>
  </si>
  <si>
    <t xml:space="preserve"> Final data used for the enhancement assessment </t>
  </si>
  <si>
    <t xml:space="preserve"> Company level efficiencies </t>
  </si>
  <si>
    <t xml:space="preserve"> Wastewater price control company-level efficiency challenges  </t>
  </si>
  <si>
    <t xml:space="preserve"> Analysis &gt; &gt; </t>
  </si>
  <si>
    <t xml:space="preserve"> Data_Final_Model_Format </t>
  </si>
  <si>
    <t xml:space="preserve"> Summary of the expenditure and associated drivers used during the assessment </t>
  </si>
  <si>
    <t xml:space="preserve">Materiality and shallow dive </t>
  </si>
  <si>
    <t xml:space="preserve"> Initial assessment of the materiality of requested expenditure to inform the decision on the assessment approach </t>
  </si>
  <si>
    <t xml:space="preserve"> Deep dive_WSH</t>
  </si>
  <si>
    <t xml:space="preserve"> Detailed assessment per company of the requested expenditure where costs are material and / or a modelled approach is not appropriate. </t>
  </si>
  <si>
    <t xml:space="preserve"> Outputs &gt; &gt; </t>
  </si>
  <si>
    <t xml:space="preserve"> Allowance </t>
  </si>
  <si>
    <t xml:space="preserve"> Summary of our assessed allowances per company before other adjustments (e.g. frontier shift) </t>
  </si>
  <si>
    <t>Outputs to aggregator</t>
  </si>
  <si>
    <t>Summary of submitted and assessed costs profiled over the 2023-30 period (including transitional and accelerated process expenditure)</t>
  </si>
  <si>
    <t xml:space="preserve">F-Outputs </t>
  </si>
  <si>
    <t xml:space="preserve"> Allowance data export to central database </t>
  </si>
  <si>
    <t xml:space="preserve">Post Adj &amp; FS Allowances </t>
  </si>
  <si>
    <t xml:space="preserve">Summary of imported, post-adjusted allowances per company per enhancement line per year. </t>
  </si>
  <si>
    <t>PCD</t>
  </si>
  <si>
    <t xml:space="preserve">Price control deliverable assessment and decision on PCD rate(s) for applicable companies </t>
  </si>
  <si>
    <t>DROPDOWN LISTS</t>
  </si>
  <si>
    <t>Data validation lists used throughout the file</t>
  </si>
  <si>
    <t>Error Log - Subsequent to this model being developed, we identified the following corrections that we will make for final determinations:</t>
  </si>
  <si>
    <t>Company</t>
  </si>
  <si>
    <t>Description of change to be made</t>
  </si>
  <si>
    <t>End of sheet</t>
  </si>
  <si>
    <t>PR24-Enh-WW-Sludge Investigations</t>
  </si>
  <si>
    <t>Run on 05 Sep 2024 9:32</t>
  </si>
  <si>
    <t>Acronym</t>
  </si>
  <si>
    <t>Reference</t>
  </si>
  <si>
    <t>Item description</t>
  </si>
  <si>
    <t>Unit</t>
  </si>
  <si>
    <t>Model</t>
  </si>
  <si>
    <t>2023-24</t>
  </si>
  <si>
    <t>2024-25</t>
  </si>
  <si>
    <t>2025-26</t>
  </si>
  <si>
    <t>2026-27</t>
  </si>
  <si>
    <t>2027-28</t>
  </si>
  <si>
    <t>2028-29</t>
  </si>
  <si>
    <t>2029-30</t>
  </si>
  <si>
    <t>Price Review 2024</t>
  </si>
  <si>
    <t>Run 11 - PR24 FD Data</t>
  </si>
  <si>
    <t>Latest</t>
  </si>
  <si>
    <t>ANH</t>
  </si>
  <si>
    <t>CWW3_149TOT_PR24</t>
  </si>
  <si>
    <t>EA/NRW environmental programme bioresources (WINEP/NEP) - Sludge investigations and monitoring (NEP only) bioresources capex - Total</t>
  </si>
  <si>
    <t>£m</t>
  </si>
  <si>
    <t>CWW3_150TOT_PR24</t>
  </si>
  <si>
    <t>EA/NRW environmental programme bioresources (WINEP/NEP) - Sludge investigations and monitoring (NEP only) bioresources opex - Total</t>
  </si>
  <si>
    <t>CWW3_151TOT_PR24</t>
  </si>
  <si>
    <t>EA/NRW environmental programme bioresources (WINEP/NEP) - Sludge investigations and monitoring (NEP only) bioresources totex - Total</t>
  </si>
  <si>
    <t>CWW9_149TOT_PR24</t>
  </si>
  <si>
    <t>CWW9_150TOT_PR24</t>
  </si>
  <si>
    <t>CWW9_151TOT_PR24</t>
  </si>
  <si>
    <t>CWW12_149TOT_PR24</t>
  </si>
  <si>
    <t/>
  </si>
  <si>
    <t>CWW12_150TOT_PR24</t>
  </si>
  <si>
    <t>CWW12_151TOT_PR24</t>
  </si>
  <si>
    <t>CWW13_201_PR24</t>
  </si>
  <si>
    <t>EA/NRW environmental programme bioresources (WINEP/NEP) - Sludge investigations and monitoring; BVA (WINEP/NEP) bioresources capex - Expenditure on projects starting in AMP8</t>
  </si>
  <si>
    <t>CWW13_202_PR24</t>
  </si>
  <si>
    <t>EA/NRW environmental programme bioresources (WINEP/NEP) - Sludge investigations and monitoring; BVA (WINEP/NEP) bioresources opex - Expenditure on projects starting in AMP8</t>
  </si>
  <si>
    <t>CWW13_203_PR24</t>
  </si>
  <si>
    <t>EA/NRW environmental programme bioresources (WINEP/NEP) - Sludge investigations and monitoring; BVA (WINEP/NEP) bioresources totex - Expenditure on projects starting in AMP8</t>
  </si>
  <si>
    <t>CWW13_204_PR24</t>
  </si>
  <si>
    <t>EA/NRW environmental programme bioresources (WINEP/NEP) - Sludge investigations and monitoring; BVA (WINEP/NEP) bioresources third party contributions - Expenditure on projects starting in AMP8</t>
  </si>
  <si>
    <t>CWW14_201_PR24</t>
  </si>
  <si>
    <t>EA/NRW environmental programme bioresources (WINEP/NEP) - Sludge investigations and monitoring; BVA (WINEP/NEP) bioresources capex - Expenditure on alternative least cost option plan for projects starting in AMP8</t>
  </si>
  <si>
    <t>CWW14_202_PR24</t>
  </si>
  <si>
    <t>EA/NRW environmental programme bioresources (WINEP/NEP) - Sludge investigations and monitoring; BVA (WINEP/NEP) bioresources opex - Expenditure on alternative least cost option plan for projects starting in AMP8</t>
  </si>
  <si>
    <t>CWW14_203_PR24</t>
  </si>
  <si>
    <t>EA/NRW environmental programme bioresources (WINEP/NEP) - Sludge investigations and monitoring; BVA (WINEP/NEP) bioresources totex - Expenditure on alternative least cost option plan for projects starting in AMP8</t>
  </si>
  <si>
    <t>CWW17_149TOT_PR24</t>
  </si>
  <si>
    <t>CWW17_150TOT_PR24</t>
  </si>
  <si>
    <t>CWW17_151TOT_PR24</t>
  </si>
  <si>
    <t>CWW20_064_PR24</t>
  </si>
  <si>
    <t>Other data - Total number of WINEP/NEP investigations</t>
  </si>
  <si>
    <t>nr</t>
  </si>
  <si>
    <t>BIO5_011_PR24</t>
  </si>
  <si>
    <t>Sludge management/sludge treatment/ Bioresources cost driver - Additional Line 1; Sludge management/sludge treatment/ Bioresources cost driver</t>
  </si>
  <si>
    <t>define</t>
  </si>
  <si>
    <t>WSH</t>
  </si>
  <si>
    <t>HDD</t>
  </si>
  <si>
    <t>NES</t>
  </si>
  <si>
    <t>SVE</t>
  </si>
  <si>
    <t>SWB</t>
  </si>
  <si>
    <t>SRN</t>
  </si>
  <si>
    <t>TMS</t>
  </si>
  <si>
    <t>NWT</t>
  </si>
  <si>
    <t>WSX</t>
  </si>
  <si>
    <t>YKY</t>
  </si>
  <si>
    <t>Company Acronym</t>
  </si>
  <si>
    <t>Item Code</t>
  </si>
  <si>
    <t>Item Description</t>
  </si>
  <si>
    <t>Item Unit</t>
  </si>
  <si>
    <t>Item Table Suite</t>
  </si>
  <si>
    <t>PR24_NETTOTEX_WASTE_Run8</t>
  </si>
  <si>
    <t>Run on 05 Sep 2024 8:57</t>
  </si>
  <si>
    <t>Constant</t>
  </si>
  <si>
    <t>PR24_NETTOTEX_WASTE</t>
  </si>
  <si>
    <t>PR24 BP Net totex - Total inc. accelerated &amp; transition costs</t>
  </si>
  <si>
    <t>BON code</t>
  </si>
  <si>
    <t>2029-31</t>
  </si>
  <si>
    <t>Comments</t>
  </si>
  <si>
    <t>Total</t>
  </si>
  <si>
    <t>Totex requested in business plan pre reallocations and adjustments (£m)</t>
  </si>
  <si>
    <t>CWW3 Totex requested in business plan (£m)</t>
  </si>
  <si>
    <t>Shallow Dive Output</t>
  </si>
  <si>
    <t>Run on 13 Nov 2024 14:29</t>
  </si>
  <si>
    <t>Price Review</t>
  </si>
  <si>
    <t>C_PR24ENHWW_SHALLOW_EFF</t>
  </si>
  <si>
    <t>Shallow dive company efficiency factor - enhancement - wastewater</t>
  </si>
  <si>
    <t>%</t>
  </si>
  <si>
    <t>Report ID: 25753</t>
  </si>
  <si>
    <t>PR24CA14 WW Post FS incl. DM and excl. Cont</t>
  </si>
  <si>
    <t>Run on 21 Nov 2024 13:37</t>
  </si>
  <si>
    <t>PR24CA14_WW_TOTAL_ENHANCEMENT_ALLOW_TOT</t>
  </si>
  <si>
    <t>PR24 final wastewater enhancement totex allowance- total enhancement expenditure</t>
  </si>
  <si>
    <t>PR24CA14_WW_EDM_ALLOW_TOT</t>
  </si>
  <si>
    <t>PR24 final wastewater enhancement totex allowances - WINEP/NEP - Event duration monitoring at intermittent discharges expenditure</t>
  </si>
  <si>
    <t>PR24CA14_WW_FLOW_MONITORING_ALLOW_TOT</t>
  </si>
  <si>
    <t>PR24 final wastewater enhancement totex allowances - WINEP/NEP - Flow monitoring at sewage treatment works expenditure</t>
  </si>
  <si>
    <t>PR24CA14_WW_CWQM_ALLOW_TOT</t>
  </si>
  <si>
    <t>PR24 final wastewater enhancement totex allowances - WINEP/NEP - Continuous river water quality monitoring expenditure</t>
  </si>
  <si>
    <t>PR24CA14_WW_MCERTS_ALLOW_TOT</t>
  </si>
  <si>
    <t>PR24 final wastewater enhancement totex allowances - WINEP/NEP - MCERTs monitoring at emergency sewage pumping station overflows expenditure</t>
  </si>
  <si>
    <t>PR24CA14_WW_FFT_ALLOW_TOT</t>
  </si>
  <si>
    <t>PR24 final wastewater enhancement totex allowances - WINEP/NEP - Increase flow to full treatment expenditure</t>
  </si>
  <si>
    <t>PR24CA14_WW_CSO_ALLOW_TOT</t>
  </si>
  <si>
    <t>PR24 final wastewater enhancement totex allowances - WINEP/NEP - combined storm overflow expenditure</t>
  </si>
  <si>
    <t>PR24CA14_WW_CHEMICAL_REMOVAL_ALLOW_TOT</t>
  </si>
  <si>
    <t>PR24 final wastewater enhancement totex allowances - WINEP/NEP - Treatment for chemical removal expenditure</t>
  </si>
  <si>
    <t>PR24CA14_WW_CHEMICAL_INV_ALLOW_TOT</t>
  </si>
  <si>
    <t>PR24 final wastewater enhancement totex allowances - WINEP/NEP - Chemicals and emerging contaminants monitoring, investigations, options appraisals expenditure</t>
  </si>
  <si>
    <t>PR24CA14_WW_N_REMOVAL_ALLOW_TOT</t>
  </si>
  <si>
    <t>PR24 final wastewater enhancement totex allowances - WINEP/NEP - Treatment for total nitrogen removal expenditure</t>
  </si>
  <si>
    <t>PR24CA14_WW_NTAL_ALLOW_TOT</t>
  </si>
  <si>
    <t>PR24 final wastewater enhancement totex allowances - WINEP/NEP - Nitrogen technically achievable limit monitoring, investigation or options appraisal expenditure</t>
  </si>
  <si>
    <t>PR24CA14_WW_P_REMOVAL_ALLOW_TOT</t>
  </si>
  <si>
    <t>PR24 final wastewater enhancement totex allowances - WINEP/NEP - Treatment for phosphorus removal expenditure</t>
  </si>
  <si>
    <t>PR24CA14_WW_NUT_SAN_DETS_ALLOW_TOT</t>
  </si>
  <si>
    <t>PR24 final wastewater enhancement totex allowances - WINEP/NEP - Treatment for nutrients (N or P) and / or sanitary determinands, nature based solution expenditure</t>
  </si>
  <si>
    <t>PR24CA14_WW_SANITARY_PARAM_ALLOW_TOT</t>
  </si>
  <si>
    <t>PR24 final wastewater enhancement totex allowances - WINEP/NEP - Treatment for tightening of sanitary parameters expenditure</t>
  </si>
  <si>
    <t>PR24CA14_WW_CHEM_SOURCE_CON_ALLOW_TOT</t>
  </si>
  <si>
    <t>PR24 final wastewater enhancement totex allowances - WINEP/NEP - Catchment management - chemicals source control expenditure</t>
  </si>
  <si>
    <t>PR24CA14_WW_NUT_BALANCING_ALLOW_TOT</t>
  </si>
  <si>
    <t>PR24 final wastewater enhancement totex allowances - WINEP/NEP - Catchment management - nutrient balancing expenditure</t>
  </si>
  <si>
    <t>PR24CA14_WW_CATCHMENT_PERMIT_ALLOW_TOT</t>
  </si>
  <si>
    <t>PR24 final wastewater enhancement totex allowances - WINEP/NEP - Catchment management - catchment permitting expenditure</t>
  </si>
  <si>
    <t>PR24CA14_WW_HABITAT_REST_ALLOW_TOT</t>
  </si>
  <si>
    <t>PR24 final wastewater enhancement totex allowances - WINEP/NEP - Catchment management - habitat restoration expenditure</t>
  </si>
  <si>
    <t>PR24CA14_WW_MICRO_TREATMENT_ALLOW_TOT</t>
  </si>
  <si>
    <t>PR24 final wastewater enhancement totex allowances - WINEP/NEP - Microbiological treatment - bathing waters, coastal and inland expenditure</t>
  </si>
  <si>
    <t>PR24CA14_WW_SEPTIC_TANK_ALLOW_TOT</t>
  </si>
  <si>
    <t>PR24 final wastewater enhancement totex allowances - WINEP/NEP - Septic tank expenditure</t>
  </si>
  <si>
    <t>PR24CA14_WW_FISH_SCREENS_ALLOW_TOT</t>
  </si>
  <si>
    <t>PR24 final wastewater enhancement totex allowances - WINEP/NEP - Fish outfall screens expenditure</t>
  </si>
  <si>
    <t>PR24CA14_WW_25YR_EP_ALLOW_TOT</t>
  </si>
  <si>
    <t>PR24 final wastewater enhancement totex allowances - WINEP/NEP - 25 year environment plan expenditure</t>
  </si>
  <si>
    <t>PR24CA14_WW_INVESTIGATIONS_ALLOW_TOT</t>
  </si>
  <si>
    <t>PR24 final wastewater enhancement totex allowances - WINEP/NEP - Investigations expenditure</t>
  </si>
  <si>
    <t>PR24CA14_WW_THIRD_PARTY_ALLOW_TOT</t>
  </si>
  <si>
    <t>PR24 final wastewater enhancement totex allowances - WINEP/NEP - Contribution to third party schemes under WINEP/NEP only (not covered elsewhere) expenditure</t>
  </si>
  <si>
    <t>PR24CA14_WW_RIVER_CONNECT_ALLOW_TOT</t>
  </si>
  <si>
    <t>PR24 final wastewater enhancement totex allowances - WINEP/NEP - River connectivity (e.g. for fish passage) expenditure</t>
  </si>
  <si>
    <t>PR24CA14_WW_REST_MANAGEMENT_ALLOW_TOT</t>
  </si>
  <si>
    <t>PR24 final wastewater enhancement totex allowances - WINEP/NEP - Restoration management (marine conservation zones etc) expenditure</t>
  </si>
  <si>
    <t>PR24CA14_WW_ACCESS_AMENITY_ALLOW_TOT</t>
  </si>
  <si>
    <t>PR24 final wastewater enhancement totex allowances - WINEP/NEP - Access and amenity for WINEP/NEP only (not covered elsewhere) expenditure</t>
  </si>
  <si>
    <t>PR24CA14_WW_ADVANCED_WINEP_ALLOW_TOT</t>
  </si>
  <si>
    <t>PR24 final wastewater enhancement totex allowances - WINEP/NEP - Advanced WINEP (not covered elsewhere) expenditure</t>
  </si>
  <si>
    <t>PR24CA14_WW_SLUDGE_TANK_ALLOW_TOT</t>
  </si>
  <si>
    <t>PR24 final wastewater enhancement totex allowances - WINEP/NEP - Sludge storage -Tanks expenditure</t>
  </si>
  <si>
    <t>PR24CA14_WW_SLUDGE_CAKE_ALLOW_TOT</t>
  </si>
  <si>
    <t>PR24 final wastewater enhancement totex allowances - WINEP/NEP - Sludge storage - Cake expenditure</t>
  </si>
  <si>
    <t>PR24CA14_WW_SLUDGE_ANAEROBIC_ALLOW_TOT</t>
  </si>
  <si>
    <t>PR24 final wastewater enhancement totex allowances - WINEP/NEP - Sludge treatment - Anaerobic digestion and/or advanced anaerobic digestion expenditure</t>
  </si>
  <si>
    <t>PR24CA14_WW_SLUDGE_THICKENING_ALLOW_TOT</t>
  </si>
  <si>
    <t>PR24 final wastewater enhancement totex allowances - WINEP/NEP - Sludge treatment - Thickening and/or dewatering expenditure</t>
  </si>
  <si>
    <t>PR24CA14_WW_SLUDGE_OTHER_ALLOW_TOT</t>
  </si>
  <si>
    <t>PR24 final wastewater enhancement totex allowances - WINEP/NEP - Sludge treatment -Other expenditure</t>
  </si>
  <si>
    <t>PR24CA14_WW_SLUDGE_INV_ALLOW_TOT</t>
  </si>
  <si>
    <t>PR24 final wastewater enhancement totex allowances - WINEP/NEP - Sludge investigations and monitoring (NEP only) expenditure</t>
  </si>
  <si>
    <t>PR24CA14_WW_GROWTH_STW_ALLOW_TOT</t>
  </si>
  <si>
    <t>PR24 final wastewater enhancement totex allowances - Growth at sewage treatment works (excluding sludge treatment) expenditure</t>
  </si>
  <si>
    <t>PR24CA14_WW_FIRSTTIME_SEWERAGE_ALLOW_TOT</t>
  </si>
  <si>
    <t>PR24 final wastewater enhancement totex allowances - First time sewerage expenditure</t>
  </si>
  <si>
    <t>PR24CA14_WW_ODOUR_NUISANCE_ALLOW_TOT</t>
  </si>
  <si>
    <t>PR24 final wastewater enhancement totex allowances - Odour and other nuisance expenditure</t>
  </si>
  <si>
    <t>PR24CA14_WW_RESILIENCE_ALLOW_TOT</t>
  </si>
  <si>
    <t>PR24 final wastewater enhancement totex allowances - Resilience expenditure</t>
  </si>
  <si>
    <t>PR24CA14_WW_SEMD_ALLOW_TOT</t>
  </si>
  <si>
    <t>PR24 final wastewater enhancement totex allowances - Security - SEMD expenditure</t>
  </si>
  <si>
    <t>PR24CA14_WW_CYBER_ALLOW_TOT</t>
  </si>
  <si>
    <t>PR24 final wastewater enhancement totex allowances - Security - cyber expenditure</t>
  </si>
  <si>
    <t>PR24CA14_WW_NET_ZERO_ALLOW_TOT</t>
  </si>
  <si>
    <t>PR24 final wastewater enhancement totex allowances - Greenhouse gas reduction (net zero) expenditure</t>
  </si>
  <si>
    <t>PR24CA14_WW_FREEFORM_ALLOW_TOT</t>
  </si>
  <si>
    <t>PR24 final wastewater enhancement totex allowances - Freeform lines expenditure</t>
  </si>
  <si>
    <t>PR24CA14_WW_IED_ALLOW_TOT</t>
  </si>
  <si>
    <t>PR24 final wastewater enhancement totex allowances - Industrial Emissions Directive (IED) expenditure</t>
  </si>
  <si>
    <t>AFW</t>
  </si>
  <si>
    <t>BRL</t>
  </si>
  <si>
    <t>PRT</t>
  </si>
  <si>
    <t>SEW</t>
  </si>
  <si>
    <t>SSC</t>
  </si>
  <si>
    <t>SES</t>
  </si>
  <si>
    <t>EA/NRW environmental programme wastewater (WINEP/NEP) - Continuous river water quality monitoring (WINEP/NEP) wastewater totex - Total</t>
  </si>
  <si>
    <t>Total Totex in Business Plan (£m)</t>
  </si>
  <si>
    <t>Totex requested in business plan - as submitted (£m)</t>
  </si>
  <si>
    <t>Totex requested in business plan after reallocations and adjustments (£m)</t>
  </si>
  <si>
    <t>Materiality (%)</t>
  </si>
  <si>
    <t>Type of assessment</t>
  </si>
  <si>
    <t xml:space="preserve">Efficiency factor  </t>
  </si>
  <si>
    <t>Shallow dive output</t>
  </si>
  <si>
    <t xml:space="preserve">Justification </t>
  </si>
  <si>
    <t>Deep dive</t>
  </si>
  <si>
    <t>Cost exceeds 0.5% and £10m threshold</t>
  </si>
  <si>
    <t>Published summary version</t>
  </si>
  <si>
    <t>Scheme/Programme name</t>
  </si>
  <si>
    <t>Scheme/Programme overview</t>
  </si>
  <si>
    <t xml:space="preserve">This line covers expenditure on NEP schemes to investigate emerging contaminants in sludge and alternative disposal routes. As the NEP is applicable only in Wales, only Dwr Cymru Welsh Water has submitted costs against this line.  </t>
  </si>
  <si>
    <t>PR24 table line allocation</t>
  </si>
  <si>
    <t>CWW3_149-151TOT_PR24.</t>
  </si>
  <si>
    <t>Total requested in business plan (totex, £m)</t>
  </si>
  <si>
    <t>Scheme/Programme value assessed in deep dive (totex, £m)</t>
  </si>
  <si>
    <t>Overall adjustment</t>
  </si>
  <si>
    <t>Totex allowance from deep dive</t>
  </si>
  <si>
    <t>Enhancement assessment criteria grouping</t>
  </si>
  <si>
    <t>Assessment comments</t>
  </si>
  <si>
    <t>Criteria decision</t>
  </si>
  <si>
    <t>% adjustment</t>
  </si>
  <si>
    <t>Reference (e.g. document and page number)</t>
  </si>
  <si>
    <t>Need for enhancement investment</t>
  </si>
  <si>
    <t>In the draft determination the investment met the criteria for enhancement investment and additional customer funding. In its representation The company   provides no additional supporting evidence for the need assessment. Therefore, we retain our draft determination approach for the final determination.</t>
  </si>
  <si>
    <t>Pass</t>
  </si>
  <si>
    <t>WSH DD08</t>
  </si>
  <si>
    <t xml:space="preserve">Pass: The investment meets the criteria for enhancement investment and additional customer funding. The company's proposed investment is consistent with its National Environment Programme (NEP). 
The investigations have been agreed with NRW as part of the NEP programme, to be delivered under 2025-2030. The company states that there is a need to investigate alternative sludge disposal options and to understand the risks from sludge disposal to land. The plan is to trial a technology that represents a step change in bioresources operations, and thus is not considered a base overlap. </t>
  </si>
  <si>
    <t>WSH65-PE09
Query OFW-OBQ-WSH-128</t>
  </si>
  <si>
    <t>Best option for customers</t>
  </si>
  <si>
    <t>In the draft determination we had minor concerns that the proposed investment was the best option for customers and applied an adjustment. The company in its representation provides sufficient and convincing evidence to address our concerns to demonstrate the investment is the best option for customers. Therefore, for the final determination, we do not apply an adjustment.  
In the draft determination we had minor concerns because while the company considered a range of alternative options, it did not provide sufficient and convincing evidence to demonstrate that the chosen options were the most cost beneficial in comparison to benchmarks.
The company in its representation provides additional information, including carbon considerations in its optioneering rationale, which supports the chosen solution under this investigation driver. It states that both proposed technologies are uncommon in the water industry and that this investigation investment is required specifically to assess their potential usefulness and practicalities of operation. 
While there are gaps in the evidence provided by the company, based on the evidence submitted, on balance, we consider that the company has likely selected the best option for customers. Therefore, we do not apply an adjustment for best option for final determination.</t>
  </si>
  <si>
    <t>Minor concerns: We have minor concerns whether the investment is the best option for customers. The company considers a range of alternative options but does not provide sufficient and convincing evidence to demonstrate that the chosen options are the most cost beneficial in comparison to benchmarks. 
The company has considered an appropriate number of options and range of intervention types. The company has outlined options considered for both dryers and nutrient removal technologies. They detail cost benefit ratios between different sized dryer options and provide cost information, including whole life cost information and references made to multi-capitals value.
The company has not provided evidence of costs and benefits valuation. The company has also not provided any evidence of having considered carbon or other natural capital benefits of the solution as part of their option selection.</t>
  </si>
  <si>
    <t>Minor concerns</t>
  </si>
  <si>
    <t xml:space="preserve">Cost efficiency </t>
  </si>
  <si>
    <t>In the draft determination we had minor concerns whether the proposed investment is efficient. In its representation the company provides additional evidence, however we still have minor concerns that the investment meets the criteria for cost efficiency. Therefore, we retain our draft determination approach for the final determination and apply an adjustment.  
In the draft determination we had minor concerns whether the proposed investment was efficient as the company provided limited evidence that the costs were efficient in more than one area. While it provided evidence of its cost estimation approach and of third-party assurance of its cost estimates, the company provided no further evidence to demonstrate their costs are efficient. 
The company in its representation on the draft determination states that both proposed technologies are uncommon in the water industry. As a result, very little information on costs of similar schemes is available. Whilst the company provides information of the challenges faced, we still have minor concerns that limited benchmarking has been provided to demonstrate the costs are efficient.
Although the company provides a response to our concerns at draft determination, we still have minor concerns that the investment is cost efficient. Therefore, we retain our draft determination approach for the final determination.</t>
  </si>
  <si>
    <t xml:space="preserve">"Minor concerns: We have minor concerns whether the investment is efficient. The company provides limited evidence that the proposed costs are efficient in one or more areas.
While the company provides evidence of its cost estimation approach and of third-party assurance of its cost estimates, the company provides no evidence to demonstrate their costs are efficient. 
The company provides evidence of their cost estimation approach including reference to supplier quotations, albeit without any detail. The company states that third party assurance of the cost benefit appraisal has been provided by Economic Insight. The company provides no evidence of consideration of cost efficiency. For example, the company does not provide any evidence of external cost benchmarking. "
</t>
  </si>
  <si>
    <t>Customer Protection</t>
  </si>
  <si>
    <t>For the final determination, the company's proposed investment does not meet the materiality threshold for a price control deliverable (PCD). The company does not propose a PCD. Having considered the size of the proposed investment and our guidance on when there should be a PCD, our decision is that a PCD is not required for this investment. Therefore, for the final determination we do not apply a PCD We discuss the PCD and our consideration of any consultation responses received in the Price Control Deliverables Appendix.</t>
  </si>
  <si>
    <t>N/A</t>
  </si>
  <si>
    <t xml:space="preserve">"Pass. The company does not propose a price control deliverable (PCD) for this investment.
The expenditure in this area is not material and so we do not consider a PCD is required."
</t>
  </si>
  <si>
    <t>End of published version</t>
  </si>
  <si>
    <t xml:space="preserve">Summary of allowed costs </t>
  </si>
  <si>
    <t>BoN code(s)</t>
  </si>
  <si>
    <t>Enhancement line</t>
  </si>
  <si>
    <t>Cost allowance for 2025-2030 (£m in 2023-24 prices)</t>
  </si>
  <si>
    <t>Totex requested in business plan (£m) - as submitted</t>
  </si>
  <si>
    <t>Net totex reallocated in/out</t>
  </si>
  <si>
    <t xml:space="preserve">SPF validation adjustment </t>
  </si>
  <si>
    <t xml:space="preserve">Base adjustment </t>
  </si>
  <si>
    <t xml:space="preserve">Shallow dive allowance </t>
  </si>
  <si>
    <t>Modelled allowance</t>
  </si>
  <si>
    <t xml:space="preserve">Deep dive allowance </t>
  </si>
  <si>
    <t>Totex allowed - wholesale wastewater</t>
  </si>
  <si>
    <t xml:space="preserve">Totex allowed - bioresources </t>
  </si>
  <si>
    <t>Totex allowed - network plus</t>
  </si>
  <si>
    <t>Summary of submitted and assessed costs</t>
  </si>
  <si>
    <t>As submitted</t>
  </si>
  <si>
    <t>As assessed</t>
  </si>
  <si>
    <t>2023/2024 - transition exp</t>
  </si>
  <si>
    <t>2023/2024 - accelerated prog</t>
  </si>
  <si>
    <t>2024/2025 - transition exp</t>
  </si>
  <si>
    <t>2024/2025 - accelerated prog</t>
  </si>
  <si>
    <t>2025/2026</t>
  </si>
  <si>
    <t>2026/2027</t>
  </si>
  <si>
    <t>2027/2028</t>
  </si>
  <si>
    <t>2028/2029</t>
  </si>
  <si>
    <t>2029/2030</t>
  </si>
  <si>
    <t>Totex in business plan - wholesale water</t>
  </si>
  <si>
    <t>Summary of allowances based on temporal profiling of submitted costs - for company level allowances</t>
  </si>
  <si>
    <t>Temporal profiling</t>
  </si>
  <si>
    <t>Allowances</t>
  </si>
  <si>
    <t>Check</t>
  </si>
  <si>
    <t>Total allowances</t>
  </si>
  <si>
    <t>Summary of allowances based on ad-hoc profiling - for scheme based allowances</t>
  </si>
  <si>
    <t>Input costs (in £m per year) for scheme(s) that are to be excluded from allowances</t>
  </si>
  <si>
    <t>Allowances based on ad-hoc profiling</t>
  </si>
  <si>
    <t>Comment</t>
  </si>
  <si>
    <t>Checks</t>
  </si>
  <si>
    <t>Total enhancement allowance - Wastewater - Sludge investigations - Totex</t>
  </si>
  <si>
    <t>Total enhancement allowance - Wastewater - Sludge investigations - Accelerated programme</t>
  </si>
  <si>
    <t>Total enhancement allowance - Wastewater - Sludge investigations - Transition allowance</t>
  </si>
  <si>
    <t>Text</t>
  </si>
  <si>
    <t>Covers:</t>
  </si>
  <si>
    <t>Template for PCD recording</t>
  </si>
  <si>
    <t>PCD needed?</t>
  </si>
  <si>
    <t>PCD output</t>
  </si>
  <si>
    <t>PCD payment rate</t>
  </si>
  <si>
    <t>Requested  totex</t>
  </si>
  <si>
    <t>Allowed totex</t>
  </si>
  <si>
    <t>Relevant totex for materiality test</t>
  </si>
  <si>
    <t>Allowed totex as % of relevant totex</t>
  </si>
  <si>
    <t>Materiality test passed?</t>
  </si>
  <si>
    <t>Allowed totex covered by PCLs</t>
  </si>
  <si>
    <t>Allowed totex covered by PCD as % of Allowed totex</t>
  </si>
  <si>
    <t>Interaction with PCLs test passed?</t>
  </si>
  <si>
    <t>Non-delivery PCD needed?</t>
  </si>
  <si>
    <t>Late delivery PCD needed?</t>
  </si>
  <si>
    <t>PCD decision summary</t>
  </si>
  <si>
    <t>2030-31</t>
  </si>
  <si>
    <t>2031-32</t>
  </si>
  <si>
    <t>2032-33</t>
  </si>
  <si>
    <t>2033-34</t>
  </si>
  <si>
    <t>2034-35</t>
  </si>
  <si>
    <t>Proposed PCD rate</t>
  </si>
  <si>
    <t>Business plan totex per unit of PCD output</t>
  </si>
  <si>
    <t>Allowed totex per unit of PCD output</t>
  </si>
  <si>
    <t>Non-delivery PCD payment rate</t>
  </si>
  <si>
    <t>Late delivery PCD payment rate</t>
  </si>
  <si>
    <t>Companies</t>
  </si>
  <si>
    <t>Assessment type</t>
  </si>
  <si>
    <t>WASC</t>
  </si>
  <si>
    <t>Shallow dive</t>
  </si>
  <si>
    <t>Modelled benchmarking</t>
  </si>
  <si>
    <t>Mixed</t>
  </si>
  <si>
    <t>WOC</t>
  </si>
  <si>
    <t>Analysis decisions</t>
  </si>
  <si>
    <t>Partial pass</t>
  </si>
  <si>
    <t>Fail</t>
  </si>
  <si>
    <t>Some concerns</t>
  </si>
  <si>
    <t>Significant concerns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</si>
</sst>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8" formatCode="&quot;£&quot;#,##0.00;[Red]\-&quot;£&quot;#,##0.00"/>
    <numFmt numFmtId="44" formatCode="_-&quot;£&quot;* #,##0.00_-;\-&quot;£&quot;* #,##0.00_-;_-&quot;£&quot;* &quot;-&quot;??_-;_-@_-"/>
    <numFmt numFmtId="43" formatCode="_-* #,##0.00_-;\-* #,##0.00_-;_-* &quot;-&quot;??_-;_-@_-"/>
    <numFmt numFmtId="164" formatCode="#,##0_);\(#,##0\);&quot;-  &quot;;&quot; &quot;@&quot; &quot;"/>
    <numFmt numFmtId="165" formatCode="_(* #,##0.0_);_(* \(#,##0.0\);_(* &quot;-&quot;??_);_(@_)"/>
    <numFmt numFmtId="166" formatCode="#,##0_);\(#,##0\);&quot;-  &quot;;&quot; &quot;@"/>
    <numFmt numFmtId="167" formatCode="dd\ mmm\ yyyy_);;&quot;-  &quot;;&quot; &quot;@&quot; &quot;"/>
    <numFmt numFmtId="168" formatCode="dd\ mmm\ yy_);;&quot;-  &quot;;&quot; &quot;@&quot; &quot;"/>
    <numFmt numFmtId="169" formatCode="#,##0.0000_);\(#,##0.0000\);&quot;-  &quot;;&quot; &quot;@&quot; &quot;"/>
    <numFmt numFmtId="170" formatCode="0.000"/>
    <numFmt numFmtId="171" formatCode="#,##0.000"/>
    <numFmt numFmtId="172" formatCode="&quot;£&quot;#,##0.0"/>
    <numFmt numFmtId="173" formatCode="0.0"/>
    <numFmt numFmtId="174" formatCode="0.0%"/>
    <numFmt numFmtId="175" formatCode="_-&quot;£&quot;* #,##0.000_-;\-&quot;£&quot;* #,##0.000_-;_-&quot;£&quot;* &quot;-&quot;??_-;_-@_-"/>
    <numFmt numFmtId="176" formatCode="###0_);\(###0\);&quot;-  &quot;;&quot; &quot;@&quot; &quot;"/>
    <numFmt numFmtId="177" formatCode="#,##0.0_);\(#,##0.0\);&quot;-  &quot;;&quot; &quot;@&quot; &quot;"/>
    <numFmt numFmtId="178" formatCode="mmmm\ yyyy;@"/>
  </numFmts>
  <fonts count="75">
    <font>
      <sz val="10"/>
      <color theme="1"/>
      <name val="Arial"/>
      <family val="2"/>
    </font>
    <font>
      <sz val="11"/>
      <color theme="1"/>
      <name val="Arial"/>
      <family val="2"/>
    </font>
    <font>
      <sz val="11"/>
      <color theme="1"/>
      <name val="Arial"/>
      <family val="2"/>
    </font>
    <font>
      <sz val="11"/>
      <color theme="1"/>
      <name val="Arial"/>
      <family val="2"/>
    </font>
    <font>
      <sz val="10"/>
      <color theme="1"/>
      <name val="Arial"/>
      <family val="2"/>
    </font>
    <font>
      <b/>
      <sz val="18"/>
      <color theme="3"/>
      <name val="Krub SemiBold"/>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i/>
      <sz val="10"/>
      <color rgb="FF7F7F7F"/>
      <name val="Arial"/>
      <family val="2"/>
    </font>
    <font>
      <b/>
      <sz val="10"/>
      <color theme="1"/>
      <name val="Arial"/>
      <family val="2"/>
    </font>
    <font>
      <sz val="10"/>
      <color theme="0"/>
      <name val="Arial"/>
      <family val="2"/>
    </font>
    <font>
      <sz val="10"/>
      <name val="Arial"/>
      <family val="2"/>
    </font>
    <font>
      <sz val="16"/>
      <color rgb="FF002664"/>
      <name val="Arial Rounded MT Bold"/>
      <family val="2"/>
    </font>
    <font>
      <sz val="14"/>
      <color rgb="FF002664"/>
      <name val="Arial Rounded MT Bold"/>
      <family val="2"/>
    </font>
    <font>
      <sz val="12"/>
      <color rgb="FF002664"/>
      <name val="Arial Rounded MT Bold"/>
      <family val="2"/>
    </font>
    <font>
      <b/>
      <sz val="10"/>
      <name val="Arial"/>
      <family val="2"/>
    </font>
    <font>
      <u/>
      <sz val="10"/>
      <name val="Arial"/>
      <family val="2"/>
    </font>
    <font>
      <sz val="10"/>
      <color indexed="12"/>
      <name val="Arial"/>
      <family val="2"/>
    </font>
    <font>
      <sz val="10"/>
      <color indexed="10"/>
      <name val="Arial"/>
      <family val="2"/>
    </font>
    <font>
      <i/>
      <sz val="10"/>
      <color rgb="FF00B050"/>
      <name val="Arial"/>
      <family val="2"/>
    </font>
    <font>
      <sz val="11"/>
      <color theme="1"/>
      <name val="Arial"/>
      <family val="2"/>
    </font>
    <font>
      <sz val="24"/>
      <color theme="0"/>
      <name val="Calibri"/>
      <family val="2"/>
    </font>
    <font>
      <sz val="10"/>
      <color theme="1"/>
      <name val="Calibri"/>
      <family val="2"/>
    </font>
    <font>
      <sz val="10"/>
      <name val="Calibri"/>
      <family val="2"/>
    </font>
    <font>
      <sz val="10"/>
      <color theme="0"/>
      <name val="Calibri"/>
      <family val="2"/>
    </font>
    <font>
      <sz val="10"/>
      <color rgb="FFFF0000"/>
      <name val="Arial"/>
      <family val="2"/>
    </font>
    <font>
      <b/>
      <sz val="10"/>
      <color rgb="FF000000"/>
      <name val="Calibri"/>
      <family val="2"/>
    </font>
    <font>
      <sz val="10"/>
      <color rgb="FF000000"/>
      <name val="Calibri"/>
      <family val="2"/>
    </font>
    <font>
      <sz val="11"/>
      <color rgb="FF000000"/>
      <name val="Calibri"/>
      <family val="2"/>
    </font>
    <font>
      <i/>
      <sz val="10"/>
      <color rgb="FF7F7F7F"/>
      <name val="Calibri"/>
      <family val="2"/>
    </font>
    <font>
      <b/>
      <sz val="10"/>
      <name val="Calibri"/>
      <family val="2"/>
    </font>
    <font>
      <b/>
      <sz val="14"/>
      <color theme="0"/>
      <name val="Calibri"/>
      <family val="2"/>
    </font>
    <font>
      <b/>
      <i/>
      <sz val="10"/>
      <color rgb="FF000000"/>
      <name val="Calibri"/>
      <family val="2"/>
    </font>
    <font>
      <b/>
      <sz val="11"/>
      <name val="Calibri"/>
      <family val="2"/>
    </font>
    <font>
      <b/>
      <sz val="10"/>
      <color theme="1"/>
      <name val="Krub"/>
      <scheme val="minor"/>
    </font>
    <font>
      <sz val="8"/>
      <name val="Arial"/>
      <family val="2"/>
    </font>
    <font>
      <u/>
      <sz val="11"/>
      <color theme="10"/>
      <name val="Arial"/>
      <family val="2"/>
    </font>
    <font>
      <sz val="11"/>
      <color indexed="8"/>
      <name val="Krub"/>
      <family val="2"/>
      <scheme val="minor"/>
    </font>
    <font>
      <sz val="11"/>
      <color indexed="8"/>
      <name val="Krub"/>
      <scheme val="minor"/>
    </font>
    <font>
      <b/>
      <u/>
      <sz val="10"/>
      <color theme="1"/>
      <name val="Arial"/>
      <family val="2"/>
    </font>
    <font>
      <sz val="10"/>
      <color rgb="FFFFFFFF"/>
      <name val="Calibri"/>
      <family val="2"/>
    </font>
    <font>
      <b/>
      <sz val="10"/>
      <color theme="1"/>
      <name val="Calibri"/>
      <family val="2"/>
    </font>
    <font>
      <sz val="8"/>
      <color theme="1"/>
      <name val="Tahoma"/>
      <family val="2"/>
    </font>
    <font>
      <sz val="10"/>
      <color theme="1"/>
      <name val="Krub"/>
      <scheme val="minor"/>
    </font>
    <font>
      <b/>
      <sz val="10"/>
      <color rgb="FF0071CE"/>
      <name val="Calibri"/>
      <family val="2"/>
    </font>
    <font>
      <sz val="24"/>
      <color theme="0"/>
      <name val="Krub"/>
      <scheme val="minor"/>
    </font>
    <font>
      <b/>
      <sz val="10"/>
      <name val="Krub"/>
      <scheme val="minor"/>
    </font>
    <font>
      <sz val="10"/>
      <name val="Krub"/>
      <scheme val="minor"/>
    </font>
    <font>
      <b/>
      <sz val="10"/>
      <color indexed="8"/>
      <name val="Krub"/>
      <scheme val="minor"/>
    </font>
    <font>
      <sz val="10"/>
      <color indexed="8"/>
      <name val="Krub"/>
      <scheme val="minor"/>
    </font>
    <font>
      <sz val="10"/>
      <color indexed="9"/>
      <name val="Krub"/>
      <scheme val="minor"/>
    </font>
    <font>
      <u/>
      <sz val="8"/>
      <color theme="10"/>
      <name val="Tahoma"/>
      <family val="2"/>
    </font>
    <font>
      <sz val="18"/>
      <name val="Krub"/>
      <scheme val="minor"/>
    </font>
    <font>
      <b/>
      <sz val="18"/>
      <name val="Krub SemiBold"/>
    </font>
    <font>
      <sz val="11"/>
      <name val="Krub SemiBold"/>
    </font>
    <font>
      <sz val="10"/>
      <color theme="0"/>
      <name val="Krub"/>
      <scheme val="minor"/>
    </font>
    <font>
      <sz val="10"/>
      <name val="Krub"/>
    </font>
    <font>
      <b/>
      <sz val="10"/>
      <color rgb="FF000000"/>
      <name val="Arial"/>
      <family val="2"/>
    </font>
    <font>
      <b/>
      <sz val="10"/>
      <color theme="0"/>
      <name val="Calibri"/>
      <family val="2"/>
    </font>
    <font>
      <sz val="10"/>
      <color indexed="8"/>
      <name val="Calibri"/>
      <family val="2"/>
    </font>
    <font>
      <b/>
      <u/>
      <sz val="10"/>
      <name val="Calibri"/>
      <family val="2"/>
    </font>
    <font>
      <sz val="11"/>
      <color rgb="FF000000"/>
      <name val="Krub SemiBold"/>
      <scheme val="major"/>
    </font>
    <font>
      <b/>
      <sz val="10"/>
      <name val="Krub SemiBold"/>
      <scheme val="major"/>
    </font>
    <font>
      <sz val="11"/>
      <color indexed="8"/>
      <name val="Calibri"/>
      <family val="2"/>
    </font>
    <font>
      <b/>
      <u/>
      <sz val="10"/>
      <name val="Arial"/>
      <family val="2"/>
    </font>
    <font>
      <b/>
      <u/>
      <sz val="11"/>
      <name val="Calibri"/>
      <family val="2"/>
    </font>
  </fonts>
  <fills count="6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664"/>
        <bgColor indexed="64"/>
      </patternFill>
    </fill>
    <fill>
      <patternFill patternType="solid">
        <fgColor rgb="FF4B92DB"/>
        <bgColor indexed="64"/>
      </patternFill>
    </fill>
    <fill>
      <patternFill patternType="solid">
        <fgColor rgb="FFADA07A"/>
        <bgColor indexed="64"/>
      </patternFill>
    </fill>
    <fill>
      <patternFill patternType="solid">
        <fgColor rgb="FFF0AB00"/>
        <bgColor indexed="64"/>
      </patternFill>
    </fill>
    <fill>
      <patternFill patternType="solid">
        <fgColor rgb="FF007EA3"/>
        <bgColor indexed="64"/>
      </patternFill>
    </fill>
    <fill>
      <patternFill patternType="solid">
        <fgColor rgb="FFA8B400"/>
        <bgColor indexed="64"/>
      </patternFill>
    </fill>
    <fill>
      <patternFill patternType="solid">
        <fgColor rgb="FF240078"/>
        <bgColor indexed="64"/>
      </patternFill>
    </fill>
    <fill>
      <patternFill patternType="solid">
        <fgColor rgb="FFEA3BAE"/>
        <bgColor indexed="64"/>
      </patternFill>
    </fill>
    <fill>
      <patternFill patternType="solid">
        <fgColor rgb="FFDD3D28"/>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rgb="FFFF0000"/>
        <bgColor indexed="64"/>
      </patternFill>
    </fill>
    <fill>
      <patternFill patternType="solid">
        <fgColor theme="3"/>
        <bgColor indexed="64"/>
      </patternFill>
    </fill>
    <fill>
      <patternFill patternType="solid">
        <fgColor rgb="FFDCECF5"/>
        <bgColor indexed="64"/>
      </patternFill>
    </fill>
    <fill>
      <patternFill patternType="solid">
        <fgColor theme="5"/>
        <bgColor indexed="64"/>
      </patternFill>
    </fill>
    <fill>
      <patternFill patternType="solid">
        <fgColor rgb="FFFFFFFF"/>
        <bgColor rgb="FF000000"/>
      </patternFill>
    </fill>
    <fill>
      <patternFill patternType="solid">
        <fgColor rgb="FFE7E6E6"/>
        <bgColor rgb="FF000000"/>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solid">
        <fgColor rgb="FF003595"/>
        <bgColor rgb="FF000000"/>
      </patternFill>
    </fill>
    <fill>
      <patternFill patternType="solid">
        <fgColor theme="0"/>
        <bgColor rgb="FF000000"/>
      </patternFill>
    </fill>
    <fill>
      <patternFill patternType="solid">
        <fgColor theme="5"/>
        <bgColor rgb="FF000000"/>
      </patternFill>
    </fill>
    <fill>
      <patternFill patternType="solid">
        <fgColor rgb="FF003595"/>
        <bgColor indexed="64"/>
      </patternFill>
    </fill>
    <fill>
      <patternFill patternType="solid">
        <fgColor rgb="FFD9D9D9"/>
        <bgColor indexed="64"/>
      </patternFill>
    </fill>
    <fill>
      <patternFill patternType="solid">
        <fgColor rgb="FFC1E3FF"/>
        <bgColor rgb="FFC1E3FF"/>
      </patternFill>
    </fill>
    <fill>
      <patternFill patternType="solid">
        <fgColor rgb="FF84C8FF"/>
        <bgColor rgb="FF84C8FF"/>
      </patternFill>
    </fill>
    <fill>
      <patternFill patternType="solid">
        <fgColor theme="4" tint="0.79998168889431442"/>
        <bgColor rgb="FF84C8FF"/>
      </patternFill>
    </fill>
    <fill>
      <patternFill patternType="solid">
        <fgColor rgb="FFCCCCCE"/>
        <bgColor indexed="64"/>
      </patternFill>
    </fill>
    <fill>
      <patternFill patternType="solid">
        <fgColor rgb="FFCCCCCE"/>
        <bgColor rgb="FF000000"/>
      </patternFill>
    </fill>
    <fill>
      <patternFill patternType="solid">
        <fgColor theme="0" tint="-0.14999847407452621"/>
        <bgColor rgb="FF000000"/>
      </patternFill>
    </fill>
    <fill>
      <patternFill patternType="solid">
        <fgColor rgb="FFFFFF00"/>
      </patternFill>
    </fill>
    <fill>
      <patternFill patternType="solid">
        <fgColor rgb="FFFFFFE0"/>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rgb="FFFFFFFF"/>
      </left>
      <right/>
      <top/>
      <bottom/>
      <diagonal/>
    </border>
    <border>
      <left style="thin">
        <color rgb="FF000000"/>
      </left>
      <right style="thin">
        <color rgb="FF000000"/>
      </right>
      <top style="thin">
        <color rgb="FF000000"/>
      </top>
      <bottom/>
      <diagonal/>
    </border>
  </borders>
  <cellStyleXfs count="82">
    <xf numFmtId="0" fontId="0" fillId="0" borderId="0"/>
    <xf numFmtId="43" fontId="4" fillId="0" borderId="0" applyFont="0" applyFill="0" applyBorder="0" applyAlignment="0" applyProtection="0"/>
    <xf numFmtId="10" fontId="4" fillId="0" borderId="0" applyFont="0" applyFill="0" applyBorder="0" applyAlignment="0" applyProtection="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6" borderId="5" applyNumberFormat="0" applyAlignment="0" applyProtection="0"/>
    <xf numFmtId="0" fontId="14" fillId="6" borderId="4" applyNumberFormat="0" applyAlignment="0" applyProtection="0"/>
    <xf numFmtId="0" fontId="15" fillId="0" borderId="6" applyNumberFormat="0" applyFill="0" applyAlignment="0" applyProtection="0"/>
    <xf numFmtId="0" fontId="16" fillId="7" borderId="7" applyNumberFormat="0" applyAlignment="0" applyProtection="0"/>
    <xf numFmtId="0" fontId="16" fillId="45" borderId="0" applyNumberFormat="0" applyBorder="0" applyAlignment="0" applyProtection="0"/>
    <xf numFmtId="0" fontId="4"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165" fontId="4" fillId="42" borderId="0" applyNumberFormat="0" applyFont="0" applyBorder="0" applyAlignment="0" applyProtection="0"/>
    <xf numFmtId="0" fontId="4" fillId="43" borderId="0" applyNumberFormat="0" applyFont="0" applyBorder="0" applyAlignment="0" applyProtection="0"/>
    <xf numFmtId="166" fontId="26" fillId="0" borderId="0" applyNumberFormat="0" applyProtection="0">
      <alignment vertical="top"/>
    </xf>
    <xf numFmtId="166" fontId="27" fillId="0" borderId="0" applyNumberFormat="0" applyProtection="0">
      <alignment vertical="top"/>
    </xf>
    <xf numFmtId="166" fontId="20" fillId="44" borderId="0" applyNumberFormat="0" applyProtection="0">
      <alignment vertical="top"/>
    </xf>
    <xf numFmtId="9" fontId="4" fillId="0" borderId="0" applyFont="0" applyFill="0" applyBorder="0" applyAlignment="0" applyProtection="0"/>
    <xf numFmtId="0" fontId="28" fillId="0" borderId="0" applyNumberFormat="0" applyFill="0" applyBorder="0" applyProtection="0">
      <alignment vertical="top"/>
    </xf>
    <xf numFmtId="167" fontId="20" fillId="0" borderId="0" applyFont="0" applyFill="0" applyBorder="0" applyProtection="0">
      <alignment vertical="top"/>
    </xf>
    <xf numFmtId="168" fontId="20" fillId="0" borderId="0" applyFont="0" applyFill="0" applyBorder="0" applyProtection="0">
      <alignment vertical="top"/>
    </xf>
    <xf numFmtId="169" fontId="20" fillId="0" borderId="0" applyFont="0" applyFill="0" applyBorder="0" applyProtection="0">
      <alignment vertical="top"/>
    </xf>
    <xf numFmtId="0" fontId="21" fillId="0" borderId="0"/>
    <xf numFmtId="0" fontId="22" fillId="0" borderId="0"/>
    <xf numFmtId="0" fontId="23" fillId="0" borderId="0"/>
    <xf numFmtId="168" fontId="24" fillId="0" borderId="0" applyNumberFormat="0" applyFill="0" applyBorder="0" applyProtection="0">
      <alignment vertical="top"/>
    </xf>
    <xf numFmtId="0" fontId="25" fillId="0" borderId="0" applyNumberFormat="0" applyFill="0" applyBorder="0" applyProtection="0">
      <alignment vertical="top"/>
    </xf>
    <xf numFmtId="0" fontId="20" fillId="0" borderId="0" applyNumberFormat="0" applyFill="0" applyBorder="0" applyProtection="0">
      <alignment horizontal="right" vertical="top"/>
    </xf>
    <xf numFmtId="0" fontId="20" fillId="0" borderId="0"/>
    <xf numFmtId="0" fontId="29" fillId="0" borderId="0"/>
    <xf numFmtId="0" fontId="3" fillId="0" borderId="0"/>
    <xf numFmtId="0" fontId="45" fillId="0" borderId="0" applyNumberFormat="0" applyFill="0" applyBorder="0" applyAlignment="0" applyProtection="0"/>
    <xf numFmtId="0" fontId="46" fillId="0" borderId="0"/>
    <xf numFmtId="44" fontId="4" fillId="0" borderId="0" applyFont="0" applyFill="0" applyBorder="0" applyAlignment="0" applyProtection="0"/>
    <xf numFmtId="0" fontId="2" fillId="0" borderId="0"/>
    <xf numFmtId="164" fontId="51" fillId="0" borderId="0" applyFont="0" applyFill="0" applyBorder="0" applyProtection="0">
      <alignment vertical="top"/>
    </xf>
    <xf numFmtId="0" fontId="1" fillId="0" borderId="0"/>
    <xf numFmtId="0" fontId="31" fillId="0" borderId="0"/>
    <xf numFmtId="164" fontId="32" fillId="0" borderId="0" applyFill="0" applyBorder="0" applyProtection="0">
      <alignment vertical="top"/>
    </xf>
    <xf numFmtId="176" fontId="32" fillId="0" borderId="0" applyFont="0" applyFill="0" applyBorder="0" applyProtection="0">
      <alignment vertical="top"/>
    </xf>
    <xf numFmtId="0" fontId="60" fillId="0" borderId="0" applyNumberFormat="0" applyFill="0" applyBorder="0" applyAlignment="0" applyProtection="0"/>
  </cellStyleXfs>
  <cellXfs count="221">
    <xf numFmtId="0" fontId="0" fillId="0" borderId="0" xfId="0"/>
    <xf numFmtId="164" fontId="30" fillId="46" borderId="0" xfId="0" applyNumberFormat="1" applyFont="1" applyFill="1" applyAlignment="1">
      <alignment vertical="top"/>
    </xf>
    <xf numFmtId="0" fontId="31" fillId="0" borderId="0" xfId="0" applyFont="1"/>
    <xf numFmtId="0" fontId="36" fillId="0" borderId="0" xfId="0" applyFont="1"/>
    <xf numFmtId="0" fontId="37" fillId="0" borderId="0" xfId="0" applyFont="1"/>
    <xf numFmtId="0" fontId="36" fillId="49" borderId="13" xfId="0" applyFont="1" applyFill="1" applyBorder="1"/>
    <xf numFmtId="0" fontId="36" fillId="0" borderId="14" xfId="0" applyFont="1" applyBorder="1" applyAlignment="1">
      <alignment wrapText="1"/>
    </xf>
    <xf numFmtId="0" fontId="38" fillId="0" borderId="0" xfId="0" applyFont="1"/>
    <xf numFmtId="0" fontId="35" fillId="0" borderId="0" xfId="0" applyFont="1"/>
    <xf numFmtId="0" fontId="36" fillId="0" borderId="10" xfId="0" applyFont="1" applyBorder="1"/>
    <xf numFmtId="0" fontId="35" fillId="0" borderId="13" xfId="0" applyFont="1" applyBorder="1"/>
    <xf numFmtId="0" fontId="35" fillId="50" borderId="10" xfId="0" applyFont="1" applyFill="1" applyBorder="1" applyAlignment="1">
      <alignment wrapText="1"/>
    </xf>
    <xf numFmtId="0" fontId="36" fillId="0" borderId="11" xfId="0" applyFont="1" applyBorder="1"/>
    <xf numFmtId="0" fontId="0" fillId="0" borderId="10" xfId="0" applyBorder="1"/>
    <xf numFmtId="0" fontId="36" fillId="0" borderId="21" xfId="0" applyFont="1" applyBorder="1"/>
    <xf numFmtId="0" fontId="36" fillId="0" borderId="17" xfId="0" applyFont="1" applyBorder="1"/>
    <xf numFmtId="0" fontId="35" fillId="50" borderId="16" xfId="0" applyFont="1" applyFill="1" applyBorder="1" applyAlignment="1">
      <alignment wrapText="1"/>
    </xf>
    <xf numFmtId="0" fontId="0" fillId="0" borderId="0" xfId="0" applyAlignment="1">
      <alignment horizontal="center"/>
    </xf>
    <xf numFmtId="0" fontId="0" fillId="0" borderId="0" xfId="0" applyAlignment="1">
      <alignment vertical="center"/>
    </xf>
    <xf numFmtId="0" fontId="39" fillId="0" borderId="19" xfId="0" applyFont="1" applyBorder="1"/>
    <xf numFmtId="170" fontId="0" fillId="0" borderId="0" xfId="0" applyNumberFormat="1"/>
    <xf numFmtId="0" fontId="20" fillId="52" borderId="14" xfId="0" applyFont="1" applyFill="1" applyBorder="1"/>
    <xf numFmtId="0" fontId="20" fillId="52" borderId="13" xfId="0" applyFont="1" applyFill="1" applyBorder="1"/>
    <xf numFmtId="0" fontId="34" fillId="0" borderId="0" xfId="0" applyFont="1"/>
    <xf numFmtId="0" fontId="0" fillId="53" borderId="0" xfId="0" applyFill="1"/>
    <xf numFmtId="0" fontId="47" fillId="0" borderId="0" xfId="73" applyFont="1"/>
    <xf numFmtId="2" fontId="31" fillId="0" borderId="25" xfId="0" applyNumberFormat="1" applyFont="1" applyBorder="1" applyAlignment="1">
      <alignment horizontal="center"/>
    </xf>
    <xf numFmtId="2" fontId="39" fillId="0" borderId="14" xfId="0" applyNumberFormat="1" applyFont="1" applyBorder="1"/>
    <xf numFmtId="0" fontId="20" fillId="52" borderId="17" xfId="0" applyFont="1" applyFill="1" applyBorder="1"/>
    <xf numFmtId="0" fontId="48" fillId="0" borderId="0" xfId="0" applyFont="1"/>
    <xf numFmtId="10" fontId="0" fillId="0" borderId="23" xfId="0" applyNumberFormat="1" applyBorder="1"/>
    <xf numFmtId="173" fontId="0" fillId="0" borderId="0" xfId="0" applyNumberFormat="1"/>
    <xf numFmtId="164" fontId="33" fillId="46" borderId="0" xfId="0" applyNumberFormat="1" applyFont="1" applyFill="1" applyAlignment="1">
      <alignment vertical="top"/>
    </xf>
    <xf numFmtId="0" fontId="16" fillId="48" borderId="0" xfId="0" applyFont="1" applyFill="1"/>
    <xf numFmtId="0" fontId="35" fillId="56" borderId="0" xfId="0" applyFont="1" applyFill="1" applyAlignment="1">
      <alignment wrapText="1"/>
    </xf>
    <xf numFmtId="44" fontId="31" fillId="53" borderId="0" xfId="74" applyFont="1" applyFill="1" applyBorder="1" applyAlignment="1">
      <alignment horizontal="right" vertical="center" wrapText="1"/>
    </xf>
    <xf numFmtId="0" fontId="41" fillId="56" borderId="0" xfId="0" applyFont="1" applyFill="1" applyAlignment="1">
      <alignment wrapText="1"/>
    </xf>
    <xf numFmtId="0" fontId="36" fillId="0" borderId="0" xfId="0" applyFont="1" applyAlignment="1">
      <alignment vertical="center" wrapText="1"/>
    </xf>
    <xf numFmtId="0" fontId="31" fillId="0" borderId="0" xfId="75" applyFont="1" applyAlignment="1">
      <alignment vertical="center" wrapText="1"/>
    </xf>
    <xf numFmtId="9" fontId="31" fillId="0" borderId="0" xfId="58" applyFont="1" applyFill="1" applyBorder="1" applyAlignment="1">
      <alignment vertical="center" wrapText="1"/>
    </xf>
    <xf numFmtId="0" fontId="16" fillId="0" borderId="0" xfId="0" applyFont="1"/>
    <xf numFmtId="0" fontId="36" fillId="56" borderId="0" xfId="0" applyFont="1" applyFill="1" applyAlignment="1">
      <alignment wrapText="1"/>
    </xf>
    <xf numFmtId="0" fontId="36" fillId="57" borderId="0" xfId="0" applyFont="1" applyFill="1" applyAlignment="1">
      <alignment wrapText="1"/>
    </xf>
    <xf numFmtId="0" fontId="0" fillId="48" borderId="0" xfId="0" applyFill="1"/>
    <xf numFmtId="10" fontId="36" fillId="0" borderId="19" xfId="2" applyFont="1" applyBorder="1"/>
    <xf numFmtId="0" fontId="40" fillId="46" borderId="0" xfId="0" applyFont="1" applyFill="1" applyAlignment="1">
      <alignment horizontal="left"/>
    </xf>
    <xf numFmtId="0" fontId="52" fillId="0" borderId="0" xfId="77" applyFont="1"/>
    <xf numFmtId="0" fontId="53" fillId="47" borderId="0" xfId="78" applyFont="1" applyFill="1" applyAlignment="1">
      <alignment vertical="center"/>
    </xf>
    <xf numFmtId="0" fontId="52" fillId="0" borderId="0" xfId="77" applyFont="1" applyAlignment="1">
      <alignment vertical="top"/>
    </xf>
    <xf numFmtId="164" fontId="54" fillId="58" borderId="0" xfId="76" applyFont="1" applyFill="1">
      <alignment vertical="top"/>
    </xf>
    <xf numFmtId="0" fontId="55" fillId="0" borderId="0" xfId="77" applyFont="1" applyAlignment="1">
      <alignment vertical="top"/>
    </xf>
    <xf numFmtId="0" fontId="56" fillId="0" borderId="0" xfId="77" applyFont="1" applyAlignment="1">
      <alignment vertical="top"/>
    </xf>
    <xf numFmtId="0" fontId="56" fillId="0" borderId="0" xfId="77" applyFont="1" applyAlignment="1">
      <alignment horizontal="center" vertical="top"/>
    </xf>
    <xf numFmtId="0" fontId="57" fillId="0" borderId="0" xfId="77" applyFont="1" applyAlignment="1">
      <alignment vertical="top"/>
    </xf>
    <xf numFmtId="0" fontId="58" fillId="0" borderId="0" xfId="77" applyFont="1" applyAlignment="1">
      <alignment vertical="top"/>
    </xf>
    <xf numFmtId="0" fontId="55" fillId="0" borderId="0" xfId="77" applyFont="1" applyAlignment="1">
      <alignment horizontal="centerContinuous" vertical="top"/>
    </xf>
    <xf numFmtId="0" fontId="59" fillId="0" borderId="0" xfId="77" applyFont="1" applyAlignment="1">
      <alignment horizontal="centerContinuous" vertical="top"/>
    </xf>
    <xf numFmtId="0" fontId="56" fillId="0" borderId="0" xfId="77" applyFont="1" applyAlignment="1">
      <alignment horizontal="centerContinuous" vertical="top"/>
    </xf>
    <xf numFmtId="0" fontId="55" fillId="0" borderId="0" xfId="77" applyFont="1" applyAlignment="1">
      <alignment horizontal="center" vertical="top"/>
    </xf>
    <xf numFmtId="0" fontId="57" fillId="0" borderId="0" xfId="77" applyFont="1" applyAlignment="1">
      <alignment horizontal="centerContinuous" vertical="top"/>
    </xf>
    <xf numFmtId="0" fontId="58" fillId="0" borderId="0" xfId="77" applyFont="1" applyAlignment="1">
      <alignment horizontal="centerContinuous" vertical="top"/>
    </xf>
    <xf numFmtId="0" fontId="43" fillId="59" borderId="0" xfId="77" applyFont="1" applyFill="1" applyAlignment="1">
      <alignment vertical="top"/>
    </xf>
    <xf numFmtId="0" fontId="43" fillId="59" borderId="0" xfId="77" applyFont="1" applyFill="1" applyAlignment="1">
      <alignment wrapText="1"/>
    </xf>
    <xf numFmtId="0" fontId="43" fillId="59" borderId="0" xfId="77" applyFont="1" applyFill="1" applyAlignment="1">
      <alignment horizontal="left" vertical="center" wrapText="1"/>
    </xf>
    <xf numFmtId="0" fontId="43" fillId="59" borderId="0" xfId="77" applyFont="1" applyFill="1" applyAlignment="1">
      <alignment vertical="top" wrapText="1"/>
    </xf>
    <xf numFmtId="164" fontId="56" fillId="0" borderId="0" xfId="79" applyFont="1">
      <alignment vertical="top"/>
    </xf>
    <xf numFmtId="164" fontId="61" fillId="0" borderId="0" xfId="79" applyFont="1">
      <alignment vertical="top"/>
    </xf>
    <xf numFmtId="164" fontId="56" fillId="58" borderId="0" xfId="79" applyFont="1" applyFill="1">
      <alignment vertical="top"/>
    </xf>
    <xf numFmtId="164" fontId="64" fillId="0" borderId="0" xfId="79" applyFont="1">
      <alignment vertical="top"/>
    </xf>
    <xf numFmtId="0" fontId="36" fillId="53" borderId="22" xfId="0" applyFont="1" applyFill="1" applyBorder="1"/>
    <xf numFmtId="0" fontId="36" fillId="53" borderId="11" xfId="0" applyFont="1" applyFill="1" applyBorder="1"/>
    <xf numFmtId="0" fontId="39" fillId="53" borderId="11" xfId="0" applyFont="1" applyFill="1" applyBorder="1"/>
    <xf numFmtId="0" fontId="31" fillId="53" borderId="10" xfId="75" applyFont="1" applyFill="1" applyBorder="1" applyAlignment="1">
      <alignment horizontal="left" vertical="center"/>
    </xf>
    <xf numFmtId="0" fontId="50" fillId="53" borderId="21" xfId="0" applyFont="1" applyFill="1" applyBorder="1" applyAlignment="1">
      <alignment horizontal="left"/>
    </xf>
    <xf numFmtId="175" fontId="36" fillId="56" borderId="21" xfId="74" applyNumberFormat="1" applyFont="1" applyFill="1" applyBorder="1" applyAlignment="1">
      <alignment horizontal="left"/>
    </xf>
    <xf numFmtId="44" fontId="31" fillId="53" borderId="21" xfId="74" applyFont="1" applyFill="1" applyBorder="1" applyAlignment="1">
      <alignment horizontal="right" vertical="center"/>
    </xf>
    <xf numFmtId="9" fontId="31" fillId="53" borderId="21" xfId="2" applyNumberFormat="1" applyFont="1" applyFill="1" applyBorder="1" applyAlignment="1">
      <alignment vertical="center" wrapText="1"/>
    </xf>
    <xf numFmtId="44" fontId="31" fillId="53" borderId="21" xfId="74" applyFont="1" applyFill="1" applyBorder="1" applyAlignment="1">
      <alignment horizontal="right" vertical="center" wrapText="1"/>
    </xf>
    <xf numFmtId="170" fontId="31" fillId="53" borderId="0" xfId="75" applyNumberFormat="1" applyFont="1" applyFill="1" applyAlignment="1">
      <alignment horizontal="left" vertical="center" wrapText="1"/>
    </xf>
    <xf numFmtId="170" fontId="31" fillId="53" borderId="0" xfId="75" applyNumberFormat="1" applyFont="1" applyFill="1" applyAlignment="1">
      <alignment horizontal="left" vertical="center"/>
    </xf>
    <xf numFmtId="170" fontId="31" fillId="53" borderId="26" xfId="75" applyNumberFormat="1" applyFont="1" applyFill="1" applyBorder="1" applyAlignment="1">
      <alignment vertical="center" wrapText="1"/>
    </xf>
    <xf numFmtId="0" fontId="31" fillId="0" borderId="10" xfId="0" applyFont="1" applyBorder="1" applyAlignment="1">
      <alignment horizontal="left" vertical="center" wrapText="1"/>
    </xf>
    <xf numFmtId="0" fontId="36" fillId="0" borderId="10" xfId="0" applyFont="1" applyBorder="1" applyAlignment="1">
      <alignment horizontal="left" vertical="center"/>
    </xf>
    <xf numFmtId="0" fontId="65" fillId="60" borderId="0" xfId="0" applyFont="1" applyFill="1"/>
    <xf numFmtId="0" fontId="65" fillId="61" borderId="0" xfId="0" applyFont="1" applyFill="1"/>
    <xf numFmtId="0" fontId="65" fillId="60" borderId="0" xfId="0" applyFont="1" applyFill="1" applyAlignment="1">
      <alignment wrapText="1"/>
    </xf>
    <xf numFmtId="0" fontId="65" fillId="61" borderId="0" xfId="0" applyFont="1" applyFill="1" applyAlignment="1">
      <alignment vertical="top"/>
    </xf>
    <xf numFmtId="164" fontId="56" fillId="53" borderId="0" xfId="79" applyFont="1" applyFill="1">
      <alignment vertical="top"/>
    </xf>
    <xf numFmtId="164" fontId="61" fillId="53" borderId="0" xfId="79" applyFont="1" applyFill="1">
      <alignment vertical="top"/>
    </xf>
    <xf numFmtId="164" fontId="62" fillId="53" borderId="0" xfId="79" applyFont="1" applyFill="1">
      <alignment vertical="top"/>
    </xf>
    <xf numFmtId="177" fontId="56" fillId="53" borderId="0" xfId="79" applyNumberFormat="1" applyFont="1" applyFill="1" applyAlignment="1">
      <alignment horizontal="left" vertical="top"/>
    </xf>
    <xf numFmtId="164" fontId="56" fillId="53" borderId="0" xfId="79" applyFont="1" applyFill="1" applyAlignment="1">
      <alignment horizontal="left" vertical="center"/>
    </xf>
    <xf numFmtId="178" fontId="56" fillId="53" borderId="0" xfId="80" applyNumberFormat="1" applyFont="1" applyFill="1" applyAlignment="1">
      <alignment horizontal="left" vertical="top"/>
    </xf>
    <xf numFmtId="164" fontId="60" fillId="53" borderId="0" xfId="81" applyNumberFormat="1" applyFill="1" applyAlignment="1">
      <alignment vertical="top"/>
    </xf>
    <xf numFmtId="164" fontId="52" fillId="53" borderId="0" xfId="76" applyFont="1" applyFill="1" applyAlignment="1"/>
    <xf numFmtId="164" fontId="63" fillId="53" borderId="0" xfId="79" applyFont="1" applyFill="1">
      <alignment vertical="top"/>
    </xf>
    <xf numFmtId="0" fontId="65" fillId="62" borderId="0" xfId="0" applyFont="1" applyFill="1"/>
    <xf numFmtId="0" fontId="42" fillId="63" borderId="0" xfId="0" applyFont="1" applyFill="1"/>
    <xf numFmtId="0" fontId="35" fillId="64" borderId="10" xfId="0" applyFont="1" applyFill="1" applyBorder="1" applyAlignment="1">
      <alignment wrapText="1"/>
    </xf>
    <xf numFmtId="172" fontId="35" fillId="64" borderId="16" xfId="0" applyNumberFormat="1" applyFont="1" applyFill="1" applyBorder="1" applyAlignment="1">
      <alignment wrapText="1"/>
    </xf>
    <xf numFmtId="0" fontId="35" fillId="64" borderId="16" xfId="0" applyFont="1" applyFill="1" applyBorder="1" applyAlignment="1">
      <alignment wrapText="1"/>
    </xf>
    <xf numFmtId="0" fontId="35" fillId="64" borderId="24" xfId="0" applyFont="1" applyFill="1" applyBorder="1" applyAlignment="1">
      <alignment wrapText="1"/>
    </xf>
    <xf numFmtId="44" fontId="35" fillId="64" borderId="10" xfId="74" applyFont="1" applyFill="1" applyBorder="1" applyAlignment="1">
      <alignment wrapText="1"/>
    </xf>
    <xf numFmtId="44" fontId="35" fillId="64" borderId="12" xfId="74" applyFont="1" applyFill="1" applyBorder="1" applyAlignment="1">
      <alignment wrapText="1"/>
    </xf>
    <xf numFmtId="0" fontId="35" fillId="64" borderId="12" xfId="0" applyFont="1" applyFill="1" applyBorder="1" applyAlignment="1">
      <alignment wrapText="1"/>
    </xf>
    <xf numFmtId="0" fontId="36" fillId="63" borderId="10" xfId="0" applyFont="1" applyFill="1" applyBorder="1"/>
    <xf numFmtId="0" fontId="66" fillId="63" borderId="0" xfId="0" applyFont="1" applyFill="1"/>
    <xf numFmtId="0" fontId="67" fillId="48" borderId="0" xfId="0" applyFont="1" applyFill="1"/>
    <xf numFmtId="0" fontId="31" fillId="53" borderId="26" xfId="0" applyFont="1" applyFill="1" applyBorder="1"/>
    <xf numFmtId="0" fontId="31" fillId="53" borderId="0" xfId="0" applyFont="1" applyFill="1"/>
    <xf numFmtId="0" fontId="31" fillId="0" borderId="10" xfId="0" applyFont="1" applyBorder="1"/>
    <xf numFmtId="171" fontId="31" fillId="0" borderId="0" xfId="0" applyNumberFormat="1" applyFont="1"/>
    <xf numFmtId="171" fontId="32" fillId="0" borderId="0" xfId="0" applyNumberFormat="1" applyFont="1"/>
    <xf numFmtId="0" fontId="68" fillId="0" borderId="0" xfId="73" applyFont="1"/>
    <xf numFmtId="0" fontId="69" fillId="0" borderId="0" xfId="0" applyFont="1"/>
    <xf numFmtId="0" fontId="39" fillId="63" borderId="0" xfId="73" applyFont="1" applyFill="1"/>
    <xf numFmtId="0" fontId="68" fillId="63" borderId="0" xfId="73" applyFont="1" applyFill="1"/>
    <xf numFmtId="0" fontId="39" fillId="63" borderId="0" xfId="0" applyFont="1" applyFill="1"/>
    <xf numFmtId="0" fontId="32" fillId="0" borderId="0" xfId="73" applyFont="1"/>
    <xf numFmtId="171" fontId="33" fillId="0" borderId="0" xfId="73" applyNumberFormat="1" applyFont="1"/>
    <xf numFmtId="0" fontId="33" fillId="0" borderId="0" xfId="73" applyFont="1"/>
    <xf numFmtId="0" fontId="39" fillId="52" borderId="13" xfId="0" applyFont="1" applyFill="1" applyBorder="1"/>
    <xf numFmtId="170" fontId="31" fillId="0" borderId="10" xfId="0" applyNumberFormat="1" applyFont="1" applyBorder="1"/>
    <xf numFmtId="0" fontId="32" fillId="52" borderId="14" xfId="0" applyFont="1" applyFill="1" applyBorder="1"/>
    <xf numFmtId="0" fontId="32" fillId="52" borderId="15" xfId="0" applyFont="1" applyFill="1" applyBorder="1"/>
    <xf numFmtId="170" fontId="31" fillId="0" borderId="21" xfId="0" applyNumberFormat="1" applyFont="1" applyBorder="1"/>
    <xf numFmtId="2" fontId="31" fillId="0" borderId="11" xfId="0" applyNumberFormat="1" applyFont="1" applyBorder="1" applyAlignment="1">
      <alignment horizontal="center"/>
    </xf>
    <xf numFmtId="0" fontId="50" fillId="63" borderId="10" xfId="0" applyFont="1" applyFill="1" applyBorder="1" applyAlignment="1">
      <alignment vertical="top" wrapText="1"/>
    </xf>
    <xf numFmtId="2" fontId="36" fillId="0" borderId="10" xfId="0" applyNumberFormat="1" applyFont="1" applyBorder="1" applyAlignment="1">
      <alignment vertical="center"/>
    </xf>
    <xf numFmtId="2" fontId="31" fillId="0" borderId="10" xfId="74" applyNumberFormat="1" applyFont="1" applyBorder="1" applyAlignment="1"/>
    <xf numFmtId="2" fontId="31" fillId="0" borderId="18" xfId="0" applyNumberFormat="1" applyFont="1" applyBorder="1" applyAlignment="1">
      <alignment vertical="center" wrapText="1"/>
    </xf>
    <xf numFmtId="10" fontId="31" fillId="53" borderId="19" xfId="0" applyNumberFormat="1" applyFont="1" applyFill="1" applyBorder="1" applyAlignment="1">
      <alignment horizontal="center"/>
    </xf>
    <xf numFmtId="2" fontId="31" fillId="0" borderId="11" xfId="0" applyNumberFormat="1" applyFont="1" applyBorder="1" applyAlignment="1">
      <alignment vertical="center"/>
    </xf>
    <xf numFmtId="2" fontId="31" fillId="0" borderId="22" xfId="0" applyNumberFormat="1" applyFont="1" applyBorder="1" applyAlignment="1">
      <alignment vertical="center"/>
    </xf>
    <xf numFmtId="0" fontId="31" fillId="53" borderId="19" xfId="0" applyFont="1" applyFill="1" applyBorder="1"/>
    <xf numFmtId="0" fontId="39" fillId="64" borderId="0" xfId="0" applyFont="1" applyFill="1"/>
    <xf numFmtId="4" fontId="36" fillId="0" borderId="0" xfId="0" applyNumberFormat="1" applyFont="1"/>
    <xf numFmtId="0" fontId="31" fillId="63" borderId="10" xfId="0" applyFont="1" applyFill="1" applyBorder="1"/>
    <xf numFmtId="0" fontId="50" fillId="0" borderId="0" xfId="0" applyFont="1"/>
    <xf numFmtId="0" fontId="31" fillId="0" borderId="10" xfId="0" applyFont="1" applyBorder="1" applyAlignment="1">
      <alignment horizontal="left"/>
    </xf>
    <xf numFmtId="0" fontId="31" fillId="0" borderId="10" xfId="0" applyFont="1" applyBorder="1" applyAlignment="1">
      <alignment horizontal="left" vertical="center"/>
    </xf>
    <xf numFmtId="0" fontId="31" fillId="0" borderId="10" xfId="0" applyFont="1" applyBorder="1" applyAlignment="1">
      <alignment vertical="center"/>
    </xf>
    <xf numFmtId="0" fontId="31" fillId="0" borderId="0" xfId="0" applyFont="1" applyAlignment="1">
      <alignment vertical="center"/>
    </xf>
    <xf numFmtId="164" fontId="71" fillId="52" borderId="11" xfId="79" applyFont="1" applyFill="1" applyBorder="1" applyAlignment="1">
      <alignment vertical="top" wrapText="1"/>
    </xf>
    <xf numFmtId="164" fontId="56" fillId="0" borderId="11" xfId="79" applyFont="1" applyBorder="1">
      <alignment vertical="top"/>
    </xf>
    <xf numFmtId="0" fontId="65" fillId="53" borderId="0" xfId="0" applyFont="1" applyFill="1" applyAlignment="1">
      <alignment vertical="top"/>
    </xf>
    <xf numFmtId="0" fontId="65" fillId="61" borderId="0" xfId="0" applyFont="1" applyFill="1" applyAlignment="1">
      <alignment wrapText="1"/>
    </xf>
    <xf numFmtId="0" fontId="65" fillId="61" borderId="0" xfId="0" applyFont="1" applyFill="1" applyAlignment="1">
      <alignment vertical="top" wrapText="1"/>
    </xf>
    <xf numFmtId="0" fontId="65" fillId="61" borderId="27" xfId="0" applyFont="1" applyFill="1" applyBorder="1" applyAlignment="1">
      <alignment wrapText="1"/>
    </xf>
    <xf numFmtId="0" fontId="65" fillId="62" borderId="0" xfId="0" applyFont="1" applyFill="1" applyAlignment="1">
      <alignment wrapText="1"/>
    </xf>
    <xf numFmtId="164" fontId="70" fillId="53" borderId="0" xfId="79" applyFont="1" applyFill="1">
      <alignment vertical="top"/>
    </xf>
    <xf numFmtId="0" fontId="72" fillId="0" borderId="0" xfId="73" applyFont="1"/>
    <xf numFmtId="170" fontId="31" fillId="0" borderId="13" xfId="0" applyNumberFormat="1" applyFont="1" applyBorder="1"/>
    <xf numFmtId="0" fontId="39" fillId="52" borderId="0" xfId="0" applyFont="1" applyFill="1"/>
    <xf numFmtId="0" fontId="39" fillId="52" borderId="10" xfId="0" applyFont="1" applyFill="1" applyBorder="1" applyAlignment="1">
      <alignment horizontal="center" vertical="center"/>
    </xf>
    <xf numFmtId="0" fontId="35" fillId="65" borderId="25" xfId="0" applyFont="1" applyFill="1" applyBorder="1" applyAlignment="1">
      <alignment horizontal="center" vertical="center" wrapText="1"/>
    </xf>
    <xf numFmtId="0" fontId="35" fillId="65" borderId="10" xfId="0" applyFont="1" applyFill="1" applyBorder="1" applyAlignment="1">
      <alignment horizontal="center" vertical="center" wrapText="1"/>
    </xf>
    <xf numFmtId="0" fontId="31" fillId="52" borderId="10" xfId="0" applyFont="1" applyFill="1" applyBorder="1" applyAlignment="1">
      <alignment horizontal="center" vertical="top" wrapText="1"/>
    </xf>
    <xf numFmtId="2" fontId="31" fillId="0" borderId="17" xfId="0" applyNumberFormat="1" applyFont="1" applyBorder="1" applyAlignment="1">
      <alignment horizontal="center"/>
    </xf>
    <xf numFmtId="170" fontId="32" fillId="52" borderId="14" xfId="0" applyNumberFormat="1" applyFont="1" applyFill="1" applyBorder="1"/>
    <xf numFmtId="2" fontId="31" fillId="0" borderId="26" xfId="0" applyNumberFormat="1" applyFont="1" applyBorder="1" applyAlignment="1">
      <alignment horizontal="center"/>
    </xf>
    <xf numFmtId="2" fontId="31" fillId="0" borderId="28" xfId="0" applyNumberFormat="1" applyFont="1" applyBorder="1" applyAlignment="1">
      <alignment horizontal="center"/>
    </xf>
    <xf numFmtId="2" fontId="31" fillId="0" borderId="10" xfId="0" applyNumberFormat="1" applyFont="1" applyBorder="1" applyAlignment="1">
      <alignment horizontal="center"/>
    </xf>
    <xf numFmtId="0" fontId="36" fillId="0" borderId="15" xfId="0" applyFont="1" applyBorder="1" applyAlignment="1">
      <alignment wrapText="1"/>
    </xf>
    <xf numFmtId="2" fontId="0" fillId="54" borderId="10" xfId="74" applyNumberFormat="1" applyFont="1" applyFill="1" applyBorder="1"/>
    <xf numFmtId="2" fontId="0" fillId="51" borderId="10" xfId="74" applyNumberFormat="1" applyFont="1" applyFill="1" applyBorder="1"/>
    <xf numFmtId="2" fontId="0" fillId="0" borderId="10" xfId="74" applyNumberFormat="1" applyFont="1" applyBorder="1"/>
    <xf numFmtId="2" fontId="0" fillId="54" borderId="10" xfId="74" quotePrefix="1" applyNumberFormat="1" applyFont="1" applyFill="1" applyBorder="1"/>
    <xf numFmtId="174" fontId="0" fillId="54" borderId="10" xfId="2" applyNumberFormat="1" applyFont="1" applyFill="1" applyBorder="1"/>
    <xf numFmtId="10" fontId="0" fillId="0" borderId="10" xfId="0" applyNumberFormat="1" applyBorder="1"/>
    <xf numFmtId="2" fontId="0" fillId="0" borderId="10" xfId="0" applyNumberFormat="1" applyBorder="1"/>
    <xf numFmtId="0" fontId="0" fillId="54" borderId="10" xfId="0" applyFill="1" applyBorder="1"/>
    <xf numFmtId="173" fontId="0" fillId="51" borderId="10" xfId="0" applyNumberFormat="1" applyFill="1" applyBorder="1"/>
    <xf numFmtId="0" fontId="73" fillId="0" borderId="0" xfId="0" applyFont="1"/>
    <xf numFmtId="0" fontId="0" fillId="53" borderId="10" xfId="0" applyFill="1" applyBorder="1"/>
    <xf numFmtId="0" fontId="0" fillId="67" borderId="0" xfId="0" applyFill="1"/>
    <xf numFmtId="0" fontId="74" fillId="0" borderId="0" xfId="0" applyFont="1"/>
    <xf numFmtId="171" fontId="0" fillId="67" borderId="0" xfId="0" applyNumberFormat="1" applyFill="1"/>
    <xf numFmtId="3" fontId="0" fillId="67" borderId="0" xfId="0" applyNumberFormat="1" applyFill="1"/>
    <xf numFmtId="0" fontId="42" fillId="66" borderId="0" xfId="0" applyFont="1" applyFill="1"/>
    <xf numFmtId="164" fontId="71" fillId="52" borderId="19" xfId="79" applyFont="1" applyFill="1" applyBorder="1" applyAlignment="1">
      <alignment vertical="top" wrapText="1"/>
    </xf>
    <xf numFmtId="164" fontId="56" fillId="0" borderId="19" xfId="79" applyFont="1" applyBorder="1">
      <alignment vertical="top"/>
    </xf>
    <xf numFmtId="164" fontId="71" fillId="0" borderId="26" xfId="79" applyFont="1" applyFill="1" applyBorder="1" applyAlignment="1">
      <alignment vertical="top" wrapText="1"/>
    </xf>
    <xf numFmtId="164" fontId="56" fillId="0" borderId="26" xfId="79" applyFont="1" applyFill="1" applyBorder="1">
      <alignment vertical="top"/>
    </xf>
    <xf numFmtId="2" fontId="35" fillId="0" borderId="22" xfId="0" applyNumberFormat="1" applyFont="1" applyBorder="1"/>
    <xf numFmtId="0" fontId="35" fillId="0" borderId="22" xfId="0" applyFont="1" applyBorder="1"/>
    <xf numFmtId="0" fontId="39" fillId="0" borderId="22" xfId="0" applyFont="1" applyBorder="1"/>
    <xf numFmtId="0" fontId="20" fillId="0" borderId="10" xfId="0" applyFont="1" applyBorder="1" applyAlignment="1">
      <alignment horizontal="left" vertical="top"/>
    </xf>
    <xf numFmtId="2" fontId="36" fillId="0" borderId="10" xfId="0" applyNumberFormat="1" applyFont="1" applyBorder="1"/>
    <xf numFmtId="174" fontId="0" fillId="0" borderId="0" xfId="2" applyNumberFormat="1" applyFont="1"/>
    <xf numFmtId="0" fontId="35" fillId="65" borderId="21" xfId="0" applyFont="1" applyFill="1" applyBorder="1" applyAlignment="1">
      <alignment horizontal="left" vertical="center" wrapText="1"/>
    </xf>
    <xf numFmtId="0" fontId="35" fillId="65" borderId="20" xfId="0" applyFont="1" applyFill="1" applyBorder="1" applyAlignment="1">
      <alignment horizontal="left" vertical="center" wrapText="1"/>
    </xf>
    <xf numFmtId="0" fontId="35" fillId="65" borderId="12" xfId="0" applyFont="1" applyFill="1" applyBorder="1" applyAlignment="1">
      <alignment horizontal="left" vertical="center" wrapText="1"/>
    </xf>
    <xf numFmtId="0" fontId="31" fillId="53" borderId="21" xfId="75" applyFont="1" applyFill="1" applyBorder="1" applyAlignment="1">
      <alignment horizontal="left" vertical="center" wrapText="1"/>
    </xf>
    <xf numFmtId="0" fontId="31" fillId="0" borderId="26" xfId="75" applyFont="1" applyBorder="1" applyAlignment="1">
      <alignment horizontal="left" vertical="center" wrapText="1"/>
    </xf>
    <xf numFmtId="0" fontId="36" fillId="64" borderId="16" xfId="0" applyFont="1" applyFill="1" applyBorder="1" applyAlignment="1">
      <alignment horizontal="left" vertical="center" wrapText="1"/>
    </xf>
    <xf numFmtId="0" fontId="36" fillId="64" borderId="23" xfId="0" applyFont="1" applyFill="1" applyBorder="1" applyAlignment="1">
      <alignment horizontal="left" vertical="center" wrapText="1"/>
    </xf>
    <xf numFmtId="0" fontId="36" fillId="64" borderId="13" xfId="0" applyFont="1" applyFill="1" applyBorder="1" applyAlignment="1">
      <alignment horizontal="left" vertical="center" wrapText="1"/>
    </xf>
    <xf numFmtId="0" fontId="32" fillId="53" borderId="10" xfId="75" applyFont="1" applyFill="1" applyBorder="1" applyAlignment="1">
      <alignment horizontal="left" vertical="center" wrapText="1"/>
    </xf>
    <xf numFmtId="0" fontId="36" fillId="56" borderId="10" xfId="0" applyFont="1" applyFill="1" applyBorder="1" applyAlignment="1">
      <alignment horizontal="center" vertical="center" wrapText="1"/>
    </xf>
    <xf numFmtId="9" fontId="31" fillId="53" borderId="10" xfId="58" applyFont="1" applyFill="1" applyBorder="1" applyAlignment="1">
      <alignment horizontal="center" vertical="center" wrapText="1"/>
    </xf>
    <xf numFmtId="0" fontId="49" fillId="55" borderId="0" xfId="0" applyFont="1" applyFill="1" applyAlignment="1">
      <alignment vertical="top"/>
    </xf>
    <xf numFmtId="0" fontId="31" fillId="53" borderId="10" xfId="75" applyFont="1" applyFill="1" applyBorder="1" applyAlignment="1">
      <alignment horizontal="left" vertical="center" wrapText="1"/>
    </xf>
    <xf numFmtId="0" fontId="36" fillId="56" borderId="16" xfId="0" applyFont="1" applyFill="1" applyBorder="1" applyAlignment="1">
      <alignment horizontal="center" vertical="center" wrapText="1"/>
    </xf>
    <xf numFmtId="0" fontId="36" fillId="56" borderId="23" xfId="0" applyFont="1" applyFill="1" applyBorder="1" applyAlignment="1">
      <alignment horizontal="center" vertical="center" wrapText="1"/>
    </xf>
    <xf numFmtId="0" fontId="36" fillId="56" borderId="13" xfId="0" applyFont="1" applyFill="1" applyBorder="1" applyAlignment="1">
      <alignment horizontal="center" vertical="center" wrapText="1"/>
    </xf>
    <xf numFmtId="9" fontId="32" fillId="53" borderId="16" xfId="58" applyFont="1" applyFill="1" applyBorder="1" applyAlignment="1">
      <alignment horizontal="center" vertical="center" wrapText="1"/>
    </xf>
    <xf numFmtId="9" fontId="32" fillId="53" borderId="23" xfId="58" applyFont="1" applyFill="1" applyBorder="1" applyAlignment="1">
      <alignment horizontal="center" vertical="center" wrapText="1"/>
    </xf>
    <xf numFmtId="9" fontId="32" fillId="53" borderId="13" xfId="58" applyFont="1" applyFill="1" applyBorder="1" applyAlignment="1">
      <alignment horizontal="center" vertical="center" wrapText="1"/>
    </xf>
    <xf numFmtId="0" fontId="40" fillId="46" borderId="0" xfId="0" applyFont="1" applyFill="1" applyAlignment="1">
      <alignment horizontal="left"/>
    </xf>
    <xf numFmtId="164" fontId="30" fillId="46" borderId="0" xfId="0" applyNumberFormat="1" applyFont="1" applyFill="1" applyAlignment="1">
      <alignment horizontal="left" vertical="top"/>
    </xf>
    <xf numFmtId="0" fontId="35" fillId="64" borderId="21" xfId="0" applyFont="1" applyFill="1" applyBorder="1" applyAlignment="1">
      <alignment horizontal="center" wrapText="1"/>
    </xf>
    <xf numFmtId="0" fontId="35" fillId="64" borderId="20" xfId="0" applyFont="1" applyFill="1" applyBorder="1" applyAlignment="1">
      <alignment horizontal="center" wrapText="1"/>
    </xf>
    <xf numFmtId="0" fontId="35" fillId="64" borderId="12" xfId="0" applyFont="1" applyFill="1" applyBorder="1" applyAlignment="1">
      <alignment horizontal="center" wrapText="1"/>
    </xf>
    <xf numFmtId="0" fontId="35" fillId="49" borderId="21" xfId="0" applyFont="1" applyFill="1" applyBorder="1" applyAlignment="1">
      <alignment horizontal="left"/>
    </xf>
    <xf numFmtId="0" fontId="36" fillId="49" borderId="10" xfId="0" applyFont="1" applyFill="1" applyBorder="1" applyAlignment="1">
      <alignment horizontal="left" vertical="center"/>
    </xf>
    <xf numFmtId="0" fontId="36" fillId="0" borderId="10" xfId="0" applyFont="1" applyBorder="1" applyAlignment="1">
      <alignment horizontal="left" vertical="center" wrapText="1"/>
    </xf>
    <xf numFmtId="8" fontId="36" fillId="49" borderId="21" xfId="0" applyNumberFormat="1" applyFont="1" applyFill="1" applyBorder="1" applyAlignment="1">
      <alignment horizontal="left"/>
    </xf>
    <xf numFmtId="8" fontId="36" fillId="49" borderId="21" xfId="0" applyNumberFormat="1" applyFont="1" applyFill="1" applyBorder="1" applyAlignment="1">
      <alignment horizontal="right" vertical="center"/>
    </xf>
    <xf numFmtId="9" fontId="36" fillId="49" borderId="21" xfId="0" applyNumberFormat="1" applyFont="1" applyFill="1" applyBorder="1" applyAlignment="1">
      <alignment vertical="center" wrapText="1"/>
    </xf>
    <xf numFmtId="8" fontId="36" fillId="49" borderId="21" xfId="0" applyNumberFormat="1" applyFont="1" applyFill="1" applyBorder="1" applyAlignment="1">
      <alignment horizontal="right" vertical="center" wrapText="1"/>
    </xf>
  </cellXfs>
  <cellStyles count="82">
    <cellStyle name="20% - Accent1" xfId="21" builtinId="30" hidden="1"/>
    <cellStyle name="20% - Accent2" xfId="25" builtinId="34" hidden="1"/>
    <cellStyle name="20% - Accent3" xfId="29" builtinId="38" hidden="1"/>
    <cellStyle name="20% - Accent4" xfId="33" builtinId="42" hidden="1"/>
    <cellStyle name="20% - Accent5" xfId="37" builtinId="46" hidden="1"/>
    <cellStyle name="20% - Accent6" xfId="41" builtinId="50" hidden="1"/>
    <cellStyle name="40% - Accent1" xfId="22" builtinId="31" hidden="1"/>
    <cellStyle name="40% - Accent2" xfId="26" builtinId="35" hidden="1"/>
    <cellStyle name="40% - Accent3" xfId="30" builtinId="39" hidden="1"/>
    <cellStyle name="40% - Accent4" xfId="34" builtinId="43" hidden="1"/>
    <cellStyle name="40% - Accent5" xfId="38" builtinId="47" hidden="1"/>
    <cellStyle name="40% - Accent6" xfId="42" builtinId="51" hidden="1"/>
    <cellStyle name="60% - Accent1" xfId="23" builtinId="32" hidden="1"/>
    <cellStyle name="60% - Accent2" xfId="27" builtinId="36" hidden="1"/>
    <cellStyle name="60% - Accent3" xfId="31" builtinId="40" hidden="1"/>
    <cellStyle name="60% - Accent4" xfId="35" builtinId="44" hidden="1"/>
    <cellStyle name="60% - Accent5" xfId="39" builtinId="48" hidden="1"/>
    <cellStyle name="60% - Accent6" xfId="43" builtinId="52" hidden="1"/>
    <cellStyle name="Accent1" xfId="20" builtinId="29" hidden="1"/>
    <cellStyle name="Accent2" xfId="24" builtinId="33" hidden="1"/>
    <cellStyle name="Accent3" xfId="28" builtinId="37" hidden="1"/>
    <cellStyle name="Accent4" xfId="32" builtinId="41" hidden="1"/>
    <cellStyle name="Accent5" xfId="36" builtinId="45" hidden="1"/>
    <cellStyle name="Accent6" xfId="40" builtinId="49" hidden="1"/>
    <cellStyle name="Bad" xfId="9" builtinId="27" hidden="1"/>
    <cellStyle name="Calculation" xfId="13" builtinId="22" hidden="1"/>
    <cellStyle name="Check Cell" xfId="15" builtinId="23" hidden="1"/>
    <cellStyle name="Column 1" xfId="66" xr:uid="{00000000-0005-0000-0000-00001B000000}"/>
    <cellStyle name="Column 2 + 3" xfId="67" xr:uid="{00000000-0005-0000-0000-00001C000000}"/>
    <cellStyle name="Column 4" xfId="68" xr:uid="{00000000-0005-0000-0000-00001D000000}"/>
    <cellStyle name="Comma" xfId="1" builtinId="3" customBuiltin="1"/>
    <cellStyle name="Counterflow" xfId="54" xr:uid="{00000000-0005-0000-0000-00001F000000}"/>
    <cellStyle name="Currency" xfId="74" builtinId="4"/>
    <cellStyle name="DateLong" xfId="60" xr:uid="{00000000-0005-0000-0000-000020000000}"/>
    <cellStyle name="DateShort" xfId="61" xr:uid="{00000000-0005-0000-0000-000021000000}"/>
    <cellStyle name="Documentation" xfId="59" xr:uid="{00000000-0005-0000-0000-000022000000}"/>
    <cellStyle name="Explanatory Text" xfId="18" builtinId="53" hidden="1"/>
    <cellStyle name="Export" xfId="56" xr:uid="{00000000-0005-0000-0000-000024000000}"/>
    <cellStyle name="Factor" xfId="62" xr:uid="{00000000-0005-0000-0000-000025000000}"/>
    <cellStyle name="Good" xfId="8" builtinId="26" hidden="1"/>
    <cellStyle name="Hard coded" xfId="57" xr:uid="{00000000-0005-0000-0000-000027000000}"/>
    <cellStyle name="Heading 1" xfId="4" builtinId="16" hidden="1"/>
    <cellStyle name="Heading 2" xfId="5" builtinId="17" hidden="1"/>
    <cellStyle name="Heading 3" xfId="6" builtinId="18" hidden="1"/>
    <cellStyle name="Heading 4" xfId="7" builtinId="19" hidden="1"/>
    <cellStyle name="Hyperlink 2" xfId="72" xr:uid="{C52EDF34-5AE6-4A66-962D-33EABA86FD44}"/>
    <cellStyle name="Hyperlink 2 2" xfId="81" xr:uid="{550157CC-1CC5-446D-8164-C3578CAE5CD6}"/>
    <cellStyle name="Import" xfId="55" xr:uid="{00000000-0005-0000-0000-00002C000000}"/>
    <cellStyle name="Input" xfId="11" builtinId="20" hidden="1"/>
    <cellStyle name="Level 1 Heading" xfId="63" xr:uid="{00000000-0005-0000-0000-00002E000000}"/>
    <cellStyle name="Level 2 Heading" xfId="64" xr:uid="{00000000-0005-0000-0000-00002F000000}"/>
    <cellStyle name="Level 3 Heading" xfId="65" xr:uid="{00000000-0005-0000-0000-000030000000}"/>
    <cellStyle name="Linked Cell" xfId="14" builtinId="24" hidden="1"/>
    <cellStyle name="Neutral" xfId="10" builtinId="28" hidden="1"/>
    <cellStyle name="Normal" xfId="0" builtinId="0"/>
    <cellStyle name="Normal 2" xfId="69" xr:uid="{00000000-0005-0000-0000-000034000000}"/>
    <cellStyle name="Normal 2 2" xfId="79" xr:uid="{63B765FF-29B7-44AD-B920-6991BD2A75F2}"/>
    <cellStyle name="Normal 3" xfId="70" xr:uid="{00000000-0005-0000-0000-000035000000}"/>
    <cellStyle name="Normal 3 2" xfId="75" xr:uid="{C3E9086B-561E-481D-896A-E158D3249A8F}"/>
    <cellStyle name="Normal 4" xfId="71" xr:uid="{165B61C7-AB00-4489-8D32-0A985A212656}"/>
    <cellStyle name="Normal 5" xfId="73" xr:uid="{6E76781F-B7A6-45B4-AD32-04E7F64C6EF0}"/>
    <cellStyle name="Normal 7 2" xfId="76" xr:uid="{2524B8F6-0AFF-4AD4-8AAA-C55189154427}"/>
    <cellStyle name="Normal 7 2 2" xfId="78" xr:uid="{88E0E00F-7B81-4BA2-B0EA-EA198D224552}"/>
    <cellStyle name="Normal 8" xfId="77" xr:uid="{795FC968-0407-4D48-BD56-E136333363BA}"/>
    <cellStyle name="Note" xfId="17" builtinId="10" hidden="1"/>
    <cellStyle name="Output" xfId="12" builtinId="21" hidden="1"/>
    <cellStyle name="Pantone 130C" xfId="47" xr:uid="{00000000-0005-0000-0000-000038000000}"/>
    <cellStyle name="Pantone 179C" xfId="52" xr:uid="{00000000-0005-0000-0000-000039000000}"/>
    <cellStyle name="Pantone 232C" xfId="51" xr:uid="{00000000-0005-0000-0000-00003A000000}"/>
    <cellStyle name="Pantone 2745C" xfId="50" xr:uid="{00000000-0005-0000-0000-00003B000000}"/>
    <cellStyle name="Pantone 279C" xfId="45" xr:uid="{00000000-0005-0000-0000-00003C000000}"/>
    <cellStyle name="Pantone 281C" xfId="44" xr:uid="{00000000-0005-0000-0000-00003D000000}"/>
    <cellStyle name="Pantone 451C" xfId="46" xr:uid="{00000000-0005-0000-0000-00003E000000}"/>
    <cellStyle name="Pantone 583C" xfId="49" xr:uid="{00000000-0005-0000-0000-00003F000000}"/>
    <cellStyle name="Pantone 633C" xfId="48" xr:uid="{00000000-0005-0000-0000-000040000000}"/>
    <cellStyle name="Percent" xfId="2" builtinId="5" customBuiltin="1"/>
    <cellStyle name="Percent [0]" xfId="58" xr:uid="{00000000-0005-0000-0000-000042000000}"/>
    <cellStyle name="Title" xfId="3" builtinId="15" hidden="1"/>
    <cellStyle name="Total" xfId="19" builtinId="25" hidden="1"/>
    <cellStyle name="Warning Text" xfId="16" builtinId="11" customBuiltin="1"/>
    <cellStyle name="WIP" xfId="53" xr:uid="{00000000-0005-0000-0000-000046000000}"/>
    <cellStyle name="Year" xfId="80" xr:uid="{A4C1C54D-7920-4E32-8725-7CD172125FA0}"/>
  </cellStyles>
  <dxfs count="41">
    <dxf>
      <fill>
        <patternFill>
          <bgColor theme="7" tint="0.79998168889431442"/>
        </patternFill>
      </fill>
    </dxf>
    <dxf>
      <fill>
        <patternFill>
          <bgColor theme="8" tint="0.79998168889431442"/>
        </patternFill>
      </fill>
    </dxf>
    <dxf>
      <font>
        <strike val="0"/>
        <outline val="0"/>
        <shadow val="0"/>
        <u val="none"/>
        <vertAlign val="baseline"/>
        <sz val="10"/>
        <name val="Calibri"/>
        <family val="2"/>
        <scheme val="none"/>
      </font>
      <numFmt numFmtId="170" formatCode="0.000"/>
      <border diagonalUp="0" diagonalDown="0">
        <left style="thin">
          <color indexed="64"/>
        </left>
        <right/>
        <top style="thin">
          <color indexed="64"/>
        </top>
        <bottom style="thin">
          <color indexed="64"/>
        </bottom>
      </border>
    </dxf>
    <dxf>
      <font>
        <strike val="0"/>
        <outline val="0"/>
        <shadow val="0"/>
        <u val="none"/>
        <vertAlign val="baseline"/>
        <sz val="10"/>
        <name val="Calibri"/>
        <family val="2"/>
        <scheme val="none"/>
      </font>
      <numFmt numFmtId="170" formatCode="0.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none"/>
      </font>
      <numFmt numFmtId="170" formatCode="0.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none"/>
      </font>
      <numFmt numFmtId="170" formatCode="0.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none"/>
      </font>
      <numFmt numFmtId="170" formatCode="0.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none"/>
      </font>
      <numFmt numFmtId="170" formatCode="0.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none"/>
      </font>
      <numFmt numFmtId="170" formatCode="0.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none"/>
      </font>
      <numFmt numFmtId="170" formatCode="0.00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fill>
        <patternFill patternType="solid">
          <fgColor indexed="64"/>
          <bgColor theme="0" tint="-0.14999847407452621"/>
        </patternFill>
      </fill>
      <border diagonalUp="0" diagonalDown="0" outline="0">
        <left/>
        <right style="thin">
          <color indexed="64"/>
        </right>
        <top/>
        <bottom style="thin">
          <color indexed="64"/>
        </bottom>
      </border>
    </dxf>
    <dxf>
      <font>
        <b val="0"/>
        <i val="0"/>
        <strike val="0"/>
        <condense val="0"/>
        <extend val="0"/>
        <outline val="0"/>
        <shadow val="0"/>
        <u val="none"/>
        <vertAlign val="baseline"/>
        <sz val="10"/>
        <color auto="1"/>
        <name val="Calibri"/>
        <family val="2"/>
        <scheme val="none"/>
      </font>
      <fill>
        <patternFill patternType="solid">
          <fgColor indexed="64"/>
          <bgColor theme="0" tint="-0.14999847407452621"/>
        </patternFill>
      </fill>
      <border diagonalUp="0" diagonalDown="0" outline="0">
        <left/>
        <right style="thin">
          <color indexed="64"/>
        </right>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solid">
          <fgColor indexed="64"/>
          <bgColor theme="0" tint="-0.14999847407452621"/>
        </patternFill>
      </fill>
      <border diagonalUp="0" diagonalDown="0">
        <left/>
        <right style="thin">
          <color indexed="64"/>
        </right>
        <top/>
        <bottom style="thin">
          <color indexed="64"/>
        </bottom>
        <vertical/>
        <horizontal/>
      </border>
    </dxf>
    <dxf>
      <font>
        <b val="0"/>
        <i val="0"/>
        <strike val="0"/>
        <condense val="0"/>
        <extend val="0"/>
        <outline val="0"/>
        <shadow val="0"/>
        <u val="none"/>
        <vertAlign val="baseline"/>
        <sz val="10"/>
        <color auto="1"/>
        <name val="Calibri"/>
        <family val="2"/>
        <scheme val="none"/>
      </font>
      <fill>
        <patternFill patternType="solid">
          <fgColor indexed="64"/>
          <bgColor theme="0" tint="-0.14999847407452621"/>
        </patternFill>
      </fill>
      <border diagonalUp="0" diagonalDown="0" outline="0">
        <left/>
        <right style="thin">
          <color indexed="64"/>
        </right>
        <top/>
        <bottom style="thin">
          <color indexed="64"/>
        </bottom>
      </border>
    </dxf>
    <dxf>
      <font>
        <b val="0"/>
        <i val="0"/>
        <strike val="0"/>
        <condense val="0"/>
        <extend val="0"/>
        <outline val="0"/>
        <shadow val="0"/>
        <u val="none"/>
        <vertAlign val="baseline"/>
        <sz val="10"/>
        <color auto="1"/>
        <name val="Calibri"/>
        <family val="2"/>
        <scheme val="none"/>
      </font>
      <fill>
        <patternFill patternType="solid">
          <fgColor indexed="64"/>
          <bgColor theme="0" tint="-0.14999847407452621"/>
        </patternFill>
      </fill>
      <border diagonalUp="0" diagonalDown="0" outline="0">
        <left/>
        <right style="thin">
          <color indexed="64"/>
        </right>
        <top/>
        <bottom style="thin">
          <color indexed="64"/>
        </bottom>
      </border>
    </dxf>
    <dxf>
      <border outline="0">
        <bottom style="thin">
          <color indexed="64"/>
        </bottom>
      </border>
    </dxf>
    <dxf>
      <border outline="0">
        <right style="thin">
          <color indexed="64"/>
        </right>
        <bottom style="thin">
          <color indexed="64"/>
        </bottom>
      </border>
    </dxf>
    <dxf>
      <font>
        <strike val="0"/>
        <outline val="0"/>
        <shadow val="0"/>
        <u val="none"/>
        <vertAlign val="baseline"/>
        <sz val="10"/>
        <name val="Calibri"/>
        <family val="2"/>
        <scheme val="none"/>
      </font>
    </dxf>
    <dxf>
      <font>
        <b val="0"/>
        <i val="0"/>
        <strike val="0"/>
        <condense val="0"/>
        <extend val="0"/>
        <outline val="0"/>
        <shadow val="0"/>
        <u val="none"/>
        <vertAlign val="baseline"/>
        <sz val="10"/>
        <color auto="1"/>
        <name val="Calibri"/>
        <family val="2"/>
        <scheme val="none"/>
      </font>
      <fill>
        <patternFill patternType="solid">
          <fgColor indexed="64"/>
          <bgColor theme="0" tint="-0.14999847407452621"/>
        </patternFill>
      </fill>
    </dxf>
    <dxf>
      <font>
        <strike val="0"/>
        <outline val="0"/>
        <shadow val="0"/>
        <u val="none"/>
        <vertAlign val="baseline"/>
        <name val="Calibri"/>
        <family val="2"/>
        <scheme val="none"/>
      </font>
      <numFmt numFmtId="170" formatCode="0.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family val="2"/>
        <scheme val="none"/>
      </font>
      <numFmt numFmtId="170" formatCode="0.000"/>
      <border diagonalUp="0" diagonalDown="0" outline="0">
        <left style="thin">
          <color indexed="64"/>
        </left>
        <right/>
        <top style="thin">
          <color indexed="64"/>
        </top>
        <bottom style="thin">
          <color indexed="64"/>
        </bottom>
      </border>
    </dxf>
    <dxf>
      <font>
        <strike val="0"/>
        <outline val="0"/>
        <shadow val="0"/>
        <u val="none"/>
        <vertAlign val="baseline"/>
        <name val="Calibri"/>
        <family val="2"/>
        <scheme val="none"/>
      </font>
      <numFmt numFmtId="170" formatCode="0.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family val="2"/>
        <scheme val="none"/>
      </font>
      <numFmt numFmtId="170" formatCode="0.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family val="2"/>
        <scheme val="none"/>
      </font>
      <numFmt numFmtId="170" formatCode="0.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family val="2"/>
        <scheme val="none"/>
      </font>
      <numFmt numFmtId="170" formatCode="0.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family val="2"/>
        <scheme val="none"/>
      </font>
      <numFmt numFmtId="170" formatCode="0.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family val="2"/>
        <scheme val="none"/>
      </font>
      <numFmt numFmtId="170" formatCode="0.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scheme val="none"/>
      </font>
    </dxf>
    <dxf>
      <font>
        <b val="0"/>
        <i val="0"/>
        <strike val="0"/>
        <condense val="0"/>
        <extend val="0"/>
        <outline val="0"/>
        <shadow val="0"/>
        <u val="none"/>
        <vertAlign val="baseline"/>
        <sz val="11"/>
        <color indexed="8"/>
        <name val="Calibri"/>
        <family val="2"/>
        <scheme val="none"/>
      </font>
    </dxf>
    <dxf>
      <font>
        <b val="0"/>
        <i val="0"/>
        <strike val="0"/>
        <condense val="0"/>
        <extend val="0"/>
        <outline val="0"/>
        <shadow val="0"/>
        <u val="none"/>
        <vertAlign val="baseline"/>
        <sz val="11"/>
        <color indexed="8"/>
        <name val="Calibri"/>
        <family val="2"/>
        <scheme val="none"/>
      </font>
      <numFmt numFmtId="0" formatCode="General"/>
    </dxf>
    <dxf>
      <border outline="0">
        <bottom style="thin">
          <color indexed="64"/>
        </bottom>
      </border>
    </dxf>
    <dxf>
      <border outline="0">
        <right style="thin">
          <color indexed="64"/>
        </right>
      </border>
    </dxf>
    <dxf>
      <font>
        <strike val="0"/>
        <outline val="0"/>
        <shadow val="0"/>
        <u val="none"/>
        <vertAlign val="baseline"/>
        <name val="Calibri"/>
        <family val="2"/>
        <scheme val="none"/>
      </font>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general" textRotation="0" wrapText="1" indent="0" justifyLastLine="0" shrinkToFit="0" readingOrder="0"/>
    </dxf>
    <dxf>
      <font>
        <b val="0"/>
        <i val="0"/>
        <strike val="0"/>
        <condense val="0"/>
        <extend val="0"/>
        <outline val="0"/>
        <shadow val="0"/>
        <u val="none"/>
        <vertAlign val="baseline"/>
        <sz val="10"/>
        <color theme="0"/>
        <name val="Krub"/>
        <family val="2"/>
        <scheme val="minor"/>
      </font>
      <fill>
        <patternFill patternType="none">
          <fgColor indexed="64"/>
          <bgColor indexed="65"/>
        </patternFill>
      </fill>
    </dxf>
  </dxfs>
  <tableStyles count="0" defaultTableStyle="TableStyleMedium2" defaultPivotStyle="PivotStyleLight16"/>
  <colors>
    <mruColors>
      <color rgb="FFFFDB8E"/>
      <color rgb="FF98C561"/>
      <color rgb="FF92D050"/>
      <color rgb="FFCCCCCE"/>
      <color rgb="FFCCCCFF"/>
      <color rgb="FF84CEFF"/>
      <color rgb="FF84CEFD"/>
      <color rgb="FFB97BB4"/>
      <color rgb="FF57A1DF"/>
      <color rgb="FFF0F3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Sludge Investigations TOTEX</a:t>
            </a:r>
            <a:r>
              <a:rPr lang="en-GB" baseline="0"/>
              <a:t> </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barChart>
        <c:barDir val="col"/>
        <c:grouping val="stacked"/>
        <c:varyColors val="0"/>
        <c:ser>
          <c:idx val="0"/>
          <c:order val="0"/>
          <c:spPr>
            <a:solidFill>
              <a:schemeClr val="accent1"/>
            </a:solidFill>
            <a:ln>
              <a:noFill/>
            </a:ln>
            <a:effectLst/>
          </c:spPr>
          <c:invertIfNegative val="0"/>
          <c:cat>
            <c:strRef>
              <c:f>'Materiality &amp; shallow dive'!$B$6:$B$16</c:f>
              <c:strCache>
                <c:ptCount val="11"/>
                <c:pt idx="0">
                  <c:v>ANH</c:v>
                </c:pt>
                <c:pt idx="1">
                  <c:v>WSH</c:v>
                </c:pt>
                <c:pt idx="2">
                  <c:v>HDD</c:v>
                </c:pt>
                <c:pt idx="3">
                  <c:v>NES</c:v>
                </c:pt>
                <c:pt idx="4">
                  <c:v>SVE</c:v>
                </c:pt>
                <c:pt idx="5">
                  <c:v>SWB</c:v>
                </c:pt>
                <c:pt idx="6">
                  <c:v>SRN</c:v>
                </c:pt>
                <c:pt idx="7">
                  <c:v>TMS</c:v>
                </c:pt>
                <c:pt idx="8">
                  <c:v>NWT</c:v>
                </c:pt>
                <c:pt idx="9">
                  <c:v>WSX</c:v>
                </c:pt>
                <c:pt idx="10">
                  <c:v>YKY</c:v>
                </c:pt>
              </c:strCache>
            </c:strRef>
          </c:cat>
          <c:val>
            <c:numRef>
              <c:f>'Materiality &amp; shallow dive'!$E$6:$E$16</c:f>
              <c:numCache>
                <c:formatCode>0.00</c:formatCode>
                <c:ptCount val="11"/>
                <c:pt idx="0">
                  <c:v>0</c:v>
                </c:pt>
                <c:pt idx="1">
                  <c:v>21.043000000000003</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C708-4789-A64D-765F37752B31}"/>
            </c:ext>
          </c:extLst>
        </c:ser>
        <c:dLbls>
          <c:showLegendKey val="0"/>
          <c:showVal val="0"/>
          <c:showCatName val="0"/>
          <c:showSerName val="0"/>
          <c:showPercent val="0"/>
          <c:showBubbleSize val="0"/>
        </c:dLbls>
        <c:gapWidth val="219"/>
        <c:overlap val="100"/>
        <c:axId val="1543510095"/>
        <c:axId val="1253277231"/>
      </c:barChart>
      <c:catAx>
        <c:axId val="15435100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3277231"/>
        <c:crosses val="autoZero"/>
        <c:auto val="1"/>
        <c:lblAlgn val="ctr"/>
        <c:lblOffset val="100"/>
        <c:noMultiLvlLbl val="0"/>
      </c:catAx>
      <c:valAx>
        <c:axId val="12532772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351009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Materiality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3">
                <a:shade val="76000"/>
              </a:schemeClr>
            </a:solidFill>
            <a:ln>
              <a:noFill/>
            </a:ln>
            <a:effectLst/>
          </c:spPr>
          <c:invertIfNegative val="0"/>
          <c:cat>
            <c:strRef>
              <c:f>'Materiality &amp; shallow dive'!$B$6:$B$16</c:f>
              <c:strCache>
                <c:ptCount val="11"/>
                <c:pt idx="0">
                  <c:v>ANH</c:v>
                </c:pt>
                <c:pt idx="1">
                  <c:v>WSH</c:v>
                </c:pt>
                <c:pt idx="2">
                  <c:v>HDD</c:v>
                </c:pt>
                <c:pt idx="3">
                  <c:v>NES</c:v>
                </c:pt>
                <c:pt idx="4">
                  <c:v>SVE</c:v>
                </c:pt>
                <c:pt idx="5">
                  <c:v>SWB</c:v>
                </c:pt>
                <c:pt idx="6">
                  <c:v>SRN</c:v>
                </c:pt>
                <c:pt idx="7">
                  <c:v>TMS</c:v>
                </c:pt>
                <c:pt idx="8">
                  <c:v>NWT</c:v>
                </c:pt>
                <c:pt idx="9">
                  <c:v>WSX</c:v>
                </c:pt>
                <c:pt idx="10">
                  <c:v>YKY</c:v>
                </c:pt>
              </c:strCache>
            </c:strRef>
          </c:cat>
          <c:val>
            <c:numRef>
              <c:f>'Materiality &amp; shallow dive'!$E$6:$E$16</c:f>
              <c:numCache>
                <c:formatCode>0.00</c:formatCode>
                <c:ptCount val="11"/>
                <c:pt idx="0">
                  <c:v>0</c:v>
                </c:pt>
                <c:pt idx="1">
                  <c:v>21.043000000000003</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B1B3-493F-8B16-6F46AC4752D9}"/>
            </c:ext>
          </c:extLst>
        </c:ser>
        <c:ser>
          <c:idx val="1"/>
          <c:order val="1"/>
          <c:spPr>
            <a:solidFill>
              <a:schemeClr val="accent3">
                <a:tint val="77000"/>
              </a:schemeClr>
            </a:solidFill>
            <a:ln>
              <a:noFill/>
            </a:ln>
            <a:effectLst/>
          </c:spPr>
          <c:invertIfNegative val="0"/>
          <c:cat>
            <c:strRef>
              <c:f>'Materiality &amp; shallow dive'!$B$6:$B$16</c:f>
              <c:strCache>
                <c:ptCount val="11"/>
                <c:pt idx="0">
                  <c:v>ANH</c:v>
                </c:pt>
                <c:pt idx="1">
                  <c:v>WSH</c:v>
                </c:pt>
                <c:pt idx="2">
                  <c:v>HDD</c:v>
                </c:pt>
                <c:pt idx="3">
                  <c:v>NES</c:v>
                </c:pt>
                <c:pt idx="4">
                  <c:v>SVE</c:v>
                </c:pt>
                <c:pt idx="5">
                  <c:v>SWB</c:v>
                </c:pt>
                <c:pt idx="6">
                  <c:v>SRN</c:v>
                </c:pt>
                <c:pt idx="7">
                  <c:v>TMS</c:v>
                </c:pt>
                <c:pt idx="8">
                  <c:v>NWT</c:v>
                </c:pt>
                <c:pt idx="9">
                  <c:v>WSX</c:v>
                </c:pt>
                <c:pt idx="10">
                  <c:v>YKY</c:v>
                </c:pt>
              </c:strCache>
            </c:strRef>
          </c:cat>
          <c:val>
            <c:numRef>
              <c:f>'Materiality &amp; shallow dive'!$C$6:$C$16</c:f>
              <c:numCache>
                <c:formatCode>0.00</c:formatCode>
                <c:ptCount val="11"/>
                <c:pt idx="0">
                  <c:v>6050.1791019508782</c:v>
                </c:pt>
                <c:pt idx="1">
                  <c:v>3318.1690000000003</c:v>
                </c:pt>
                <c:pt idx="2">
                  <c:v>61.302812018456414</c:v>
                </c:pt>
                <c:pt idx="3">
                  <c:v>3207.9274023759344</c:v>
                </c:pt>
                <c:pt idx="4">
                  <c:v>8618.71199666149</c:v>
                </c:pt>
                <c:pt idx="5">
                  <c:v>2220.3792602351086</c:v>
                </c:pt>
                <c:pt idx="6">
                  <c:v>5114.195692241</c:v>
                </c:pt>
                <c:pt idx="7">
                  <c:v>12775.473797822482</c:v>
                </c:pt>
                <c:pt idx="8">
                  <c:v>8993.1795747355063</c:v>
                </c:pt>
                <c:pt idx="9">
                  <c:v>3717.8809591462623</c:v>
                </c:pt>
                <c:pt idx="10">
                  <c:v>4605.5684455095561</c:v>
                </c:pt>
              </c:numCache>
            </c:numRef>
          </c:val>
          <c:extLst>
            <c:ext xmlns:c16="http://schemas.microsoft.com/office/drawing/2014/chart" uri="{C3380CC4-5D6E-409C-BE32-E72D297353CC}">
              <c16:uniqueId val="{00000001-B1B3-493F-8B16-6F46AC4752D9}"/>
            </c:ext>
          </c:extLst>
        </c:ser>
        <c:dLbls>
          <c:showLegendKey val="0"/>
          <c:showVal val="0"/>
          <c:showCatName val="0"/>
          <c:showSerName val="0"/>
          <c:showPercent val="0"/>
          <c:showBubbleSize val="0"/>
        </c:dLbls>
        <c:gapWidth val="150"/>
        <c:overlap val="100"/>
        <c:axId val="1728837055"/>
        <c:axId val="1728841855"/>
      </c:barChart>
      <c:catAx>
        <c:axId val="17288370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8841855"/>
        <c:crosses val="autoZero"/>
        <c:auto val="1"/>
        <c:lblAlgn val="ctr"/>
        <c:lblOffset val="100"/>
        <c:noMultiLvlLbl val="0"/>
      </c:catAx>
      <c:valAx>
        <c:axId val="1728841855"/>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88370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6">
  <a:schemeClr val="accent3"/>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715192</xdr:colOff>
      <xdr:row>11</xdr:row>
      <xdr:rowOff>36740</xdr:rowOff>
    </xdr:from>
    <xdr:to>
      <xdr:col>2</xdr:col>
      <xdr:colOff>5495926</xdr:colOff>
      <xdr:row>25</xdr:row>
      <xdr:rowOff>14289</xdr:rowOff>
    </xdr:to>
    <xdr:sp macro="" textlink="">
      <xdr:nvSpPr>
        <xdr:cNvPr id="6" name="TextBox 2">
          <a:extLst>
            <a:ext uri="{FF2B5EF4-FFF2-40B4-BE49-F238E27FC236}">
              <a16:creationId xmlns:a16="http://schemas.microsoft.com/office/drawing/2014/main" id="{5D12C670-9461-42DD-8C66-0321B157B328}"/>
            </a:ext>
          </a:extLst>
        </xdr:cNvPr>
        <xdr:cNvSpPr txBox="1"/>
      </xdr:nvSpPr>
      <xdr:spPr>
        <a:xfrm>
          <a:off x="715192" y="3160940"/>
          <a:ext cx="11981634" cy="3577999"/>
        </a:xfrm>
        <a:prstGeom prst="rect">
          <a:avLst/>
        </a:prstGeom>
        <a:noFill/>
        <a:ln>
          <a:noFill/>
        </a:ln>
      </xdr:spPr>
      <xdr:txBody>
        <a:bodyPr lIns="27432" tIns="22860" rIns="0" bIns="0" rtlCol="0"/>
        <a:lstStyle/>
        <a:p>
          <a:pPr algn="l"/>
          <a:r>
            <a:rPr lang="en-US" sz="1100" b="1">
              <a:latin typeface="Krub SemiBold" panose="00000700000000000000" pitchFamily="2" charset="-34"/>
              <a:cs typeface="Krub SemiBold" panose="00000700000000000000" pitchFamily="2" charset="-34"/>
            </a:rPr>
            <a:t>Summary of the model:</a:t>
          </a:r>
          <a:endParaRPr lang="en-US" sz="1100">
            <a:latin typeface="Krub SemiBold" panose="00000700000000000000" pitchFamily="2" charset="-34"/>
            <a:cs typeface="Krub SemiBold" panose="00000700000000000000" pitchFamily="2" charset="-34"/>
          </a:endParaRPr>
        </a:p>
        <a:p>
          <a:pPr algn="l"/>
          <a:endParaRPr lang="en-US" sz="1000" b="1">
            <a:solidFill>
              <a:srgbClr val="000000"/>
            </a:solidFill>
            <a:latin typeface="+mn-lt"/>
          </a:endParaRPr>
        </a:p>
        <a:p>
          <a:pPr algn="l"/>
          <a:r>
            <a:rPr lang="en-US" sz="1000" b="0">
              <a:solidFill>
                <a:srgbClr val="000000"/>
              </a:solidFill>
              <a:latin typeface="+mn-lt"/>
            </a:rPr>
            <a:t>To assess enhancement total expenditure (totex) included by companies in their PR24 business plan submissions in Table CWW3 for line(s) CWW3_149-151TOT_PR24.</a:t>
          </a:r>
        </a:p>
        <a:p>
          <a:pPr algn="l"/>
          <a:endParaRPr lang="en-US" sz="1000" b="0">
            <a:solidFill>
              <a:srgbClr val="000000"/>
            </a:solidFill>
            <a:latin typeface="+mn-lt"/>
          </a:endParaRPr>
        </a:p>
        <a:p>
          <a:pPr algn="l"/>
          <a:r>
            <a:rPr lang="en-US" sz="1000">
              <a:latin typeface="+mn-lt"/>
            </a:rPr>
            <a:t>This line covers expenditure on NEP schemes to investigate emerging contaminants in sludge and alternative disposal routes. As the NEP is applicable only in Wales, only Dwr Cymru Welsh Water has submitted costs against this line.  </a:t>
          </a:r>
        </a:p>
        <a:p>
          <a:pPr algn="l"/>
          <a:endParaRPr lang="en-US" sz="1000">
            <a:latin typeface="+mn-lt"/>
          </a:endParaRPr>
        </a:p>
        <a:p>
          <a:pPr algn="l"/>
          <a:r>
            <a:rPr lang="en-US" sz="1000">
              <a:latin typeface="+mn-lt"/>
            </a:rPr>
            <a:t>The total investment requested under this line was £21.04 million. </a:t>
          </a:r>
        </a:p>
        <a:p>
          <a:pPr algn="l"/>
          <a:endParaRPr lang="en-US" sz="1000">
            <a:latin typeface="+mn-lt"/>
          </a:endParaRPr>
        </a:p>
        <a:p>
          <a:pPr algn="l"/>
          <a:r>
            <a:rPr lang="en-US" sz="1000">
              <a:latin typeface="+mn-lt"/>
            </a:rPr>
            <a:t>We assessed this investment for this line using a deep dive approach.  </a:t>
          </a:r>
        </a:p>
        <a:p>
          <a:pPr algn="l"/>
          <a:endParaRPr lang="en-US" sz="1000">
            <a:latin typeface="+mn-lt"/>
          </a:endParaRPr>
        </a:p>
        <a:p>
          <a:pPr algn="l"/>
          <a:r>
            <a:rPr lang="en-US" sz="1100" b="1">
              <a:latin typeface="Krub SemiBold" panose="00000700000000000000" pitchFamily="2" charset="-34"/>
              <a:cs typeface="Krub SemiBold" panose="00000700000000000000" pitchFamily="2" charset="-34"/>
            </a:rPr>
            <a:t>Quality assurance: </a:t>
          </a:r>
          <a:r>
            <a:rPr lang="en-GB" sz="1000"/>
            <a:t>This model has been subject to Ofwat internal quality assurance and has been subject to external review. </a:t>
          </a:r>
          <a:endParaRPr lang="en-US" sz="1000" b="1">
            <a:latin typeface="Krub SemiBold" panose="00000700000000000000" pitchFamily="2" charset="-34"/>
            <a:cs typeface="Krub SemiBold" panose="00000700000000000000" pitchFamily="2" charset="-34"/>
          </a:endParaRPr>
        </a:p>
        <a:p>
          <a:pPr algn="l"/>
          <a:endParaRPr lang="en-US" sz="1000">
            <a:latin typeface="+mn-lt"/>
          </a:endParaRPr>
        </a:p>
        <a:p>
          <a:pPr algn="l"/>
          <a:r>
            <a:rPr lang="en-US" sz="1000">
              <a:latin typeface="+mn-lt"/>
            </a:rPr>
            <a:t>  </a:t>
          </a:r>
          <a:endParaRPr lang="en-US" sz="1000" b="1">
            <a:solidFill>
              <a:srgbClr val="000000"/>
            </a:solidFill>
            <a:latin typeface="+mn-lt"/>
          </a:endParaRPr>
        </a:p>
        <a:p>
          <a:pPr algn="l"/>
          <a:r>
            <a:rPr lang="en-US" sz="1100" b="1">
              <a:solidFill>
                <a:srgbClr val="000000"/>
              </a:solidFill>
              <a:latin typeface="Krub SemiBold" panose="00000700000000000000" pitchFamily="2" charset="-34"/>
              <a:cs typeface="Krub SemiBold" panose="00000700000000000000" pitchFamily="2" charset="-34"/>
            </a:rPr>
            <a:t>Disclaimer: </a:t>
          </a:r>
          <a:r>
            <a:rPr lang="en-GB" sz="1000">
              <a:latin typeface="+mn-lt"/>
            </a:rPr>
            <a:t>This model is part of our final determinations setting out the price, service, and incentive package for water companies for the period 2025-30. It should be read together with the other documents and information that we have now published.</a:t>
          </a:r>
          <a:endParaRPr lang="en-US" sz="1000" b="1">
            <a:solidFill>
              <a:srgbClr val="000000"/>
            </a:solidFill>
            <a:latin typeface="+mn-lt"/>
            <a:cs typeface="Krub SemiBold" panose="00000700000000000000" pitchFamily="2" charset="-34"/>
          </a:endParaRPr>
        </a:p>
        <a:p>
          <a:pPr algn="l"/>
          <a:endParaRPr lang="en-US" sz="1000">
            <a:solidFill>
              <a:srgbClr val="000000"/>
            </a:solidFill>
            <a:latin typeface="+mn-lt"/>
          </a:endParaRPr>
        </a:p>
        <a:p>
          <a:pPr algn="l"/>
          <a:endParaRPr lang="en-US" sz="1000">
            <a:solidFill>
              <a:srgbClr val="000000"/>
            </a:solidFill>
            <a:latin typeface="+mn-lt"/>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rgbClr val="000000"/>
              </a:solidFill>
              <a:latin typeface="Krub SemiBold" panose="00000700000000000000" pitchFamily="2" charset="-34"/>
              <a:cs typeface="Krub SemiBold" panose="00000700000000000000" pitchFamily="2" charset="-34"/>
            </a:rPr>
            <a:t>Changes since previous published model</a:t>
          </a:r>
          <a:r>
            <a:rPr lang="en-US" sz="1100" b="1">
              <a:solidFill>
                <a:srgbClr val="000000"/>
              </a:solidFill>
              <a:latin typeface="+mn-lt"/>
            </a:rPr>
            <a:t>: </a:t>
          </a:r>
          <a:r>
            <a:rPr lang="en-GB" sz="1000">
              <a:effectLst/>
              <a:latin typeface="+mn-lt"/>
              <a:ea typeface="+mn-ea"/>
              <a:cs typeface="+mn-cs"/>
            </a:rPr>
            <a:t>As per our draft determinations, due to the nature of the proposal under these line, we retain our draft determination approach and assessed the investment by deep-dive. </a:t>
          </a:r>
          <a:endParaRPr lang="en-GB" sz="1100">
            <a:effectLst/>
            <a:latin typeface="+mn-lt"/>
            <a:ea typeface="+mn-ea"/>
            <a:cs typeface="+mn-cs"/>
          </a:endParaRPr>
        </a:p>
        <a:p>
          <a:pPr algn="l"/>
          <a:endParaRPr lang="en-US" sz="1000" b="0">
            <a:solidFill>
              <a:srgbClr val="000000"/>
            </a:solidFill>
            <a:latin typeface="Krub" panose="00000500000000000000" pitchFamily="2" charset="-34"/>
            <a:cs typeface="Krub" panose="00000500000000000000" pitchFamily="2" charset="-34"/>
          </a:endParaRPr>
        </a:p>
      </xdr:txBody>
    </xdr:sp>
    <xdr:clientData/>
  </xdr:twoCellAnchor>
  <xdr:twoCellAnchor editAs="oneCell">
    <xdr:from>
      <xdr:col>2</xdr:col>
      <xdr:colOff>3481389</xdr:colOff>
      <xdr:row>1</xdr:row>
      <xdr:rowOff>14286</xdr:rowOff>
    </xdr:from>
    <xdr:to>
      <xdr:col>2</xdr:col>
      <xdr:colOff>5743575</xdr:colOff>
      <xdr:row>3</xdr:row>
      <xdr:rowOff>207707</xdr:rowOff>
    </xdr:to>
    <xdr:pic>
      <xdr:nvPicPr>
        <xdr:cNvPr id="3" name="Picture 2">
          <a:extLst>
            <a:ext uri="{FF2B5EF4-FFF2-40B4-BE49-F238E27FC236}">
              <a16:creationId xmlns:a16="http://schemas.microsoft.com/office/drawing/2014/main" id="{57F09F11-DCB5-4384-B574-97665719E738}"/>
            </a:ext>
          </a:extLst>
        </xdr:cNvPr>
        <xdr:cNvPicPr>
          <a:picLocks noChangeAspect="1"/>
        </xdr:cNvPicPr>
      </xdr:nvPicPr>
      <xdr:blipFill>
        <a:blip xmlns:r="http://schemas.openxmlformats.org/officeDocument/2006/relationships" r:embed="rId1"/>
        <a:stretch>
          <a:fillRect/>
        </a:stretch>
      </xdr:blipFill>
      <xdr:spPr>
        <a:xfrm>
          <a:off x="8453439" y="404811"/>
          <a:ext cx="1657797" cy="89827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950119</xdr:colOff>
      <xdr:row>22</xdr:row>
      <xdr:rowOff>38099</xdr:rowOff>
    </xdr:from>
    <xdr:to>
      <xdr:col>8</xdr:col>
      <xdr:colOff>160734</xdr:colOff>
      <xdr:row>25</xdr:row>
      <xdr:rowOff>161924</xdr:rowOff>
    </xdr:to>
    <xdr:sp macro="" textlink="">
      <xdr:nvSpPr>
        <xdr:cNvPr id="3" name="Rectangle 2">
          <a:extLst>
            <a:ext uri="{FF2B5EF4-FFF2-40B4-BE49-F238E27FC236}">
              <a16:creationId xmlns:a16="http://schemas.microsoft.com/office/drawing/2014/main" id="{8977F712-68B9-4912-9F3A-A904BC117DF4}"/>
            </a:ext>
          </a:extLst>
        </xdr:cNvPr>
        <xdr:cNvSpPr/>
      </xdr:nvSpPr>
      <xdr:spPr>
        <a:xfrm>
          <a:off x="2045494" y="3929062"/>
          <a:ext cx="1391840" cy="623887"/>
        </a:xfrm>
        <a:prstGeom prst="rect">
          <a:avLst/>
        </a:prstGeom>
        <a:solidFill>
          <a:srgbClr val="CCCCC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50">
              <a:solidFill>
                <a:schemeClr val="tx1"/>
              </a:solidFill>
              <a:latin typeface="+mn-lt"/>
              <a:ea typeface="+mn-ea"/>
              <a:cs typeface="+mn-cs"/>
            </a:rPr>
            <a:t>Materiality &amp; shallow dive</a:t>
          </a:r>
        </a:p>
      </xdr:txBody>
    </xdr:sp>
    <xdr:clientData/>
  </xdr:twoCellAnchor>
  <xdr:twoCellAnchor>
    <xdr:from>
      <xdr:col>11</xdr:col>
      <xdr:colOff>1954213</xdr:colOff>
      <xdr:row>22</xdr:row>
      <xdr:rowOff>47625</xdr:rowOff>
    </xdr:from>
    <xdr:to>
      <xdr:col>16</xdr:col>
      <xdr:colOff>173038</xdr:colOff>
      <xdr:row>26</xdr:row>
      <xdr:rowOff>9525</xdr:rowOff>
    </xdr:to>
    <xdr:sp macro="" textlink="">
      <xdr:nvSpPr>
        <xdr:cNvPr id="4" name="Rectangle 3">
          <a:extLst>
            <a:ext uri="{FF2B5EF4-FFF2-40B4-BE49-F238E27FC236}">
              <a16:creationId xmlns:a16="http://schemas.microsoft.com/office/drawing/2014/main" id="{2B719D91-1B6D-4D02-905F-8A60C28AFCAD}"/>
            </a:ext>
          </a:extLst>
        </xdr:cNvPr>
        <xdr:cNvSpPr/>
      </xdr:nvSpPr>
      <xdr:spPr>
        <a:xfrm>
          <a:off x="5907088" y="3938588"/>
          <a:ext cx="1257300" cy="628650"/>
        </a:xfrm>
        <a:prstGeom prst="rect">
          <a:avLst/>
        </a:prstGeom>
        <a:solidFill>
          <a:srgbClr val="CCCCC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50">
              <a:solidFill>
                <a:schemeClr val="tx1"/>
              </a:solidFill>
              <a:latin typeface="+mn-lt"/>
              <a:ea typeface="+mn-ea"/>
              <a:cs typeface="+mn-cs"/>
            </a:rPr>
            <a:t>Modelled costs</a:t>
          </a:r>
        </a:p>
      </xdr:txBody>
    </xdr:sp>
    <xdr:clientData/>
  </xdr:twoCellAnchor>
  <xdr:twoCellAnchor>
    <xdr:from>
      <xdr:col>6</xdr:col>
      <xdr:colOff>132159</xdr:colOff>
      <xdr:row>4</xdr:row>
      <xdr:rowOff>22222</xdr:rowOff>
    </xdr:from>
    <xdr:to>
      <xdr:col>7</xdr:col>
      <xdr:colOff>1293415</xdr:colOff>
      <xdr:row>7</xdr:row>
      <xdr:rowOff>160733</xdr:rowOff>
    </xdr:to>
    <xdr:sp macro="" textlink="">
      <xdr:nvSpPr>
        <xdr:cNvPr id="5" name="Rectangle 4">
          <a:extLst>
            <a:ext uri="{FF2B5EF4-FFF2-40B4-BE49-F238E27FC236}">
              <a16:creationId xmlns:a16="http://schemas.microsoft.com/office/drawing/2014/main" id="{736BAF03-7FF7-4B0E-9772-C277772A5969}"/>
            </a:ext>
          </a:extLst>
        </xdr:cNvPr>
        <xdr:cNvSpPr/>
      </xdr:nvSpPr>
      <xdr:spPr>
        <a:xfrm>
          <a:off x="1046559" y="912810"/>
          <a:ext cx="1342231" cy="638573"/>
        </a:xfrm>
        <a:prstGeom prst="rect">
          <a:avLst/>
        </a:prstGeom>
        <a:solidFill>
          <a:srgbClr val="FFDB8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50">
              <a:solidFill>
                <a:schemeClr val="tx1"/>
              </a:solidFill>
              <a:latin typeface="+mn-lt"/>
              <a:ea typeface="+mn-ea"/>
              <a:cs typeface="+mn-cs"/>
            </a:rPr>
            <a:t>F_Inputs BP:</a:t>
          </a:r>
        </a:p>
        <a:p>
          <a:pPr marL="0" indent="0" algn="ctr"/>
          <a:r>
            <a:rPr lang="en-GB" sz="1050">
              <a:solidFill>
                <a:schemeClr val="tx1"/>
              </a:solidFill>
              <a:latin typeface="+mn-lt"/>
              <a:ea typeface="+mn-ea"/>
              <a:cs typeface="+mn-cs"/>
            </a:rPr>
            <a:t>PR24 business plan data (FY23-FY30)</a:t>
          </a:r>
        </a:p>
      </xdr:txBody>
    </xdr:sp>
    <xdr:clientData/>
  </xdr:twoCellAnchor>
  <xdr:twoCellAnchor>
    <xdr:from>
      <xdr:col>11</xdr:col>
      <xdr:colOff>806452</xdr:colOff>
      <xdr:row>29</xdr:row>
      <xdr:rowOff>39684</xdr:rowOff>
    </xdr:from>
    <xdr:to>
      <xdr:col>11</xdr:col>
      <xdr:colOff>2178052</xdr:colOff>
      <xdr:row>33</xdr:row>
      <xdr:rowOff>384</xdr:rowOff>
    </xdr:to>
    <xdr:sp macro="" textlink="">
      <xdr:nvSpPr>
        <xdr:cNvPr id="7" name="Rectangle 6">
          <a:extLst>
            <a:ext uri="{FF2B5EF4-FFF2-40B4-BE49-F238E27FC236}">
              <a16:creationId xmlns:a16="http://schemas.microsoft.com/office/drawing/2014/main" id="{53822B49-3953-4CCD-9EAE-EA787E528CD9}"/>
            </a:ext>
          </a:extLst>
        </xdr:cNvPr>
        <xdr:cNvSpPr/>
      </xdr:nvSpPr>
      <xdr:spPr>
        <a:xfrm>
          <a:off x="4759327" y="5097459"/>
          <a:ext cx="1371600" cy="627450"/>
        </a:xfrm>
        <a:prstGeom prst="rect">
          <a:avLst/>
        </a:prstGeom>
        <a:solidFill>
          <a:srgbClr val="98C561"/>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50">
              <a:solidFill>
                <a:schemeClr val="tx1"/>
              </a:solidFill>
              <a:latin typeface="+mn-lt"/>
              <a:ea typeface="+mn-ea"/>
              <a:cs typeface="+mn-cs"/>
            </a:rPr>
            <a:t>Allowance</a:t>
          </a:r>
        </a:p>
      </xdr:txBody>
    </xdr:sp>
    <xdr:clientData/>
  </xdr:twoCellAnchor>
  <xdr:twoCellAnchor>
    <xdr:from>
      <xdr:col>7</xdr:col>
      <xdr:colOff>1646038</xdr:colOff>
      <xdr:row>25</xdr:row>
      <xdr:rowOff>161924</xdr:rowOff>
    </xdr:from>
    <xdr:to>
      <xdr:col>11</xdr:col>
      <xdr:colOff>1492251</xdr:colOff>
      <xdr:row>29</xdr:row>
      <xdr:rowOff>39684</xdr:rowOff>
    </xdr:to>
    <xdr:cxnSp macro="">
      <xdr:nvCxnSpPr>
        <xdr:cNvPr id="8" name="Connector: Elbow 7">
          <a:extLst>
            <a:ext uri="{FF2B5EF4-FFF2-40B4-BE49-F238E27FC236}">
              <a16:creationId xmlns:a16="http://schemas.microsoft.com/office/drawing/2014/main" id="{6875792B-77DE-4B2B-A57C-08FB07C5997E}"/>
            </a:ext>
          </a:extLst>
        </xdr:cNvPr>
        <xdr:cNvCxnSpPr>
          <a:stCxn id="3" idx="2"/>
          <a:endCxn id="7" idx="0"/>
        </xdr:cNvCxnSpPr>
      </xdr:nvCxnSpPr>
      <xdr:spPr>
        <a:xfrm rot="16200000" flipH="1">
          <a:off x="3821015" y="3473347"/>
          <a:ext cx="544510" cy="2703713"/>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1492252</xdr:colOff>
      <xdr:row>26</xdr:row>
      <xdr:rowOff>9526</xdr:rowOff>
    </xdr:from>
    <xdr:to>
      <xdr:col>13</xdr:col>
      <xdr:colOff>220663</xdr:colOff>
      <xdr:row>29</xdr:row>
      <xdr:rowOff>39685</xdr:rowOff>
    </xdr:to>
    <xdr:cxnSp macro="">
      <xdr:nvCxnSpPr>
        <xdr:cNvPr id="9" name="Connector: Elbow 8">
          <a:extLst>
            <a:ext uri="{FF2B5EF4-FFF2-40B4-BE49-F238E27FC236}">
              <a16:creationId xmlns:a16="http://schemas.microsoft.com/office/drawing/2014/main" id="{A246458E-5ACF-493B-93D7-87DD007F77AA}"/>
            </a:ext>
          </a:extLst>
        </xdr:cNvPr>
        <xdr:cNvCxnSpPr>
          <a:stCxn id="4" idx="2"/>
          <a:endCxn id="7" idx="0"/>
        </xdr:cNvCxnSpPr>
      </xdr:nvCxnSpPr>
      <xdr:spPr>
        <a:xfrm rot="5400000">
          <a:off x="5725322" y="4287044"/>
          <a:ext cx="530221" cy="1090611"/>
        </a:xfrm>
        <a:prstGeom prst="bentConnector3">
          <a:avLst>
            <a:gd name="adj1" fmla="val 44169"/>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21035</xdr:colOff>
      <xdr:row>9</xdr:row>
      <xdr:rowOff>107552</xdr:rowOff>
    </xdr:from>
    <xdr:to>
      <xdr:col>7</xdr:col>
      <xdr:colOff>1630363</xdr:colOff>
      <xdr:row>14</xdr:row>
      <xdr:rowOff>134937</xdr:rowOff>
    </xdr:to>
    <xdr:sp macro="" textlink="">
      <xdr:nvSpPr>
        <xdr:cNvPr id="10" name="TextBox 9">
          <a:extLst>
            <a:ext uri="{FF2B5EF4-FFF2-40B4-BE49-F238E27FC236}">
              <a16:creationId xmlns:a16="http://schemas.microsoft.com/office/drawing/2014/main" id="{881C4A35-C8CD-424E-B883-B66124AA3F8D}"/>
            </a:ext>
          </a:extLst>
        </xdr:cNvPr>
        <xdr:cNvSpPr txBox="1"/>
      </xdr:nvSpPr>
      <xdr:spPr>
        <a:xfrm>
          <a:off x="230585" y="1831577"/>
          <a:ext cx="2495153" cy="860823"/>
        </a:xfrm>
        <a:prstGeom prst="rect">
          <a:avLst/>
        </a:prstGeom>
        <a:solidFill>
          <a:schemeClr val="lt1"/>
        </a:solidFill>
        <a:ln w="19050"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Data from business plan tables</a:t>
          </a:r>
          <a:r>
            <a:rPr lang="en-GB" sz="1100" baseline="0"/>
            <a:t> was overwritten in cases where reallocations have been made or other changes to requested costs were made</a:t>
          </a:r>
          <a:endParaRPr lang="en-GB" sz="1100"/>
        </a:p>
      </xdr:txBody>
    </xdr:sp>
    <xdr:clientData/>
  </xdr:twoCellAnchor>
  <xdr:twoCellAnchor>
    <xdr:from>
      <xdr:col>11</xdr:col>
      <xdr:colOff>1193006</xdr:colOff>
      <xdr:row>9</xdr:row>
      <xdr:rowOff>74614</xdr:rowOff>
    </xdr:from>
    <xdr:to>
      <xdr:col>16</xdr:col>
      <xdr:colOff>735012</xdr:colOff>
      <xdr:row>14</xdr:row>
      <xdr:rowOff>158750</xdr:rowOff>
    </xdr:to>
    <xdr:sp macro="" textlink="">
      <xdr:nvSpPr>
        <xdr:cNvPr id="11" name="TextBox 10">
          <a:extLst>
            <a:ext uri="{FF2B5EF4-FFF2-40B4-BE49-F238E27FC236}">
              <a16:creationId xmlns:a16="http://schemas.microsoft.com/office/drawing/2014/main" id="{EF7FB0B9-190A-4A31-BBF1-BA1261AA9CE5}"/>
            </a:ext>
          </a:extLst>
        </xdr:cNvPr>
        <xdr:cNvSpPr txBox="1"/>
      </xdr:nvSpPr>
      <xdr:spPr>
        <a:xfrm>
          <a:off x="5145881" y="1798639"/>
          <a:ext cx="2580481" cy="917574"/>
        </a:xfrm>
        <a:prstGeom prst="rect">
          <a:avLst/>
        </a:prstGeom>
        <a:solidFill>
          <a:schemeClr val="lt1"/>
        </a:solidFill>
        <a:ln w="19050"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Enhancement</a:t>
          </a:r>
          <a:r>
            <a:rPr lang="en-GB" sz="1100" baseline="0"/>
            <a:t> models use data from a wide range of sources, some of which is stored by Ofwat internally, some of which comes from other, external sources.</a:t>
          </a:r>
          <a:endParaRPr lang="en-GB" sz="1100"/>
        </a:p>
      </xdr:txBody>
    </xdr:sp>
    <xdr:clientData/>
  </xdr:twoCellAnchor>
  <xdr:twoCellAnchor>
    <xdr:from>
      <xdr:col>5</xdr:col>
      <xdr:colOff>106362</xdr:colOff>
      <xdr:row>29</xdr:row>
      <xdr:rowOff>30162</xdr:rowOff>
    </xdr:from>
    <xdr:to>
      <xdr:col>8</xdr:col>
      <xdr:colOff>87312</xdr:colOff>
      <xdr:row>33</xdr:row>
      <xdr:rowOff>19050</xdr:rowOff>
    </xdr:to>
    <xdr:sp macro="" textlink="">
      <xdr:nvSpPr>
        <xdr:cNvPr id="12" name="TextBox 11">
          <a:extLst>
            <a:ext uri="{FF2B5EF4-FFF2-40B4-BE49-F238E27FC236}">
              <a16:creationId xmlns:a16="http://schemas.microsoft.com/office/drawing/2014/main" id="{0DCBA49B-4107-4497-A48F-D616D5A0B110}"/>
            </a:ext>
          </a:extLst>
        </xdr:cNvPr>
        <xdr:cNvSpPr txBox="1"/>
      </xdr:nvSpPr>
      <xdr:spPr>
        <a:xfrm>
          <a:off x="706437" y="5087937"/>
          <a:ext cx="2657475" cy="655638"/>
        </a:xfrm>
        <a:prstGeom prst="rect">
          <a:avLst/>
        </a:prstGeom>
        <a:solidFill>
          <a:schemeClr val="lt1"/>
        </a:solidFill>
        <a:ln w="19050"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For all companies, allowances are not allocated by price control</a:t>
          </a:r>
        </a:p>
      </xdr:txBody>
    </xdr:sp>
    <xdr:clientData/>
  </xdr:twoCellAnchor>
  <xdr:twoCellAnchor>
    <xdr:from>
      <xdr:col>8</xdr:col>
      <xdr:colOff>87312</xdr:colOff>
      <xdr:row>31</xdr:row>
      <xdr:rowOff>20034</xdr:rowOff>
    </xdr:from>
    <xdr:to>
      <xdr:col>11</xdr:col>
      <xdr:colOff>806452</xdr:colOff>
      <xdr:row>31</xdr:row>
      <xdr:rowOff>24606</xdr:rowOff>
    </xdr:to>
    <xdr:cxnSp macro="">
      <xdr:nvCxnSpPr>
        <xdr:cNvPr id="13" name="Straight Connector 12">
          <a:extLst>
            <a:ext uri="{FF2B5EF4-FFF2-40B4-BE49-F238E27FC236}">
              <a16:creationId xmlns:a16="http://schemas.microsoft.com/office/drawing/2014/main" id="{628AF1D9-83EE-4E2E-969A-7D1DF0120756}"/>
            </a:ext>
          </a:extLst>
        </xdr:cNvPr>
        <xdr:cNvCxnSpPr>
          <a:stCxn id="12" idx="3"/>
          <a:endCxn id="7" idx="1"/>
        </xdr:cNvCxnSpPr>
      </xdr:nvCxnSpPr>
      <xdr:spPr>
        <a:xfrm flipV="1">
          <a:off x="3363912" y="5411184"/>
          <a:ext cx="1395415" cy="4572"/>
        </a:xfrm>
        <a:prstGeom prst="line">
          <a:avLst/>
        </a:prstGeom>
        <a:ln w="19050"/>
      </xdr:spPr>
      <xdr:style>
        <a:lnRef idx="2">
          <a:schemeClr val="accent1"/>
        </a:lnRef>
        <a:fillRef idx="0">
          <a:schemeClr val="accent1"/>
        </a:fillRef>
        <a:effectRef idx="1">
          <a:schemeClr val="accent1"/>
        </a:effectRef>
        <a:fontRef idx="minor">
          <a:schemeClr val="tx1"/>
        </a:fontRef>
      </xdr:style>
    </xdr:cxnSp>
    <xdr:clientData/>
  </xdr:twoCellAnchor>
  <xdr:twoCellAnchor>
    <xdr:from>
      <xdr:col>11</xdr:col>
      <xdr:colOff>800102</xdr:colOff>
      <xdr:row>34</xdr:row>
      <xdr:rowOff>152400</xdr:rowOff>
    </xdr:from>
    <xdr:to>
      <xdr:col>11</xdr:col>
      <xdr:colOff>2209802</xdr:colOff>
      <xdr:row>38</xdr:row>
      <xdr:rowOff>114300</xdr:rowOff>
    </xdr:to>
    <xdr:sp macro="" textlink="">
      <xdr:nvSpPr>
        <xdr:cNvPr id="14" name="Rectangle 13">
          <a:extLst>
            <a:ext uri="{FF2B5EF4-FFF2-40B4-BE49-F238E27FC236}">
              <a16:creationId xmlns:a16="http://schemas.microsoft.com/office/drawing/2014/main" id="{912E0622-2D54-4CA2-8112-6BF47419113C}"/>
            </a:ext>
          </a:extLst>
        </xdr:cNvPr>
        <xdr:cNvSpPr/>
      </xdr:nvSpPr>
      <xdr:spPr>
        <a:xfrm>
          <a:off x="4752977" y="6043613"/>
          <a:ext cx="1381125" cy="628650"/>
        </a:xfrm>
        <a:prstGeom prst="rect">
          <a:avLst/>
        </a:prstGeom>
        <a:solidFill>
          <a:srgbClr val="98C561"/>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50">
              <a:solidFill>
                <a:schemeClr val="tx1"/>
              </a:solidFill>
              <a:latin typeface="+mn-lt"/>
              <a:ea typeface="+mn-ea"/>
              <a:cs typeface="+mn-cs"/>
            </a:rPr>
            <a:t>Outputs to aggregator</a:t>
          </a:r>
        </a:p>
      </xdr:txBody>
    </xdr:sp>
    <xdr:clientData/>
  </xdr:twoCellAnchor>
  <xdr:twoCellAnchor>
    <xdr:from>
      <xdr:col>11</xdr:col>
      <xdr:colOff>1504952</xdr:colOff>
      <xdr:row>33</xdr:row>
      <xdr:rowOff>30162</xdr:rowOff>
    </xdr:from>
    <xdr:to>
      <xdr:col>11</xdr:col>
      <xdr:colOff>1504952</xdr:colOff>
      <xdr:row>34</xdr:row>
      <xdr:rowOff>142875</xdr:rowOff>
    </xdr:to>
    <xdr:cxnSp macro="">
      <xdr:nvCxnSpPr>
        <xdr:cNvPr id="15" name="Straight Arrow Connector 14">
          <a:extLst>
            <a:ext uri="{FF2B5EF4-FFF2-40B4-BE49-F238E27FC236}">
              <a16:creationId xmlns:a16="http://schemas.microsoft.com/office/drawing/2014/main" id="{9AF75085-DB83-4DD4-AF04-50C585E2BE76}"/>
            </a:ext>
          </a:extLst>
        </xdr:cNvPr>
        <xdr:cNvCxnSpPr/>
      </xdr:nvCxnSpPr>
      <xdr:spPr>
        <a:xfrm>
          <a:off x="5457827" y="5754687"/>
          <a:ext cx="0" cy="279401"/>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106362</xdr:colOff>
      <xdr:row>35</xdr:row>
      <xdr:rowOff>0</xdr:rowOff>
    </xdr:from>
    <xdr:to>
      <xdr:col>8</xdr:col>
      <xdr:colOff>87312</xdr:colOff>
      <xdr:row>39</xdr:row>
      <xdr:rowOff>95250</xdr:rowOff>
    </xdr:to>
    <xdr:sp macro="" textlink="">
      <xdr:nvSpPr>
        <xdr:cNvPr id="16" name="TextBox 15">
          <a:extLst>
            <a:ext uri="{FF2B5EF4-FFF2-40B4-BE49-F238E27FC236}">
              <a16:creationId xmlns:a16="http://schemas.microsoft.com/office/drawing/2014/main" id="{0BDFAD65-B68A-459C-BB5D-3670657EDE01}"/>
            </a:ext>
          </a:extLst>
        </xdr:cNvPr>
        <xdr:cNvSpPr txBox="1"/>
      </xdr:nvSpPr>
      <xdr:spPr>
        <a:xfrm>
          <a:off x="706437" y="6057900"/>
          <a:ext cx="2657475" cy="762000"/>
        </a:xfrm>
        <a:prstGeom prst="rect">
          <a:avLst/>
        </a:prstGeom>
        <a:solidFill>
          <a:schemeClr val="lt1"/>
        </a:solidFill>
        <a:ln w="19050"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Calculated allowances are profiled across the transition period (2023-25) and AMP8 (2025-30) based on the profile</a:t>
          </a:r>
          <a:r>
            <a:rPr lang="en-GB" sz="1100" baseline="0"/>
            <a:t> of</a:t>
          </a:r>
          <a:r>
            <a:rPr lang="en-GB" sz="1100"/>
            <a:t> business plan submissions</a:t>
          </a:r>
        </a:p>
      </xdr:txBody>
    </xdr:sp>
    <xdr:clientData/>
  </xdr:twoCellAnchor>
  <xdr:twoCellAnchor>
    <xdr:from>
      <xdr:col>8</xdr:col>
      <xdr:colOff>87312</xdr:colOff>
      <xdr:row>37</xdr:row>
      <xdr:rowOff>0</xdr:rowOff>
    </xdr:from>
    <xdr:to>
      <xdr:col>11</xdr:col>
      <xdr:colOff>811214</xdr:colOff>
      <xdr:row>37</xdr:row>
      <xdr:rowOff>47625</xdr:rowOff>
    </xdr:to>
    <xdr:cxnSp macro="">
      <xdr:nvCxnSpPr>
        <xdr:cNvPr id="17" name="Straight Connector 16">
          <a:extLst>
            <a:ext uri="{FF2B5EF4-FFF2-40B4-BE49-F238E27FC236}">
              <a16:creationId xmlns:a16="http://schemas.microsoft.com/office/drawing/2014/main" id="{47DB5239-F5AC-47E4-96C8-6DCF073ECD08}"/>
            </a:ext>
          </a:extLst>
        </xdr:cNvPr>
        <xdr:cNvCxnSpPr>
          <a:stCxn id="16" idx="3"/>
        </xdr:cNvCxnSpPr>
      </xdr:nvCxnSpPr>
      <xdr:spPr>
        <a:xfrm flipV="1">
          <a:off x="3363912" y="6391275"/>
          <a:ext cx="1400177" cy="47625"/>
        </a:xfrm>
        <a:prstGeom prst="line">
          <a:avLst/>
        </a:prstGeom>
        <a:ln w="19050"/>
      </xdr:spPr>
      <xdr:style>
        <a:lnRef idx="2">
          <a:schemeClr val="accent1"/>
        </a:lnRef>
        <a:fillRef idx="0">
          <a:schemeClr val="accent1"/>
        </a:fillRef>
        <a:effectRef idx="1">
          <a:schemeClr val="accent1"/>
        </a:effectRef>
        <a:fontRef idx="minor">
          <a:schemeClr val="tx1"/>
        </a:fontRef>
      </xdr:style>
    </xdr:cxnSp>
    <xdr:clientData/>
  </xdr:twoCellAnchor>
  <xdr:twoCellAnchor>
    <xdr:from>
      <xdr:col>11</xdr:col>
      <xdr:colOff>794545</xdr:colOff>
      <xdr:row>40</xdr:row>
      <xdr:rowOff>63501</xdr:rowOff>
    </xdr:from>
    <xdr:to>
      <xdr:col>11</xdr:col>
      <xdr:colOff>2166145</xdr:colOff>
      <xdr:row>44</xdr:row>
      <xdr:rowOff>31751</xdr:rowOff>
    </xdr:to>
    <xdr:sp macro="" textlink="">
      <xdr:nvSpPr>
        <xdr:cNvPr id="18" name="Rectangle 17">
          <a:extLst>
            <a:ext uri="{FF2B5EF4-FFF2-40B4-BE49-F238E27FC236}">
              <a16:creationId xmlns:a16="http://schemas.microsoft.com/office/drawing/2014/main" id="{735A0157-32A5-4F85-8EA2-B0430B440AA6}"/>
            </a:ext>
          </a:extLst>
        </xdr:cNvPr>
        <xdr:cNvSpPr/>
      </xdr:nvSpPr>
      <xdr:spPr>
        <a:xfrm>
          <a:off x="4747420" y="6954839"/>
          <a:ext cx="1371600" cy="635000"/>
        </a:xfrm>
        <a:prstGeom prst="rect">
          <a:avLst/>
        </a:prstGeom>
        <a:solidFill>
          <a:srgbClr val="98C561"/>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50">
              <a:solidFill>
                <a:schemeClr val="tx1"/>
              </a:solidFill>
              <a:latin typeface="+mn-lt"/>
              <a:ea typeface="+mn-ea"/>
              <a:cs typeface="+mn-cs"/>
            </a:rPr>
            <a:t>F_Outputs</a:t>
          </a:r>
        </a:p>
      </xdr:txBody>
    </xdr:sp>
    <xdr:clientData/>
  </xdr:twoCellAnchor>
  <xdr:twoCellAnchor>
    <xdr:from>
      <xdr:col>11</xdr:col>
      <xdr:colOff>1504952</xdr:colOff>
      <xdr:row>38</xdr:row>
      <xdr:rowOff>107552</xdr:rowOff>
    </xdr:from>
    <xdr:to>
      <xdr:col>11</xdr:col>
      <xdr:colOff>1504952</xdr:colOff>
      <xdr:row>40</xdr:row>
      <xdr:rowOff>59531</xdr:rowOff>
    </xdr:to>
    <xdr:cxnSp macro="">
      <xdr:nvCxnSpPr>
        <xdr:cNvPr id="19" name="Straight Arrow Connector 18">
          <a:extLst>
            <a:ext uri="{FF2B5EF4-FFF2-40B4-BE49-F238E27FC236}">
              <a16:creationId xmlns:a16="http://schemas.microsoft.com/office/drawing/2014/main" id="{B5687D39-6AC7-47FE-9638-5AA9E879CE49}"/>
            </a:ext>
          </a:extLst>
        </xdr:cNvPr>
        <xdr:cNvCxnSpPr/>
      </xdr:nvCxnSpPr>
      <xdr:spPr>
        <a:xfrm>
          <a:off x="5457827" y="6665515"/>
          <a:ext cx="0" cy="285354"/>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73025</xdr:colOff>
      <xdr:row>22</xdr:row>
      <xdr:rowOff>48814</xdr:rowOff>
    </xdr:from>
    <xdr:to>
      <xdr:col>11</xdr:col>
      <xdr:colOff>1466225</xdr:colOff>
      <xdr:row>26</xdr:row>
      <xdr:rowOff>10714</xdr:rowOff>
    </xdr:to>
    <xdr:sp macro="" textlink="">
      <xdr:nvSpPr>
        <xdr:cNvPr id="20" name="Rectangle 19">
          <a:extLst>
            <a:ext uri="{FF2B5EF4-FFF2-40B4-BE49-F238E27FC236}">
              <a16:creationId xmlns:a16="http://schemas.microsoft.com/office/drawing/2014/main" id="{98239345-426A-4652-873B-DAA369DBA5A3}"/>
            </a:ext>
          </a:extLst>
        </xdr:cNvPr>
        <xdr:cNvSpPr/>
      </xdr:nvSpPr>
      <xdr:spPr>
        <a:xfrm>
          <a:off x="4025900" y="3939777"/>
          <a:ext cx="1393200" cy="628650"/>
        </a:xfrm>
        <a:prstGeom prst="rect">
          <a:avLst/>
        </a:prstGeom>
        <a:solidFill>
          <a:srgbClr val="CCCCC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50">
              <a:solidFill>
                <a:schemeClr val="tx1"/>
              </a:solidFill>
              <a:latin typeface="+mn-lt"/>
              <a:ea typeface="+mn-ea"/>
              <a:cs typeface="+mn-cs"/>
            </a:rPr>
            <a:t>Deep dives</a:t>
          </a:r>
        </a:p>
      </xdr:txBody>
    </xdr:sp>
    <xdr:clientData/>
  </xdr:twoCellAnchor>
  <xdr:twoCellAnchor>
    <xdr:from>
      <xdr:col>11</xdr:col>
      <xdr:colOff>769625</xdr:colOff>
      <xdr:row>26</xdr:row>
      <xdr:rowOff>10713</xdr:rowOff>
    </xdr:from>
    <xdr:to>
      <xdr:col>11</xdr:col>
      <xdr:colOff>1492252</xdr:colOff>
      <xdr:row>29</xdr:row>
      <xdr:rowOff>39683</xdr:rowOff>
    </xdr:to>
    <xdr:cxnSp macro="">
      <xdr:nvCxnSpPr>
        <xdr:cNvPr id="21" name="Connector: Elbow 20">
          <a:extLst>
            <a:ext uri="{FF2B5EF4-FFF2-40B4-BE49-F238E27FC236}">
              <a16:creationId xmlns:a16="http://schemas.microsoft.com/office/drawing/2014/main" id="{7DDF9816-1CE5-4D11-A859-730CA11968DD}"/>
            </a:ext>
          </a:extLst>
        </xdr:cNvPr>
        <xdr:cNvCxnSpPr>
          <a:stCxn id="20" idx="2"/>
          <a:endCxn id="7" idx="0"/>
        </xdr:cNvCxnSpPr>
      </xdr:nvCxnSpPr>
      <xdr:spPr>
        <a:xfrm rot="16200000" flipH="1">
          <a:off x="4819298" y="4471628"/>
          <a:ext cx="529032" cy="722627"/>
        </a:xfrm>
        <a:prstGeom prst="bentConnector3">
          <a:avLst>
            <a:gd name="adj1" fmla="val 43576"/>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1921669</xdr:colOff>
      <xdr:row>4</xdr:row>
      <xdr:rowOff>19842</xdr:rowOff>
    </xdr:from>
    <xdr:to>
      <xdr:col>11</xdr:col>
      <xdr:colOff>409973</xdr:colOff>
      <xdr:row>7</xdr:row>
      <xdr:rowOff>158353</xdr:rowOff>
    </xdr:to>
    <xdr:sp macro="" textlink="">
      <xdr:nvSpPr>
        <xdr:cNvPr id="24" name="Rectangle 23">
          <a:extLst>
            <a:ext uri="{FF2B5EF4-FFF2-40B4-BE49-F238E27FC236}">
              <a16:creationId xmlns:a16="http://schemas.microsoft.com/office/drawing/2014/main" id="{E50813CD-8268-43C7-B59D-E93BDF2FB730}"/>
            </a:ext>
          </a:extLst>
        </xdr:cNvPr>
        <xdr:cNvSpPr/>
      </xdr:nvSpPr>
      <xdr:spPr>
        <a:xfrm>
          <a:off x="3017044" y="910430"/>
          <a:ext cx="1345804" cy="638573"/>
        </a:xfrm>
        <a:prstGeom prst="rect">
          <a:avLst/>
        </a:prstGeom>
        <a:solidFill>
          <a:srgbClr val="FFDB8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50">
              <a:solidFill>
                <a:schemeClr val="tx1"/>
              </a:solidFill>
              <a:latin typeface="+mn-lt"/>
              <a:ea typeface="+mn-ea"/>
              <a:cs typeface="+mn-cs"/>
            </a:rPr>
            <a:t>Consolidated input</a:t>
          </a:r>
        </a:p>
      </xdr:txBody>
    </xdr:sp>
    <xdr:clientData/>
  </xdr:twoCellAnchor>
  <xdr:twoCellAnchor>
    <xdr:from>
      <xdr:col>7</xdr:col>
      <xdr:colOff>1919286</xdr:colOff>
      <xdr:row>9</xdr:row>
      <xdr:rowOff>112708</xdr:rowOff>
    </xdr:from>
    <xdr:to>
      <xdr:col>11</xdr:col>
      <xdr:colOff>407590</xdr:colOff>
      <xdr:row>13</xdr:row>
      <xdr:rowOff>90484</xdr:rowOff>
    </xdr:to>
    <xdr:sp macro="" textlink="">
      <xdr:nvSpPr>
        <xdr:cNvPr id="25" name="Rectangle 24">
          <a:extLst>
            <a:ext uri="{FF2B5EF4-FFF2-40B4-BE49-F238E27FC236}">
              <a16:creationId xmlns:a16="http://schemas.microsoft.com/office/drawing/2014/main" id="{ECCC9DEE-C5D6-4ED9-B298-F1595A6245ED}"/>
            </a:ext>
          </a:extLst>
        </xdr:cNvPr>
        <xdr:cNvSpPr/>
      </xdr:nvSpPr>
      <xdr:spPr>
        <a:xfrm>
          <a:off x="3014661" y="1836733"/>
          <a:ext cx="1345804" cy="644526"/>
        </a:xfrm>
        <a:prstGeom prst="rect">
          <a:avLst/>
        </a:prstGeom>
        <a:solidFill>
          <a:srgbClr val="FFDB8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50">
              <a:solidFill>
                <a:schemeClr val="tx1"/>
              </a:solidFill>
              <a:latin typeface="+mn-lt"/>
              <a:ea typeface="+mn-ea"/>
              <a:cs typeface="+mn-cs"/>
            </a:rPr>
            <a:t>Input Override</a:t>
          </a:r>
        </a:p>
      </xdr:txBody>
    </xdr:sp>
    <xdr:clientData/>
  </xdr:twoCellAnchor>
  <xdr:twoCellAnchor>
    <xdr:from>
      <xdr:col>7</xdr:col>
      <xdr:colOff>1916904</xdr:colOff>
      <xdr:row>16</xdr:row>
      <xdr:rowOff>38890</xdr:rowOff>
    </xdr:from>
    <xdr:to>
      <xdr:col>11</xdr:col>
      <xdr:colOff>405208</xdr:colOff>
      <xdr:row>19</xdr:row>
      <xdr:rowOff>161515</xdr:rowOff>
    </xdr:to>
    <xdr:sp macro="" textlink="">
      <xdr:nvSpPr>
        <xdr:cNvPr id="26" name="Rectangle 25">
          <a:extLst>
            <a:ext uri="{FF2B5EF4-FFF2-40B4-BE49-F238E27FC236}">
              <a16:creationId xmlns:a16="http://schemas.microsoft.com/office/drawing/2014/main" id="{79BB3B74-AB8D-41CE-9239-D8918D433AB9}"/>
            </a:ext>
          </a:extLst>
        </xdr:cNvPr>
        <xdr:cNvSpPr/>
      </xdr:nvSpPr>
      <xdr:spPr>
        <a:xfrm>
          <a:off x="3012279" y="2929728"/>
          <a:ext cx="1345804" cy="622687"/>
        </a:xfrm>
        <a:prstGeom prst="rect">
          <a:avLst/>
        </a:prstGeom>
        <a:solidFill>
          <a:srgbClr val="FFDB8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50">
              <a:solidFill>
                <a:schemeClr val="tx1"/>
              </a:solidFill>
              <a:latin typeface="+mn-lt"/>
              <a:ea typeface="+mn-ea"/>
              <a:cs typeface="+mn-cs"/>
            </a:rPr>
            <a:t>Final Input</a:t>
          </a:r>
        </a:p>
      </xdr:txBody>
    </xdr:sp>
    <xdr:clientData/>
  </xdr:twoCellAnchor>
  <xdr:twoCellAnchor>
    <xdr:from>
      <xdr:col>7</xdr:col>
      <xdr:colOff>1574603</xdr:colOff>
      <xdr:row>19</xdr:row>
      <xdr:rowOff>161515</xdr:rowOff>
    </xdr:from>
    <xdr:to>
      <xdr:col>9</xdr:col>
      <xdr:colOff>289520</xdr:colOff>
      <xdr:row>22</xdr:row>
      <xdr:rowOff>38099</xdr:rowOff>
    </xdr:to>
    <xdr:cxnSp macro="">
      <xdr:nvCxnSpPr>
        <xdr:cNvPr id="27" name="Connector: Elbow 26">
          <a:extLst>
            <a:ext uri="{FF2B5EF4-FFF2-40B4-BE49-F238E27FC236}">
              <a16:creationId xmlns:a16="http://schemas.microsoft.com/office/drawing/2014/main" id="{21C02C8A-8F89-4A0D-953B-2EBEE211036B}"/>
            </a:ext>
          </a:extLst>
        </xdr:cNvPr>
        <xdr:cNvCxnSpPr>
          <a:cxnSpLocks/>
          <a:stCxn id="26" idx="2"/>
          <a:endCxn id="3" idx="0"/>
        </xdr:cNvCxnSpPr>
      </xdr:nvCxnSpPr>
      <xdr:spPr>
        <a:xfrm rot="5400000">
          <a:off x="2732082" y="5157186"/>
          <a:ext cx="648109" cy="924717"/>
        </a:xfrm>
        <a:prstGeom prst="bentConnector3">
          <a:avLst>
            <a:gd name="adj1" fmla="val 52167"/>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289868</xdr:colOff>
      <xdr:row>19</xdr:row>
      <xdr:rowOff>161514</xdr:rowOff>
    </xdr:from>
    <xdr:to>
      <xdr:col>13</xdr:col>
      <xdr:colOff>278394</xdr:colOff>
      <xdr:row>22</xdr:row>
      <xdr:rowOff>47624</xdr:rowOff>
    </xdr:to>
    <xdr:cxnSp macro="">
      <xdr:nvCxnSpPr>
        <xdr:cNvPr id="29" name="Connector: Elbow 28">
          <a:extLst>
            <a:ext uri="{FF2B5EF4-FFF2-40B4-BE49-F238E27FC236}">
              <a16:creationId xmlns:a16="http://schemas.microsoft.com/office/drawing/2014/main" id="{C5ED0CB5-0E2F-4C6C-AEB1-ACFDE9186CA2}"/>
            </a:ext>
          </a:extLst>
        </xdr:cNvPr>
        <xdr:cNvCxnSpPr>
          <a:cxnSpLocks/>
          <a:stCxn id="26" idx="2"/>
          <a:endCxn id="4" idx="0"/>
        </xdr:cNvCxnSpPr>
      </xdr:nvCxnSpPr>
      <xdr:spPr>
        <a:xfrm rot="16200000" flipH="1">
          <a:off x="4541368" y="4259489"/>
          <a:ext cx="652757" cy="2669465"/>
        </a:xfrm>
        <a:prstGeom prst="bentConnector3">
          <a:avLst>
            <a:gd name="adj1" fmla="val 50000"/>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289518</xdr:colOff>
      <xdr:row>19</xdr:row>
      <xdr:rowOff>161515</xdr:rowOff>
    </xdr:from>
    <xdr:to>
      <xdr:col>11</xdr:col>
      <xdr:colOff>769624</xdr:colOff>
      <xdr:row>22</xdr:row>
      <xdr:rowOff>48814</xdr:rowOff>
    </xdr:to>
    <xdr:cxnSp macro="">
      <xdr:nvCxnSpPr>
        <xdr:cNvPr id="30" name="Connector: Elbow 29">
          <a:extLst>
            <a:ext uri="{FF2B5EF4-FFF2-40B4-BE49-F238E27FC236}">
              <a16:creationId xmlns:a16="http://schemas.microsoft.com/office/drawing/2014/main" id="{1EF85488-6A29-4635-B406-F11669AE08B0}"/>
            </a:ext>
          </a:extLst>
        </xdr:cNvPr>
        <xdr:cNvCxnSpPr>
          <a:cxnSpLocks/>
          <a:stCxn id="26" idx="2"/>
          <a:endCxn id="20" idx="0"/>
        </xdr:cNvCxnSpPr>
      </xdr:nvCxnSpPr>
      <xdr:spPr>
        <a:xfrm rot="16200000" flipH="1">
          <a:off x="3662497" y="5151486"/>
          <a:ext cx="658824" cy="946831"/>
        </a:xfrm>
        <a:prstGeom prst="bentConnector3">
          <a:avLst>
            <a:gd name="adj1" fmla="val 5142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1293415</xdr:colOff>
      <xdr:row>6</xdr:row>
      <xdr:rowOff>8731</xdr:rowOff>
    </xdr:from>
    <xdr:to>
      <xdr:col>7</xdr:col>
      <xdr:colOff>1921669</xdr:colOff>
      <xdr:row>6</xdr:row>
      <xdr:rowOff>8731</xdr:rowOff>
    </xdr:to>
    <xdr:cxnSp macro="">
      <xdr:nvCxnSpPr>
        <xdr:cNvPr id="31" name="Connector: Elbow 30">
          <a:extLst>
            <a:ext uri="{FF2B5EF4-FFF2-40B4-BE49-F238E27FC236}">
              <a16:creationId xmlns:a16="http://schemas.microsoft.com/office/drawing/2014/main" id="{34B637E6-A37A-4E4F-A75D-B9389D06736C}"/>
            </a:ext>
          </a:extLst>
        </xdr:cNvPr>
        <xdr:cNvCxnSpPr>
          <a:stCxn id="5" idx="3"/>
          <a:endCxn id="24" idx="1"/>
        </xdr:cNvCxnSpPr>
      </xdr:nvCxnSpPr>
      <xdr:spPr>
        <a:xfrm flipV="1">
          <a:off x="2388790" y="1232694"/>
          <a:ext cx="628254" cy="0"/>
        </a:xfrm>
        <a:prstGeom prst="bentConnector3">
          <a:avLst>
            <a:gd name="adj1" fmla="val 50000"/>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231774</xdr:colOff>
      <xdr:row>7</xdr:row>
      <xdr:rowOff>158353</xdr:rowOff>
    </xdr:from>
    <xdr:to>
      <xdr:col>9</xdr:col>
      <xdr:colOff>234157</xdr:colOff>
      <xdr:row>9</xdr:row>
      <xdr:rowOff>112708</xdr:rowOff>
    </xdr:to>
    <xdr:cxnSp macro="">
      <xdr:nvCxnSpPr>
        <xdr:cNvPr id="32" name="Straight Arrow Connector 31">
          <a:extLst>
            <a:ext uri="{FF2B5EF4-FFF2-40B4-BE49-F238E27FC236}">
              <a16:creationId xmlns:a16="http://schemas.microsoft.com/office/drawing/2014/main" id="{C641D1DB-8875-4EB8-AE19-680CAB947171}"/>
            </a:ext>
          </a:extLst>
        </xdr:cNvPr>
        <xdr:cNvCxnSpPr>
          <a:stCxn id="24" idx="2"/>
          <a:endCxn id="25" idx="0"/>
        </xdr:cNvCxnSpPr>
      </xdr:nvCxnSpPr>
      <xdr:spPr>
        <a:xfrm flipH="1">
          <a:off x="3689349" y="1549003"/>
          <a:ext cx="2383" cy="28773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227606</xdr:colOff>
      <xdr:row>13</xdr:row>
      <xdr:rowOff>90484</xdr:rowOff>
    </xdr:from>
    <xdr:to>
      <xdr:col>9</xdr:col>
      <xdr:colOff>229988</xdr:colOff>
      <xdr:row>16</xdr:row>
      <xdr:rowOff>38890</xdr:rowOff>
    </xdr:to>
    <xdr:cxnSp macro="">
      <xdr:nvCxnSpPr>
        <xdr:cNvPr id="33" name="Straight Arrow Connector 32">
          <a:extLst>
            <a:ext uri="{FF2B5EF4-FFF2-40B4-BE49-F238E27FC236}">
              <a16:creationId xmlns:a16="http://schemas.microsoft.com/office/drawing/2014/main" id="{371DACA7-5C24-426C-9A8D-824212656978}"/>
            </a:ext>
          </a:extLst>
        </xdr:cNvPr>
        <xdr:cNvCxnSpPr>
          <a:stCxn id="25" idx="2"/>
          <a:endCxn id="26" idx="0"/>
        </xdr:cNvCxnSpPr>
      </xdr:nvCxnSpPr>
      <xdr:spPr>
        <a:xfrm flipH="1">
          <a:off x="3685181" y="2481259"/>
          <a:ext cx="2382" cy="448469"/>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266700</xdr:colOff>
      <xdr:row>19</xdr:row>
      <xdr:rowOff>19049</xdr:rowOff>
    </xdr:from>
    <xdr:to>
      <xdr:col>5</xdr:col>
      <xdr:colOff>1238250</xdr:colOff>
      <xdr:row>43</xdr:row>
      <xdr:rowOff>9525</xdr:rowOff>
    </xdr:to>
    <xdr:graphicFrame macro="">
      <xdr:nvGraphicFramePr>
        <xdr:cNvPr id="3" name="Chart 2">
          <a:extLst>
            <a:ext uri="{FF2B5EF4-FFF2-40B4-BE49-F238E27FC236}">
              <a16:creationId xmlns:a16="http://schemas.microsoft.com/office/drawing/2014/main" id="{9B06FE82-F27C-CF6F-F003-81546F6C2C4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657225</xdr:colOff>
      <xdr:row>52</xdr:row>
      <xdr:rowOff>57148</xdr:rowOff>
    </xdr:from>
    <xdr:to>
      <xdr:col>12</xdr:col>
      <xdr:colOff>200025</xdr:colOff>
      <xdr:row>76</xdr:row>
      <xdr:rowOff>66675</xdr:rowOff>
    </xdr:to>
    <xdr:graphicFrame macro="">
      <xdr:nvGraphicFramePr>
        <xdr:cNvPr id="2" name="Chart 1">
          <a:extLst>
            <a:ext uri="{FF2B5EF4-FFF2-40B4-BE49-F238E27FC236}">
              <a16:creationId xmlns:a16="http://schemas.microsoft.com/office/drawing/2014/main" id="{E0D6BB7A-E0AA-B8B5-D886-8ED8C1855560}"/>
            </a:ext>
            <a:ext uri="{147F2762-F138-4A5C-976F-8EAC2B608ADB}">
              <a16:predDERef xmlns:a16="http://schemas.microsoft.com/office/drawing/2014/main" pred="{9B06FE82-F27C-CF6F-F003-81546F6C2C4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5C4FA28-8437-422A-AA55-BCB4129DF5E5}" name="Table2" displayName="Table2" ref="B29:C50" totalsRowShown="0" headerRowDxfId="40" headerRowCellStyle="Normal 2">
  <autoFilter ref="B29:C50" xr:uid="{FEF77FAD-B650-49CD-8044-E64A79EDAC1E}"/>
  <tableColumns count="2">
    <tableColumn id="1" xr3:uid="{DBF57D47-C567-4676-9BA5-FBCADECC8684}" name="Tab name"/>
    <tableColumn id="2" xr3:uid="{07E33DEF-3AF8-4B0A-94C7-A166290D4CF1}" name="Description" dataDxfId="39"/>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CCE0D9E-A742-4885-984E-04CDE40B00B5}" name="Table1" displayName="Table1" ref="A4:M238" totalsRowShown="0" headerRowDxfId="35" dataDxfId="34" headerRowBorderDxfId="32" tableBorderDxfId="33">
  <autoFilter ref="A4:M238" xr:uid="{2CCE0D9E-A742-4885-984E-04CDE40B00B5}"/>
  <tableColumns count="13">
    <tableColumn id="1" xr3:uid="{F6548623-AB25-4A5C-8217-6A844B6AE917}" name="Acronym" dataDxfId="31" dataCellStyle="Normal 5">
      <calculatedColumnFormula>F_Inputs!A5</calculatedColumnFormula>
    </tableColumn>
    <tableColumn id="2" xr3:uid="{EF428C92-1B80-464D-80B0-BE7AE794BB11}" name="BON code" dataDxfId="30" dataCellStyle="Normal 5">
      <calculatedColumnFormula>F_Inputs!B6</calculatedColumnFormula>
    </tableColumn>
    <tableColumn id="13" xr3:uid="{F0618FDC-8BFF-450E-8BD7-EADDBB74242B}" name="Item description" dataDxfId="29" dataCellStyle="Normal 5"/>
    <tableColumn id="3" xr3:uid="{4E7EDCC1-E121-4D0C-8960-3352308A489E}" name="Unit" dataDxfId="28">
      <calculatedColumnFormula>F_Inputs!D6</calculatedColumnFormula>
    </tableColumn>
    <tableColumn id="4" xr3:uid="{C8C13F39-E1FC-4882-803B-86B16E48A5EA}" name="Model" dataDxfId="27"/>
    <tableColumn id="5" xr3:uid="{E016A929-1B2B-4220-ACC5-71BC0FDA5952}" name="2023-24" dataDxfId="26">
      <calculatedColumnFormula>SUMIFS(F_Inputs_adjusted!O:O,F_Inputs_adjusted!$A:$A,$A5,F_Inputs_adjusted!$B:$B,$B5)</calculatedColumnFormula>
    </tableColumn>
    <tableColumn id="6" xr3:uid="{6F7A2CC9-0135-4360-9346-ABDC88385F08}" name="2024-25" dataDxfId="25">
      <calculatedColumnFormula>SUMIFS(F_Inputs_adjusted!P:P,F_Inputs_adjusted!$A:$A,$A5,F_Inputs_adjusted!$B:$B,$B5)</calculatedColumnFormula>
    </tableColumn>
    <tableColumn id="7" xr3:uid="{B0079D1B-7D5A-476B-8D14-65C36CB566FC}" name="2025-26" dataDxfId="24">
      <calculatedColumnFormula>SUMIFS(F_Inputs_adjusted!Q:Q,F_Inputs_adjusted!$A:$A,$A5,F_Inputs_adjusted!$B:$B,$B5)</calculatedColumnFormula>
    </tableColumn>
    <tableColumn id="8" xr3:uid="{EE444BF9-5747-4506-8D6B-F10455154540}" name="2026-27" dataDxfId="23">
      <calculatedColumnFormula>SUMIFS(F_Inputs_adjusted!R:R,F_Inputs_adjusted!$A:$A,$A5,F_Inputs_adjusted!$B:$B,$B5)</calculatedColumnFormula>
    </tableColumn>
    <tableColumn id="9" xr3:uid="{8576B666-89C6-4A83-B782-1ACBDB286663}" name="2027-28" dataDxfId="22">
      <calculatedColumnFormula>SUMIFS(F_Inputs_adjusted!S:S,F_Inputs_adjusted!$A:$A,$A5,F_Inputs_adjusted!$B:$B,$B5)</calculatedColumnFormula>
    </tableColumn>
    <tableColumn id="10" xr3:uid="{4BF5C152-A139-4A04-926F-7F7149564144}" name="2028-29" dataDxfId="21">
      <calculatedColumnFormula>SUMIFS(F_Inputs_adjusted!T:T,F_Inputs_adjusted!$A:$A,$A5,F_Inputs_adjusted!$B:$B,$B5)</calculatedColumnFormula>
    </tableColumn>
    <tableColumn id="11" xr3:uid="{84035D30-4164-4397-A118-5627FF2533FA}" name="2029-30" dataDxfId="20">
      <calculatedColumnFormula>SUMIFS(F_Inputs_adjusted!U:U,F_Inputs_adjusted!$A:$A,$A5,F_Inputs_adjusted!$B:$B,$B5)</calculatedColumnFormula>
    </tableColumn>
    <tableColumn id="12" xr3:uid="{667480E2-A7DB-4FA9-B65E-9D1F4E231F94}" name="2029-31" dataDxfId="19"/>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04F704B-E5B4-4759-AC24-89336ED8C5DB}" name="Table3" displayName="Table3" ref="A4:M238" totalsRowShown="0" headerRowDxfId="18" dataDxfId="17" headerRowBorderDxfId="15" tableBorderDxfId="16">
  <autoFilter ref="A4:M238" xr:uid="{704F704B-E5B4-4759-AC24-89336ED8C5DB}"/>
  <tableColumns count="13">
    <tableColumn id="1" xr3:uid="{54B88F42-959A-45BE-8ADD-2035D1752347}" name="Acronym" dataDxfId="14">
      <calculatedColumnFormula>'F_Input Override'!#REF!</calculatedColumnFormula>
    </tableColumn>
    <tableColumn id="2" xr3:uid="{300C3E1C-BA32-4C85-AA6B-BB9EEC2B19F8}" name="BON code" dataDxfId="13">
      <calculatedColumnFormula>'F_Input Override'!#REF!</calculatedColumnFormula>
    </tableColumn>
    <tableColumn id="13" xr3:uid="{0E2D0325-A427-417D-A0A6-554C90E740A6}" name="Item Description" dataDxfId="12">
      <calculatedColumnFormula>'F_Input Override'!C2</calculatedColumnFormula>
    </tableColumn>
    <tableColumn id="3" xr3:uid="{85B4F98A-5956-4BF4-9C78-6149BD6D5CF5}" name="Unit" dataDxfId="11">
      <calculatedColumnFormula>'F_Input Override'!#REF!</calculatedColumnFormula>
    </tableColumn>
    <tableColumn id="4" xr3:uid="{B745707E-7739-4E97-9CEF-EDDC9C798FD0}" name="Model" dataDxfId="10">
      <calculatedColumnFormula>'F_Input Override'!#REF!</calculatedColumnFormula>
    </tableColumn>
    <tableColumn id="5" xr3:uid="{8A586803-5628-4DAD-8195-DF95929346DF}" name="2023-24" dataDxfId="9">
      <calculatedColumnFormula>IF('F_Input Override'!#REF!="",'Consolidated Input'!F5,('Consolidated Input'!F5+'F_Input Override'!#REF!))</calculatedColumnFormula>
    </tableColumn>
    <tableColumn id="6" xr3:uid="{CC2FCFBF-AAE2-438A-9C09-1BAADF54447D}" name="2024-25" dataDxfId="8">
      <calculatedColumnFormula>IF('F_Input Override'!#REF!="",'Consolidated Input'!G5,('Consolidated Input'!G5+'F_Input Override'!#REF!))</calculatedColumnFormula>
    </tableColumn>
    <tableColumn id="7" xr3:uid="{13BD02FF-DDF5-477C-BFD9-DE9E5771601C}" name="2025-26" dataDxfId="7">
      <calculatedColumnFormula>IF('F_Input Override'!#REF!="",'Consolidated Input'!H5,('Consolidated Input'!H5+'F_Input Override'!#REF!))</calculatedColumnFormula>
    </tableColumn>
    <tableColumn id="8" xr3:uid="{942B3629-5D16-44EF-8EE2-ED79CB33A847}" name="2026-27" dataDxfId="6">
      <calculatedColumnFormula>IF('F_Input Override'!#REF!="",'Consolidated Input'!I5,('Consolidated Input'!I5+'F_Input Override'!#REF!))</calculatedColumnFormula>
    </tableColumn>
    <tableColumn id="9" xr3:uid="{255D7626-3107-4185-B950-336E3EC0596A}" name="2027-28" dataDxfId="5">
      <calculatedColumnFormula>IF('F_Input Override'!#REF!="",'Consolidated Input'!J5,('Consolidated Input'!J5+'F_Input Override'!#REF!))</calculatedColumnFormula>
    </tableColumn>
    <tableColumn id="10" xr3:uid="{27EA8558-77CD-43C8-8D67-6C69A8D07997}" name="2028-29" dataDxfId="4">
      <calculatedColumnFormula>IF('F_Input Override'!#REF!="",'Consolidated Input'!K5,('Consolidated Input'!K5+'F_Input Override'!#REF!))</calculatedColumnFormula>
    </tableColumn>
    <tableColumn id="11" xr3:uid="{BAAABE1E-542D-4C7C-A1B5-1E6CECA59A41}" name="2029-30" dataDxfId="3">
      <calculatedColumnFormula>IF('F_Input Override'!#REF!="",'Consolidated Input'!L5,('Consolidated Input'!L5+'F_Input Override'!#REF!))</calculatedColumnFormula>
    </tableColumn>
    <tableColumn id="12" xr3:uid="{CFB99388-A1CD-43FB-AA6B-92E2A7FD354F}" name="Total" dataDxfId="2">
      <calculatedColumnFormula>SUM(Table3[[#This Row],[2023-24]:[2029-30]])</calculatedColumnFormula>
    </tableColumn>
  </tableColumns>
  <tableStyleInfo name="TableStyleLight10" showFirstColumn="0" showLastColumn="0" showRowStripes="1" showColumnStripes="0"/>
</table>
</file>

<file path=xl/theme/theme1.xml><?xml version="1.0" encoding="utf-8"?>
<a:theme xmlns:a="http://schemas.openxmlformats.org/drawingml/2006/main" name="Ofwat">
  <a:themeElements>
    <a:clrScheme name="Ofwat">
      <a:dk1>
        <a:sysClr val="windowText" lastClr="000000"/>
      </a:dk1>
      <a:lt1>
        <a:sysClr val="window" lastClr="FFFFFF"/>
      </a:lt1>
      <a:dk2>
        <a:srgbClr val="003595"/>
      </a:dk2>
      <a:lt2>
        <a:srgbClr val="DCECF5"/>
      </a:lt2>
      <a:accent1>
        <a:srgbClr val="0071CE"/>
      </a:accent1>
      <a:accent2>
        <a:srgbClr val="63656A"/>
      </a:accent2>
      <a:accent3>
        <a:srgbClr val="FFB81D"/>
      </a:accent3>
      <a:accent4>
        <a:srgbClr val="62A70F"/>
      </a:accent4>
      <a:accent5>
        <a:srgbClr val="FF8772"/>
      </a:accent5>
      <a:accent6>
        <a:srgbClr val="D60037"/>
      </a:accent6>
      <a:hlink>
        <a:srgbClr val="0071CE"/>
      </a:hlink>
      <a:folHlink>
        <a:srgbClr val="94368D"/>
      </a:folHlink>
    </a:clrScheme>
    <a:fontScheme name="Ofwat">
      <a:majorFont>
        <a:latin typeface="Krub SemiBold"/>
        <a:ea typeface=""/>
        <a:cs typeface=""/>
      </a:majorFont>
      <a:minorFont>
        <a:latin typeface="Krub"/>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 Id="rId4"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C530C-1BB4-43C4-A00B-34B3C10E9F30}">
  <sheetPr>
    <tabColor rgb="FFCCCCCE"/>
    <outlinePr summaryBelow="0" summaryRight="0"/>
  </sheetPr>
  <dimension ref="A1:H57"/>
  <sheetViews>
    <sheetView tabSelected="1" zoomScale="80" zoomScaleNormal="80" workbookViewId="0"/>
  </sheetViews>
  <sheetFormatPr defaultColWidth="0" defaultRowHeight="13.5" customHeight="1" zeroHeight="1"/>
  <cols>
    <col min="1" max="1" width="11.7109375" style="65" customWidth="1"/>
    <col min="2" max="2" width="61.42578125" style="65" bestFit="1" customWidth="1"/>
    <col min="3" max="3" width="112.5703125" style="65" customWidth="1"/>
    <col min="4" max="4" width="8.5703125" style="65" customWidth="1"/>
    <col min="5" max="8" width="9" style="65" customWidth="1"/>
    <col min="9" max="16384" width="9" style="65" hidden="1"/>
  </cols>
  <sheetData>
    <row r="1" spans="1:8" ht="47.65">
      <c r="A1" s="49" t="e">
        <f ca="1" xml:space="preserve"> RIGHT(CELL("filename", $A$1), LEN(CELL("filename", $A$1)) - SEARCH("]", CELL("filename", $A$1)))</f>
        <v>#VALUE!</v>
      </c>
      <c r="B1" s="49"/>
      <c r="C1" s="67"/>
      <c r="D1" s="67"/>
      <c r="E1" s="87"/>
      <c r="F1" s="87"/>
      <c r="G1" s="87"/>
      <c r="H1" s="87"/>
    </row>
    <row r="2" spans="1:8" ht="20.25">
      <c r="A2" s="87"/>
      <c r="B2" s="87"/>
      <c r="C2" s="87"/>
      <c r="D2" s="87"/>
      <c r="E2" s="87"/>
      <c r="F2" s="87"/>
      <c r="G2" s="87"/>
      <c r="H2" s="87"/>
    </row>
    <row r="3" spans="1:8" s="66" customFormat="1" ht="35.65">
      <c r="A3" s="88"/>
      <c r="B3" s="89" t="s">
        <v>0</v>
      </c>
      <c r="C3" s="88"/>
      <c r="D3" s="88"/>
      <c r="E3" s="88"/>
      <c r="F3" s="88"/>
      <c r="G3" s="88"/>
      <c r="H3" s="88"/>
    </row>
    <row r="4" spans="1:8" ht="20.25">
      <c r="A4" s="87"/>
      <c r="B4" s="87"/>
      <c r="C4" s="87"/>
      <c r="D4" s="87"/>
      <c r="E4" s="87"/>
      <c r="F4" s="87"/>
      <c r="G4" s="87"/>
      <c r="H4" s="87"/>
    </row>
    <row r="5" spans="1:8" ht="20.25">
      <c r="A5" s="87"/>
      <c r="B5" s="87" t="s">
        <v>1</v>
      </c>
      <c r="C5" s="87" t="s">
        <v>2</v>
      </c>
      <c r="D5" s="87"/>
      <c r="E5" s="87"/>
      <c r="F5" s="87"/>
      <c r="G5" s="87"/>
      <c r="H5" s="87"/>
    </row>
    <row r="6" spans="1:8" ht="20.25">
      <c r="A6" s="87"/>
      <c r="B6" s="87" t="s">
        <v>3</v>
      </c>
      <c r="C6" s="90">
        <v>2</v>
      </c>
      <c r="D6" s="87"/>
      <c r="E6" s="87"/>
      <c r="F6" s="87"/>
      <c r="G6" s="87"/>
      <c r="H6" s="87"/>
    </row>
    <row r="7" spans="1:8" ht="20.25">
      <c r="A7" s="87"/>
      <c r="B7" s="87" t="s">
        <v>4</v>
      </c>
      <c r="C7" s="91" t="e">
        <f ca="1" xml:space="preserve"> MID(CELL("filename"), FIND("[", CELL("filename"), 1) + 1, FIND("]", CELL("filename"), 1) - FIND("[", CELL("filename"), 1) - 1)</f>
        <v>#VALUE!</v>
      </c>
      <c r="D7" s="87"/>
      <c r="E7" s="87"/>
      <c r="F7" s="87"/>
      <c r="G7" s="87"/>
      <c r="H7" s="87"/>
    </row>
    <row r="8" spans="1:8" ht="20.25">
      <c r="A8" s="87"/>
      <c r="B8" s="87" t="s">
        <v>5</v>
      </c>
      <c r="C8" s="92">
        <v>45627</v>
      </c>
      <c r="D8" s="87"/>
      <c r="E8" s="87"/>
      <c r="F8" s="87"/>
      <c r="G8" s="87"/>
      <c r="H8" s="87"/>
    </row>
    <row r="9" spans="1:8" ht="20.25">
      <c r="A9" s="87"/>
      <c r="B9" s="87"/>
      <c r="C9" s="87"/>
      <c r="D9" s="87"/>
      <c r="E9" s="87"/>
      <c r="F9" s="87"/>
      <c r="G9" s="87"/>
      <c r="H9" s="87"/>
    </row>
    <row r="10" spans="1:8" ht="20.25">
      <c r="A10" s="87"/>
      <c r="B10" s="87" t="s">
        <v>6</v>
      </c>
      <c r="C10" s="93" t="s">
        <v>7</v>
      </c>
      <c r="D10" s="87"/>
      <c r="E10" s="87"/>
      <c r="F10" s="87"/>
      <c r="G10" s="87"/>
      <c r="H10" s="87"/>
    </row>
    <row r="11" spans="1:8" ht="20.25">
      <c r="A11" s="87"/>
      <c r="B11" s="87"/>
      <c r="C11" s="87"/>
      <c r="D11" s="87"/>
      <c r="E11" s="87"/>
      <c r="F11" s="87"/>
      <c r="G11" s="87"/>
      <c r="H11" s="87"/>
    </row>
    <row r="12" spans="1:8" ht="20.25">
      <c r="A12" s="87"/>
      <c r="B12" s="87"/>
      <c r="C12" s="94"/>
      <c r="D12" s="87"/>
      <c r="E12" s="87"/>
      <c r="F12" s="87"/>
      <c r="G12" s="87"/>
      <c r="H12" s="87"/>
    </row>
    <row r="13" spans="1:8" ht="20.25">
      <c r="A13" s="87"/>
      <c r="B13" s="87"/>
      <c r="C13" s="94"/>
      <c r="D13" s="87"/>
      <c r="E13" s="87"/>
      <c r="F13" s="87"/>
      <c r="G13" s="87"/>
      <c r="H13" s="87"/>
    </row>
    <row r="14" spans="1:8" ht="20.25">
      <c r="A14" s="87"/>
      <c r="B14" s="87"/>
      <c r="C14" s="94"/>
      <c r="D14" s="87"/>
      <c r="E14" s="87"/>
      <c r="F14" s="87"/>
      <c r="G14" s="87"/>
      <c r="H14" s="87"/>
    </row>
    <row r="15" spans="1:8" ht="20.25">
      <c r="A15" s="87"/>
      <c r="B15" s="87"/>
      <c r="C15" s="87"/>
      <c r="D15" s="87"/>
      <c r="E15" s="87"/>
      <c r="F15" s="87"/>
      <c r="G15" s="87"/>
      <c r="H15" s="87"/>
    </row>
    <row r="16" spans="1:8" ht="20.25">
      <c r="A16" s="87"/>
      <c r="B16" s="87"/>
      <c r="C16" s="87"/>
      <c r="D16" s="87"/>
      <c r="E16" s="87"/>
      <c r="F16" s="87"/>
      <c r="G16" s="87"/>
      <c r="H16" s="87"/>
    </row>
    <row r="17" spans="1:8" ht="20.25">
      <c r="A17" s="87"/>
      <c r="B17" s="87"/>
      <c r="C17" s="87"/>
      <c r="D17" s="87"/>
      <c r="E17" s="87"/>
      <c r="F17" s="87"/>
      <c r="G17" s="87"/>
      <c r="H17" s="87"/>
    </row>
    <row r="18" spans="1:8" ht="20.25">
      <c r="A18" s="87"/>
      <c r="B18" s="87"/>
      <c r="C18" s="87"/>
      <c r="D18" s="87"/>
      <c r="E18" s="87"/>
      <c r="F18" s="87"/>
      <c r="G18" s="87"/>
      <c r="H18" s="87"/>
    </row>
    <row r="19" spans="1:8" ht="20.25">
      <c r="A19" s="87"/>
      <c r="B19" s="87"/>
      <c r="C19" s="87"/>
      <c r="D19" s="87"/>
      <c r="E19" s="87"/>
      <c r="F19" s="87"/>
      <c r="G19" s="87"/>
      <c r="H19" s="87"/>
    </row>
    <row r="20" spans="1:8" ht="20.25">
      <c r="A20" s="87"/>
      <c r="B20" s="87"/>
      <c r="C20" s="87"/>
      <c r="D20" s="87"/>
      <c r="E20" s="87"/>
      <c r="F20" s="87"/>
      <c r="G20" s="87"/>
      <c r="H20" s="87"/>
    </row>
    <row r="21" spans="1:8" ht="20.25">
      <c r="A21" s="87"/>
      <c r="B21" s="87"/>
      <c r="C21" s="87"/>
      <c r="D21" s="87"/>
      <c r="E21" s="87"/>
      <c r="F21" s="87"/>
      <c r="G21" s="87"/>
      <c r="H21" s="87"/>
    </row>
    <row r="22" spans="1:8" ht="20.25">
      <c r="A22" s="87"/>
      <c r="B22" s="87"/>
      <c r="C22" s="87"/>
      <c r="D22" s="87"/>
      <c r="E22" s="87"/>
      <c r="F22" s="87"/>
      <c r="G22" s="87"/>
      <c r="H22" s="87"/>
    </row>
    <row r="23" spans="1:8" ht="20.25">
      <c r="A23" s="87"/>
      <c r="B23" s="87"/>
      <c r="C23" s="87"/>
      <c r="D23" s="87"/>
      <c r="E23" s="87"/>
      <c r="F23" s="87"/>
      <c r="G23" s="87"/>
      <c r="H23" s="87"/>
    </row>
    <row r="24" spans="1:8" ht="20.25">
      <c r="A24" s="87"/>
      <c r="B24" s="87"/>
      <c r="C24" s="87"/>
      <c r="D24" s="87"/>
      <c r="E24" s="87"/>
      <c r="F24" s="87"/>
      <c r="G24" s="87"/>
      <c r="H24" s="87"/>
    </row>
    <row r="25" spans="1:8" ht="20.25">
      <c r="A25" s="87"/>
      <c r="B25" s="87"/>
      <c r="C25" s="87"/>
      <c r="D25" s="87"/>
      <c r="E25" s="87"/>
      <c r="F25" s="87"/>
      <c r="G25" s="87"/>
      <c r="H25" s="87"/>
    </row>
    <row r="26" spans="1:8" ht="20.25">
      <c r="A26" s="87"/>
      <c r="B26" s="87"/>
      <c r="C26" s="87"/>
      <c r="D26" s="87"/>
      <c r="E26" s="87"/>
      <c r="F26" s="87"/>
      <c r="G26" s="87"/>
      <c r="H26" s="87"/>
    </row>
    <row r="27" spans="1:8" ht="22.15">
      <c r="A27" s="87"/>
      <c r="B27" s="95" t="s">
        <v>8</v>
      </c>
      <c r="C27" s="87"/>
      <c r="D27" s="87"/>
      <c r="E27" s="87"/>
      <c r="F27" s="87"/>
      <c r="G27" s="87"/>
      <c r="H27" s="87"/>
    </row>
    <row r="28" spans="1:8" ht="20.25">
      <c r="A28" s="87"/>
      <c r="B28" s="87"/>
      <c r="C28" s="87"/>
      <c r="D28" s="87"/>
      <c r="E28" s="87"/>
      <c r="F28" s="87"/>
      <c r="G28" s="87"/>
      <c r="H28" s="87"/>
    </row>
    <row r="29" spans="1:8" ht="20.25">
      <c r="A29" s="87"/>
      <c r="B29" s="68" t="s">
        <v>9</v>
      </c>
      <c r="C29" s="68" t="s">
        <v>10</v>
      </c>
      <c r="D29" s="87"/>
      <c r="E29" s="87"/>
      <c r="F29" s="87"/>
      <c r="G29" s="87"/>
      <c r="H29" s="87"/>
    </row>
    <row r="30" spans="1:8" ht="20.25">
      <c r="A30" s="87"/>
      <c r="B30" s="83" t="s">
        <v>11</v>
      </c>
      <c r="C30" s="85" t="s">
        <v>12</v>
      </c>
      <c r="D30" s="87"/>
      <c r="E30" s="87"/>
      <c r="F30" s="87"/>
      <c r="G30" s="87"/>
      <c r="H30" s="87"/>
    </row>
    <row r="31" spans="1:8" ht="20.25">
      <c r="A31" s="87"/>
      <c r="B31" s="84" t="s">
        <v>13</v>
      </c>
      <c r="C31" s="146" t="s">
        <v>14</v>
      </c>
      <c r="D31" s="87"/>
      <c r="E31" s="87"/>
      <c r="F31" s="87"/>
      <c r="G31" s="87"/>
      <c r="H31" s="87"/>
    </row>
    <row r="32" spans="1:8" ht="20.25">
      <c r="A32" s="87"/>
      <c r="B32" s="83" t="s">
        <v>15</v>
      </c>
      <c r="C32" s="85" t="s">
        <v>16</v>
      </c>
      <c r="D32" s="87"/>
      <c r="E32" s="87"/>
      <c r="F32" s="87"/>
      <c r="G32" s="87"/>
      <c r="H32" s="87"/>
    </row>
    <row r="33" spans="1:8" ht="20.25">
      <c r="A33" s="87"/>
      <c r="B33" s="84" t="s">
        <v>17</v>
      </c>
      <c r="C33" s="146" t="s">
        <v>18</v>
      </c>
      <c r="D33" s="87"/>
      <c r="E33" s="87"/>
      <c r="F33" s="87"/>
      <c r="G33" s="87"/>
      <c r="H33" s="87"/>
    </row>
    <row r="34" spans="1:8" ht="40.5">
      <c r="A34" s="87"/>
      <c r="B34" s="83" t="s">
        <v>19</v>
      </c>
      <c r="C34" s="85" t="s">
        <v>20</v>
      </c>
      <c r="D34" s="87"/>
      <c r="E34" s="87"/>
      <c r="F34" s="87"/>
      <c r="G34" s="87"/>
      <c r="H34" s="87"/>
    </row>
    <row r="35" spans="1:8" ht="20.25">
      <c r="A35" s="145"/>
      <c r="B35" s="86" t="s">
        <v>21</v>
      </c>
      <c r="C35" s="147" t="s">
        <v>22</v>
      </c>
      <c r="D35" s="145"/>
      <c r="E35" s="87"/>
      <c r="F35" s="87"/>
      <c r="G35" s="87"/>
      <c r="H35" s="87"/>
    </row>
    <row r="36" spans="1:8" ht="20.25">
      <c r="A36" s="87"/>
      <c r="B36" s="83" t="s">
        <v>23</v>
      </c>
      <c r="C36" s="85" t="s">
        <v>24</v>
      </c>
      <c r="D36" s="87"/>
      <c r="E36" s="87"/>
      <c r="F36" s="87"/>
      <c r="G36" s="87"/>
      <c r="H36" s="87"/>
    </row>
    <row r="37" spans="1:8" ht="20.25">
      <c r="A37" s="87"/>
      <c r="B37" s="84" t="s">
        <v>25</v>
      </c>
      <c r="C37" s="146" t="s">
        <v>26</v>
      </c>
      <c r="D37" s="87"/>
      <c r="E37" s="87"/>
      <c r="F37" s="87"/>
      <c r="G37" s="87"/>
      <c r="H37" s="87"/>
    </row>
    <row r="38" spans="1:8" ht="20.25">
      <c r="A38" s="87"/>
      <c r="B38" s="83" t="s">
        <v>27</v>
      </c>
      <c r="C38" s="85" t="s">
        <v>28</v>
      </c>
      <c r="D38" s="87"/>
      <c r="E38" s="87"/>
      <c r="F38" s="87"/>
      <c r="G38" s="87"/>
      <c r="H38" s="87"/>
    </row>
    <row r="39" spans="1:8" ht="20.25">
      <c r="A39" s="87"/>
      <c r="B39" s="84" t="s">
        <v>29</v>
      </c>
      <c r="C39" s="146" t="s">
        <v>30</v>
      </c>
      <c r="D39" s="87"/>
      <c r="E39" s="87"/>
      <c r="F39" s="87"/>
      <c r="G39" s="87"/>
      <c r="H39" s="87"/>
    </row>
    <row r="40" spans="1:8" ht="20.25">
      <c r="A40" s="87"/>
      <c r="B40" s="83" t="s">
        <v>31</v>
      </c>
      <c r="C40" s="85" t="s">
        <v>16</v>
      </c>
      <c r="D40" s="87"/>
      <c r="E40" s="87"/>
      <c r="F40" s="87"/>
      <c r="G40" s="87"/>
      <c r="H40" s="87"/>
    </row>
    <row r="41" spans="1:8" ht="20.25">
      <c r="A41" s="87"/>
      <c r="B41" s="84" t="s">
        <v>32</v>
      </c>
      <c r="C41" s="148" t="s">
        <v>33</v>
      </c>
      <c r="D41" s="87"/>
      <c r="E41" s="87"/>
      <c r="F41" s="87"/>
      <c r="G41" s="87"/>
      <c r="H41" s="87"/>
    </row>
    <row r="42" spans="1:8" ht="20.45" customHeight="1">
      <c r="A42" s="87"/>
      <c r="B42" s="83" t="s">
        <v>34</v>
      </c>
      <c r="C42" s="85" t="s">
        <v>35</v>
      </c>
      <c r="D42" s="87"/>
      <c r="E42" s="87"/>
      <c r="F42" s="87"/>
      <c r="G42" s="87"/>
      <c r="H42" s="87"/>
    </row>
    <row r="43" spans="1:8" ht="20.45" customHeight="1">
      <c r="A43" s="87"/>
      <c r="B43" s="84" t="s">
        <v>36</v>
      </c>
      <c r="C43" s="146" t="s">
        <v>37</v>
      </c>
      <c r="D43" s="87"/>
      <c r="E43" s="87"/>
      <c r="F43" s="87"/>
      <c r="G43" s="87"/>
      <c r="H43" s="87"/>
    </row>
    <row r="44" spans="1:8" ht="20.45" customHeight="1">
      <c r="A44" s="87"/>
      <c r="B44" s="83" t="s">
        <v>38</v>
      </c>
      <c r="C44" s="85" t="s">
        <v>16</v>
      </c>
      <c r="D44" s="87"/>
      <c r="E44" s="87"/>
      <c r="F44" s="87"/>
      <c r="G44" s="87"/>
      <c r="H44" s="87"/>
    </row>
    <row r="45" spans="1:8" ht="20.45" customHeight="1">
      <c r="A45" s="87"/>
      <c r="B45" s="84" t="s">
        <v>39</v>
      </c>
      <c r="C45" s="146" t="s">
        <v>40</v>
      </c>
      <c r="D45" s="87"/>
      <c r="E45" s="87"/>
      <c r="F45" s="87"/>
      <c r="G45" s="87"/>
      <c r="H45" s="87"/>
    </row>
    <row r="46" spans="1:8" ht="20.45" customHeight="1">
      <c r="A46" s="87"/>
      <c r="B46" s="83" t="s">
        <v>41</v>
      </c>
      <c r="C46" s="85" t="s">
        <v>42</v>
      </c>
      <c r="D46" s="87"/>
      <c r="E46" s="87"/>
      <c r="F46" s="87"/>
      <c r="G46" s="87"/>
      <c r="H46" s="87"/>
    </row>
    <row r="47" spans="1:8" ht="20.45" customHeight="1">
      <c r="A47" s="87"/>
      <c r="B47" s="84" t="s">
        <v>43</v>
      </c>
      <c r="C47" s="146" t="s">
        <v>44</v>
      </c>
      <c r="D47" s="87"/>
      <c r="E47" s="87"/>
      <c r="F47" s="87"/>
      <c r="G47" s="87"/>
      <c r="H47" s="87"/>
    </row>
    <row r="48" spans="1:8" ht="20.45" customHeight="1">
      <c r="A48" s="87"/>
      <c r="B48" s="83" t="s">
        <v>45</v>
      </c>
      <c r="C48" s="85" t="s">
        <v>46</v>
      </c>
      <c r="D48" s="87"/>
      <c r="E48" s="87"/>
      <c r="F48" s="87"/>
      <c r="G48" s="87"/>
      <c r="H48" s="87"/>
    </row>
    <row r="49" spans="1:8" ht="20.45" customHeight="1">
      <c r="A49" s="87"/>
      <c r="B49" s="84" t="s">
        <v>47</v>
      </c>
      <c r="C49" s="146" t="s">
        <v>48</v>
      </c>
      <c r="D49" s="87"/>
      <c r="E49" s="87"/>
      <c r="F49" s="87"/>
      <c r="G49" s="87"/>
      <c r="H49" s="87"/>
    </row>
    <row r="50" spans="1:8" ht="20.45" customHeight="1">
      <c r="A50" s="87"/>
      <c r="B50" s="96" t="s">
        <v>49</v>
      </c>
      <c r="C50" s="149" t="s">
        <v>50</v>
      </c>
      <c r="D50" s="87"/>
      <c r="E50" s="87"/>
      <c r="F50" s="87"/>
      <c r="G50" s="87"/>
      <c r="H50" s="87"/>
    </row>
    <row r="51" spans="1:8" ht="13.5" customHeight="1">
      <c r="A51" s="87"/>
      <c r="C51" s="87"/>
      <c r="D51" s="87"/>
      <c r="E51" s="87"/>
      <c r="F51" s="87"/>
      <c r="G51" s="87"/>
      <c r="H51" s="87"/>
    </row>
    <row r="52" spans="1:8" ht="22.15">
      <c r="A52" s="87"/>
      <c r="B52" s="150" t="s">
        <v>51</v>
      </c>
      <c r="C52" s="87"/>
      <c r="D52" s="87"/>
      <c r="E52" s="87"/>
      <c r="F52" s="87"/>
      <c r="G52" s="87"/>
      <c r="H52" s="87"/>
    </row>
    <row r="53" spans="1:8" ht="13.5" customHeight="1">
      <c r="A53" s="87"/>
      <c r="B53" s="87"/>
      <c r="C53" s="87"/>
      <c r="D53" s="87"/>
      <c r="E53" s="87"/>
      <c r="F53" s="87"/>
      <c r="G53" s="87"/>
      <c r="H53" s="87"/>
    </row>
    <row r="54" spans="1:8" ht="13.5" customHeight="1">
      <c r="A54" s="87"/>
      <c r="B54" s="143" t="s">
        <v>52</v>
      </c>
      <c r="C54" s="180" t="s">
        <v>53</v>
      </c>
      <c r="D54" s="182"/>
      <c r="E54" s="87"/>
      <c r="F54" s="87"/>
      <c r="G54" s="87"/>
      <c r="H54" s="87"/>
    </row>
    <row r="55" spans="1:8" ht="13.5" customHeight="1">
      <c r="A55" s="87"/>
      <c r="B55" s="144"/>
      <c r="C55" s="181"/>
      <c r="D55" s="183"/>
      <c r="E55" s="87"/>
      <c r="F55" s="87"/>
      <c r="G55" s="87"/>
      <c r="H55" s="87"/>
    </row>
    <row r="56" spans="1:8" ht="13.5" customHeight="1">
      <c r="A56" s="87"/>
      <c r="B56" s="144"/>
      <c r="C56" s="181"/>
      <c r="D56" s="183"/>
      <c r="E56" s="87"/>
      <c r="F56" s="87"/>
      <c r="G56" s="87"/>
      <c r="H56" s="87"/>
    </row>
    <row r="57" spans="1:8" ht="13.5" customHeight="1">
      <c r="A57" s="87"/>
      <c r="B57" s="87"/>
      <c r="C57" s="87"/>
      <c r="D57" s="87"/>
      <c r="E57" s="87"/>
      <c r="F57" s="87"/>
      <c r="G57" s="87"/>
      <c r="H57" s="87"/>
    </row>
  </sheetData>
  <hyperlinks>
    <hyperlink ref="C10" r:id="rId1" xr:uid="{844AC84C-4ADE-410D-B1F9-6BD20F2A356C}"/>
  </hyperlinks>
  <pageMargins left="0.7" right="0.7" top="0.75" bottom="0.75" header="0.3" footer="0.3"/>
  <pageSetup paperSize="9" orientation="portrait" r:id="rId2"/>
  <drawing r:id="rId3"/>
  <tableParts count="1">
    <tablePart r:id="rId4"/>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36324-51BA-4A25-8A25-08D08D8B5ADD}">
  <sheetPr>
    <tabColor rgb="FFFFDB8E"/>
  </sheetPr>
  <dimension ref="A1:J61"/>
  <sheetViews>
    <sheetView zoomScale="80" zoomScaleNormal="80" workbookViewId="0"/>
  </sheetViews>
  <sheetFormatPr defaultRowHeight="12.75"/>
  <cols>
    <col min="1" max="1" width="21.28515625" style="17" customWidth="1"/>
    <col min="2" max="9" width="20.5703125" customWidth="1"/>
    <col min="10" max="10" width="15.7109375" customWidth="1"/>
  </cols>
  <sheetData>
    <row r="1" spans="1:10" ht="30.75">
      <c r="A1" s="1" t="e">
        <f ca="1" xml:space="preserve"> RIGHT(CELL("filename", $A$1), LEN(CELL("filename", $A$1)) - SEARCH("]", CELL("filename", $A$1)))</f>
        <v>#VALUE!</v>
      </c>
      <c r="B1" s="1"/>
      <c r="C1" s="1"/>
      <c r="D1" s="1"/>
      <c r="E1" s="1"/>
      <c r="F1" s="1"/>
      <c r="G1" s="1"/>
      <c r="H1" s="1"/>
      <c r="I1" s="1"/>
      <c r="J1" s="1"/>
    </row>
    <row r="4" spans="1:10" s="2" customFormat="1" ht="43.15" customHeight="1">
      <c r="A4" s="157"/>
      <c r="B4" s="190" t="s">
        <v>79</v>
      </c>
      <c r="C4" s="191"/>
      <c r="D4" s="191"/>
      <c r="E4" s="191"/>
      <c r="F4" s="191"/>
      <c r="G4" s="191"/>
      <c r="H4" s="191"/>
      <c r="I4" s="192"/>
    </row>
    <row r="5" spans="1:10" s="2" customFormat="1" ht="99.75" customHeight="1">
      <c r="A5" s="156" t="s">
        <v>52</v>
      </c>
      <c r="B5" s="156" t="s">
        <v>134</v>
      </c>
      <c r="C5" s="154" t="s">
        <v>62</v>
      </c>
      <c r="D5" s="154" t="s">
        <v>63</v>
      </c>
      <c r="E5" s="154" t="s">
        <v>64</v>
      </c>
      <c r="F5" s="154" t="s">
        <v>65</v>
      </c>
      <c r="G5" s="154" t="s">
        <v>66</v>
      </c>
      <c r="H5" s="154" t="s">
        <v>67</v>
      </c>
      <c r="I5" s="154" t="s">
        <v>68</v>
      </c>
      <c r="J5" s="155" t="s">
        <v>135</v>
      </c>
    </row>
    <row r="6" spans="1:10" s="2" customFormat="1" ht="13.15">
      <c r="A6" s="187" t="s">
        <v>72</v>
      </c>
      <c r="B6" s="158">
        <f ca="1">_xlfn.XLOOKUP($A6,'Outputs to aggregator'!$B$7:$B$17,'Outputs to aggregator'!$L$7:$L$17)</f>
        <v>0</v>
      </c>
      <c r="C6" s="126">
        <f ca="1">SUMIFS('Final Input'!F:F,'Final Input'!$A:$A,$A6,'Final Input'!$C:$C,$B$4)</f>
        <v>0</v>
      </c>
      <c r="D6" s="126">
        <f ca="1">SUMIFS('Final Input'!G:G,'Final Input'!$A:$A,$A6,'Final Input'!$C:$C,$B$4)</f>
        <v>0</v>
      </c>
      <c r="E6" s="126">
        <f ca="1">SUMIFS('Final Input'!H:H,'Final Input'!$A:$A,$A6,'Final Input'!$C:$C,$B$4)</f>
        <v>0</v>
      </c>
      <c r="F6" s="126">
        <f ca="1">SUMIFS('Final Input'!I:I,'Final Input'!$A:$A,$A6,'Final Input'!$C:$C,$B$4)</f>
        <v>0</v>
      </c>
      <c r="G6" s="126">
        <f ca="1">SUMIFS('Final Input'!J:J,'Final Input'!$A:$A,$A6,'Final Input'!$C:$C,$B$4)</f>
        <v>0</v>
      </c>
      <c r="H6" s="126">
        <f ca="1">SUMIFS('Final Input'!K:K,'Final Input'!$A:$A,$A6,'Final Input'!$C:$C,$B$4)</f>
        <v>0</v>
      </c>
      <c r="I6" s="126">
        <f ca="1">SUMIFS('Final Input'!L:L,'Final Input'!$A:$A,$A6,'Final Input'!$C:$C,$B$4)</f>
        <v>0</v>
      </c>
      <c r="J6" s="26">
        <f ca="1">SUM(C6:I6)</f>
        <v>0</v>
      </c>
    </row>
    <row r="7" spans="1:10" s="2" customFormat="1" ht="13.15">
      <c r="A7" s="187" t="s">
        <v>110</v>
      </c>
      <c r="B7" s="158">
        <f ca="1">_xlfn.XLOOKUP($A7,'Outputs to aggregator'!$B$7:$B$17,'Outputs to aggregator'!$L$7:$L$17)</f>
        <v>21.043000000000003</v>
      </c>
      <c r="C7" s="126">
        <f ca="1">SUMIFS('Final Input'!F:F,'Final Input'!$A:$A,$A7,'Final Input'!$C:$C,$B$4)</f>
        <v>0</v>
      </c>
      <c r="D7" s="126">
        <f ca="1">SUMIFS('Final Input'!G:G,'Final Input'!$A:$A,$A7,'Final Input'!$C:$C,$B$4)</f>
        <v>0</v>
      </c>
      <c r="E7" s="126">
        <f ca="1">SUMIFS('Final Input'!H:H,'Final Input'!$A:$A,$A7,'Final Input'!$C:$C,$B$4)</f>
        <v>0.38600000000000001</v>
      </c>
      <c r="F7" s="126">
        <f ca="1">SUMIFS('Final Input'!I:I,'Final Input'!$A:$A,$A7,'Final Input'!$C:$C,$B$4)</f>
        <v>2.2450000000000001</v>
      </c>
      <c r="G7" s="126">
        <f ca="1">SUMIFS('Final Input'!J:J,'Final Input'!$A:$A,$A7,'Final Input'!$C:$C,$B$4)</f>
        <v>9.2270000000000003</v>
      </c>
      <c r="H7" s="126">
        <f ca="1">SUMIFS('Final Input'!K:K,'Final Input'!$A:$A,$A7,'Final Input'!$C:$C,$B$4)</f>
        <v>5.9730000000000008</v>
      </c>
      <c r="I7" s="126">
        <f ca="1">SUMIFS('Final Input'!L:L,'Final Input'!$A:$A,$A7,'Final Input'!$C:$C,$B$4)</f>
        <v>3.2120000000000002</v>
      </c>
      <c r="J7" s="26">
        <f ca="1">SUM(C7:I7)</f>
        <v>21.043000000000003</v>
      </c>
    </row>
    <row r="8" spans="1:10" s="2" customFormat="1" ht="13.15">
      <c r="A8" s="187" t="s">
        <v>111</v>
      </c>
      <c r="B8" s="158">
        <f ca="1">_xlfn.XLOOKUP($A8,'Outputs to aggregator'!$B$7:$B$17,'Outputs to aggregator'!$L$7:$L$17)</f>
        <v>0</v>
      </c>
      <c r="C8" s="126">
        <f ca="1">SUMIFS('Final Input'!F:F,'Final Input'!$A:$A,$A8,'Final Input'!$C:$C,$B$4)</f>
        <v>0</v>
      </c>
      <c r="D8" s="126">
        <f ca="1">SUMIFS('Final Input'!G:G,'Final Input'!$A:$A,$A8,'Final Input'!$C:$C,$B$4)</f>
        <v>0</v>
      </c>
      <c r="E8" s="126">
        <f ca="1">SUMIFS('Final Input'!H:H,'Final Input'!$A:$A,$A8,'Final Input'!$C:$C,$B$4)</f>
        <v>0</v>
      </c>
      <c r="F8" s="126">
        <f ca="1">SUMIFS('Final Input'!I:I,'Final Input'!$A:$A,$A8,'Final Input'!$C:$C,$B$4)</f>
        <v>0</v>
      </c>
      <c r="G8" s="126">
        <f ca="1">SUMIFS('Final Input'!J:J,'Final Input'!$A:$A,$A8,'Final Input'!$C:$C,$B$4)</f>
        <v>0</v>
      </c>
      <c r="H8" s="126">
        <f ca="1">SUMIFS('Final Input'!K:K,'Final Input'!$A:$A,$A8,'Final Input'!$C:$C,$B$4)</f>
        <v>0</v>
      </c>
      <c r="I8" s="126">
        <f ca="1">SUMIFS('Final Input'!L:L,'Final Input'!$A:$A,$A8,'Final Input'!$C:$C,$B$4)</f>
        <v>0</v>
      </c>
      <c r="J8" s="26">
        <f ca="1">SUM(C8:I8)</f>
        <v>0</v>
      </c>
    </row>
    <row r="9" spans="1:10" s="2" customFormat="1" ht="13.15">
      <c r="A9" s="187" t="s">
        <v>112</v>
      </c>
      <c r="B9" s="158">
        <f ca="1">_xlfn.XLOOKUP($A9,'Outputs to aggregator'!$B$7:$B$17,'Outputs to aggregator'!$L$7:$L$17)</f>
        <v>0</v>
      </c>
      <c r="C9" s="126">
        <f ca="1">SUMIFS('Final Input'!F:F,'Final Input'!$A:$A,$A9,'Final Input'!$C:$C,$B$4)</f>
        <v>0</v>
      </c>
      <c r="D9" s="126">
        <f ca="1">SUMIFS('Final Input'!G:G,'Final Input'!$A:$A,$A9,'Final Input'!$C:$C,$B$4)</f>
        <v>0</v>
      </c>
      <c r="E9" s="126">
        <f ca="1">SUMIFS('Final Input'!H:H,'Final Input'!$A:$A,$A9,'Final Input'!$C:$C,$B$4)</f>
        <v>0</v>
      </c>
      <c r="F9" s="126">
        <f ca="1">SUMIFS('Final Input'!I:I,'Final Input'!$A:$A,$A9,'Final Input'!$C:$C,$B$4)</f>
        <v>0</v>
      </c>
      <c r="G9" s="126">
        <f ca="1">SUMIFS('Final Input'!J:J,'Final Input'!$A:$A,$A9,'Final Input'!$C:$C,$B$4)</f>
        <v>0</v>
      </c>
      <c r="H9" s="126">
        <f ca="1">SUMIFS('Final Input'!K:K,'Final Input'!$A:$A,$A9,'Final Input'!$C:$C,$B$4)</f>
        <v>0</v>
      </c>
      <c r="I9" s="126">
        <f ca="1">SUMIFS('Final Input'!L:L,'Final Input'!$A:$A,$A9,'Final Input'!$C:$C,$B$4)</f>
        <v>0</v>
      </c>
      <c r="J9" s="26">
        <f t="shared" ref="J9:J16" ca="1" si="0">SUM(C9:I9)</f>
        <v>0</v>
      </c>
    </row>
    <row r="10" spans="1:10" s="2" customFormat="1" ht="13.15">
      <c r="A10" s="187" t="s">
        <v>113</v>
      </c>
      <c r="B10" s="158">
        <f ca="1">_xlfn.XLOOKUP($A10,'Outputs to aggregator'!$B$7:$B$17,'Outputs to aggregator'!$L$7:$L$17)</f>
        <v>0</v>
      </c>
      <c r="C10" s="126">
        <f ca="1">SUMIFS('Final Input'!F:F,'Final Input'!$A:$A,$A10,'Final Input'!$C:$C,$B$4)</f>
        <v>0</v>
      </c>
      <c r="D10" s="126">
        <f ca="1">SUMIFS('Final Input'!G:G,'Final Input'!$A:$A,$A10,'Final Input'!$C:$C,$B$4)</f>
        <v>0</v>
      </c>
      <c r="E10" s="126">
        <f ca="1">SUMIFS('Final Input'!H:H,'Final Input'!$A:$A,$A10,'Final Input'!$C:$C,$B$4)</f>
        <v>0</v>
      </c>
      <c r="F10" s="126">
        <f ca="1">SUMIFS('Final Input'!I:I,'Final Input'!$A:$A,$A10,'Final Input'!$C:$C,$B$4)</f>
        <v>0</v>
      </c>
      <c r="G10" s="126">
        <f ca="1">SUMIFS('Final Input'!J:J,'Final Input'!$A:$A,$A10,'Final Input'!$C:$C,$B$4)</f>
        <v>0</v>
      </c>
      <c r="H10" s="126">
        <f ca="1">SUMIFS('Final Input'!K:K,'Final Input'!$A:$A,$A10,'Final Input'!$C:$C,$B$4)</f>
        <v>0</v>
      </c>
      <c r="I10" s="126">
        <f ca="1">SUMIFS('Final Input'!L:L,'Final Input'!$A:$A,$A10,'Final Input'!$C:$C,$B$4)</f>
        <v>0</v>
      </c>
      <c r="J10" s="26">
        <f t="shared" ca="1" si="0"/>
        <v>0</v>
      </c>
    </row>
    <row r="11" spans="1:10" s="2" customFormat="1" ht="13.15">
      <c r="A11" s="187" t="s">
        <v>114</v>
      </c>
      <c r="B11" s="158">
        <f ca="1">_xlfn.XLOOKUP($A11,'Outputs to aggregator'!$B$7:$B$17,'Outputs to aggregator'!$L$7:$L$17)</f>
        <v>0</v>
      </c>
      <c r="C11" s="126">
        <f ca="1">SUMIFS('Final Input'!F:F,'Final Input'!$A:$A,$A11,'Final Input'!$C:$C,$B$4)</f>
        <v>0</v>
      </c>
      <c r="D11" s="126">
        <f ca="1">SUMIFS('Final Input'!G:G,'Final Input'!$A:$A,$A11,'Final Input'!$C:$C,$B$4)</f>
        <v>0</v>
      </c>
      <c r="E11" s="126">
        <f ca="1">SUMIFS('Final Input'!H:H,'Final Input'!$A:$A,$A11,'Final Input'!$C:$C,$B$4)</f>
        <v>0</v>
      </c>
      <c r="F11" s="126">
        <f ca="1">SUMIFS('Final Input'!I:I,'Final Input'!$A:$A,$A11,'Final Input'!$C:$C,$B$4)</f>
        <v>0</v>
      </c>
      <c r="G11" s="126">
        <f ca="1">SUMIFS('Final Input'!J:J,'Final Input'!$A:$A,$A11,'Final Input'!$C:$C,$B$4)</f>
        <v>0</v>
      </c>
      <c r="H11" s="126">
        <f ca="1">SUMIFS('Final Input'!K:K,'Final Input'!$A:$A,$A11,'Final Input'!$C:$C,$B$4)</f>
        <v>0</v>
      </c>
      <c r="I11" s="126">
        <f ca="1">SUMIFS('Final Input'!L:L,'Final Input'!$A:$A,$A11,'Final Input'!$C:$C,$B$4)</f>
        <v>0</v>
      </c>
      <c r="J11" s="26">
        <f t="shared" ca="1" si="0"/>
        <v>0</v>
      </c>
    </row>
    <row r="12" spans="1:10" s="2" customFormat="1" ht="13.15">
      <c r="A12" s="187" t="s">
        <v>115</v>
      </c>
      <c r="B12" s="158">
        <f ca="1">_xlfn.XLOOKUP($A12,'Outputs to aggregator'!$B$7:$B$17,'Outputs to aggregator'!$L$7:$L$17)</f>
        <v>0</v>
      </c>
      <c r="C12" s="126">
        <f ca="1">SUMIFS('Final Input'!F:F,'Final Input'!$A:$A,$A12,'Final Input'!$C:$C,$B$4)</f>
        <v>0</v>
      </c>
      <c r="D12" s="126">
        <f ca="1">SUMIFS('Final Input'!G:G,'Final Input'!$A:$A,$A12,'Final Input'!$C:$C,$B$4)</f>
        <v>0</v>
      </c>
      <c r="E12" s="126">
        <f ca="1">SUMIFS('Final Input'!H:H,'Final Input'!$A:$A,$A12,'Final Input'!$C:$C,$B$4)</f>
        <v>0</v>
      </c>
      <c r="F12" s="126">
        <f ca="1">SUMIFS('Final Input'!I:I,'Final Input'!$A:$A,$A12,'Final Input'!$C:$C,$B$4)</f>
        <v>0</v>
      </c>
      <c r="G12" s="126">
        <f ca="1">SUMIFS('Final Input'!J:J,'Final Input'!$A:$A,$A12,'Final Input'!$C:$C,$B$4)</f>
        <v>0</v>
      </c>
      <c r="H12" s="126">
        <f ca="1">SUMIFS('Final Input'!K:K,'Final Input'!$A:$A,$A12,'Final Input'!$C:$C,$B$4)</f>
        <v>0</v>
      </c>
      <c r="I12" s="126">
        <f ca="1">SUMIFS('Final Input'!L:L,'Final Input'!$A:$A,$A12,'Final Input'!$C:$C,$B$4)</f>
        <v>0</v>
      </c>
      <c r="J12" s="26">
        <f t="shared" ca="1" si="0"/>
        <v>0</v>
      </c>
    </row>
    <row r="13" spans="1:10" s="2" customFormat="1" ht="13.15">
      <c r="A13" s="187" t="s">
        <v>116</v>
      </c>
      <c r="B13" s="160">
        <f ca="1">_xlfn.XLOOKUP($A13,'Outputs to aggregator'!$B$7:$B$17,'Outputs to aggregator'!$L$7:$L$17)</f>
        <v>0</v>
      </c>
      <c r="C13" s="161">
        <f ca="1">SUMIFS('Final Input'!F:F,'Final Input'!$A:$A,$A13,'Final Input'!$C:$C,$B$4)</f>
        <v>0</v>
      </c>
      <c r="D13" s="161">
        <f ca="1">SUMIFS('Final Input'!G:G,'Final Input'!$A:$A,$A13,'Final Input'!$C:$C,$B$4)</f>
        <v>0</v>
      </c>
      <c r="E13" s="161">
        <f ca="1">SUMIFS('Final Input'!H:H,'Final Input'!$A:$A,$A13,'Final Input'!$C:$C,$B$4)</f>
        <v>0</v>
      </c>
      <c r="F13" s="161">
        <f ca="1">SUMIFS('Final Input'!I:I,'Final Input'!$A:$A,$A13,'Final Input'!$C:$C,$B$4)</f>
        <v>0</v>
      </c>
      <c r="G13" s="161">
        <f ca="1">SUMIFS('Final Input'!J:J,'Final Input'!$A:$A,$A13,'Final Input'!$C:$C,$B$4)</f>
        <v>0</v>
      </c>
      <c r="H13" s="161">
        <f ca="1">SUMIFS('Final Input'!K:K,'Final Input'!$A:$A,$A13,'Final Input'!$C:$C,$B$4)</f>
        <v>0</v>
      </c>
      <c r="I13" s="161">
        <f ca="1">SUMIFS('Final Input'!L:L,'Final Input'!$A:$A,$A13,'Final Input'!$C:$C,$B$4)</f>
        <v>0</v>
      </c>
      <c r="J13" s="26">
        <f t="shared" ca="1" si="0"/>
        <v>0</v>
      </c>
    </row>
    <row r="14" spans="1:10" s="2" customFormat="1" ht="13.15">
      <c r="A14" s="187" t="s">
        <v>117</v>
      </c>
      <c r="B14" s="162">
        <f ca="1">_xlfn.XLOOKUP($A14,'Outputs to aggregator'!$B$7:$B$17,'Outputs to aggregator'!$L$7:$L$17)</f>
        <v>0</v>
      </c>
      <c r="C14" s="162">
        <f ca="1">SUMIFS('Final Input'!F:F,'Final Input'!$A:$A,$A14,'Final Input'!$C:$C,$B$4)</f>
        <v>0</v>
      </c>
      <c r="D14" s="162">
        <f ca="1">SUMIFS('Final Input'!G:G,'Final Input'!$A:$A,$A14,'Final Input'!$C:$C,$B$4)</f>
        <v>0</v>
      </c>
      <c r="E14" s="162">
        <f ca="1">SUMIFS('Final Input'!H:H,'Final Input'!$A:$A,$A14,'Final Input'!$C:$C,$B$4)</f>
        <v>0</v>
      </c>
      <c r="F14" s="162">
        <f ca="1">SUMIFS('Final Input'!I:I,'Final Input'!$A:$A,$A14,'Final Input'!$C:$C,$B$4)</f>
        <v>0</v>
      </c>
      <c r="G14" s="162">
        <f ca="1">SUMIFS('Final Input'!J:J,'Final Input'!$A:$A,$A14,'Final Input'!$C:$C,$B$4)</f>
        <v>0</v>
      </c>
      <c r="H14" s="162">
        <f ca="1">SUMIFS('Final Input'!K:K,'Final Input'!$A:$A,$A14,'Final Input'!$C:$C,$B$4)</f>
        <v>0</v>
      </c>
      <c r="I14" s="162">
        <f ca="1">SUMIFS('Final Input'!L:L,'Final Input'!$A:$A,$A14,'Final Input'!$C:$C,$B$4)</f>
        <v>0</v>
      </c>
      <c r="J14" s="162">
        <f t="shared" ca="1" si="0"/>
        <v>0</v>
      </c>
    </row>
    <row r="15" spans="1:10" s="2" customFormat="1" ht="13.15">
      <c r="A15" s="187" t="s">
        <v>118</v>
      </c>
      <c r="B15" s="162">
        <f ca="1">_xlfn.XLOOKUP($A15,'Outputs to aggregator'!$B$7:$B$17,'Outputs to aggregator'!$L$7:$L$17)</f>
        <v>0</v>
      </c>
      <c r="C15" s="162">
        <f ca="1">SUMIFS('Final Input'!F:F,'Final Input'!$A:$A,$A15,'Final Input'!$C:$C,$B$4)</f>
        <v>0</v>
      </c>
      <c r="D15" s="162">
        <f ca="1">SUMIFS('Final Input'!G:G,'Final Input'!$A:$A,$A15,'Final Input'!$C:$C,$B$4)</f>
        <v>0</v>
      </c>
      <c r="E15" s="162">
        <f ca="1">SUMIFS('Final Input'!H:H,'Final Input'!$A:$A,$A15,'Final Input'!$C:$C,$B$4)</f>
        <v>0</v>
      </c>
      <c r="F15" s="162">
        <f ca="1">SUMIFS('Final Input'!I:I,'Final Input'!$A:$A,$A15,'Final Input'!$C:$C,$B$4)</f>
        <v>0</v>
      </c>
      <c r="G15" s="162">
        <f ca="1">SUMIFS('Final Input'!J:J,'Final Input'!$A:$A,$A15,'Final Input'!$C:$C,$B$4)</f>
        <v>0</v>
      </c>
      <c r="H15" s="162">
        <f ca="1">SUMIFS('Final Input'!K:K,'Final Input'!$A:$A,$A15,'Final Input'!$C:$C,$B$4)</f>
        <v>0</v>
      </c>
      <c r="I15" s="162">
        <f ca="1">SUMIFS('Final Input'!L:L,'Final Input'!$A:$A,$A15,'Final Input'!$C:$C,$B$4)</f>
        <v>0</v>
      </c>
      <c r="J15" s="162">
        <f t="shared" ca="1" si="0"/>
        <v>0</v>
      </c>
    </row>
    <row r="16" spans="1:10" s="2" customFormat="1" ht="13.15">
      <c r="A16" s="187" t="s">
        <v>119</v>
      </c>
      <c r="B16" s="162">
        <f ca="1">_xlfn.XLOOKUP($A16,'Outputs to aggregator'!$B$7:$B$17,'Outputs to aggregator'!$L$7:$L$17)</f>
        <v>0</v>
      </c>
      <c r="C16" s="162">
        <f ca="1">SUMIFS('Final Input'!F:F,'Final Input'!$A:$A,$A16,'Final Input'!$C:$C,$B$4)</f>
        <v>0</v>
      </c>
      <c r="D16" s="162">
        <f ca="1">SUMIFS('Final Input'!G:G,'Final Input'!$A:$A,$A16,'Final Input'!$C:$C,$B$4)</f>
        <v>0</v>
      </c>
      <c r="E16" s="162">
        <f ca="1">SUMIFS('Final Input'!H:H,'Final Input'!$A:$A,$A16,'Final Input'!$C:$C,$B$4)</f>
        <v>0</v>
      </c>
      <c r="F16" s="162">
        <f ca="1">SUMIFS('Final Input'!I:I,'Final Input'!$A:$A,$A16,'Final Input'!$C:$C,$B$4)</f>
        <v>0</v>
      </c>
      <c r="G16" s="162">
        <f ca="1">SUMIFS('Final Input'!J:J,'Final Input'!$A:$A,$A16,'Final Input'!$C:$C,$B$4)</f>
        <v>0</v>
      </c>
      <c r="H16" s="162">
        <f ca="1">SUMIFS('Final Input'!K:K,'Final Input'!$A:$A,$A16,'Final Input'!$C:$C,$B$4)</f>
        <v>0</v>
      </c>
      <c r="I16" s="162">
        <f ca="1">SUMIFS('Final Input'!L:L,'Final Input'!$A:$A,$A16,'Final Input'!$C:$C,$B$4)</f>
        <v>0</v>
      </c>
      <c r="J16" s="162">
        <f t="shared" ca="1" si="0"/>
        <v>0</v>
      </c>
    </row>
    <row r="17" spans="1:10" ht="13.15">
      <c r="A17" s="9" t="s">
        <v>133</v>
      </c>
      <c r="B17" s="162">
        <f ca="1">SUM(B6:B16)</f>
        <v>21.043000000000003</v>
      </c>
      <c r="C17" s="162">
        <f t="shared" ref="C17:J17" ca="1" si="1">SUM(C6:C16)</f>
        <v>0</v>
      </c>
      <c r="D17" s="162">
        <f t="shared" ca="1" si="1"/>
        <v>0</v>
      </c>
      <c r="E17" s="162">
        <f t="shared" ca="1" si="1"/>
        <v>0.38600000000000001</v>
      </c>
      <c r="F17" s="162">
        <f t="shared" ca="1" si="1"/>
        <v>2.2450000000000001</v>
      </c>
      <c r="G17" s="162">
        <f t="shared" ca="1" si="1"/>
        <v>9.2270000000000003</v>
      </c>
      <c r="H17" s="162">
        <f t="shared" ca="1" si="1"/>
        <v>5.9730000000000008</v>
      </c>
      <c r="I17" s="162">
        <f t="shared" ca="1" si="1"/>
        <v>3.2120000000000002</v>
      </c>
      <c r="J17" s="162">
        <f t="shared" ca="1" si="1"/>
        <v>21.043000000000003</v>
      </c>
    </row>
    <row r="18" spans="1:10">
      <c r="B18" s="20"/>
      <c r="C18" s="20"/>
      <c r="D18" s="20"/>
      <c r="E18" s="20"/>
      <c r="F18" s="20"/>
    </row>
    <row r="19" spans="1:10">
      <c r="B19" s="20"/>
      <c r="C19" s="20"/>
      <c r="D19" s="20"/>
      <c r="E19" s="20"/>
      <c r="F19" s="20"/>
    </row>
    <row r="20" spans="1:10">
      <c r="B20" s="20"/>
      <c r="C20" s="20"/>
      <c r="D20" s="20"/>
      <c r="E20" s="20"/>
      <c r="F20" s="20"/>
    </row>
    <row r="22" spans="1:10">
      <c r="B22" s="20"/>
      <c r="C22" s="20"/>
      <c r="D22" s="20"/>
      <c r="E22" s="20"/>
      <c r="F22" s="20"/>
    </row>
    <row r="23" spans="1:10">
      <c r="B23" s="20"/>
      <c r="C23" s="20"/>
      <c r="D23" s="20"/>
      <c r="E23" s="20"/>
      <c r="F23" s="20"/>
    </row>
    <row r="24" spans="1:10">
      <c r="B24" s="20"/>
      <c r="C24" s="20"/>
      <c r="D24" s="20"/>
      <c r="E24" s="20"/>
      <c r="F24" s="20"/>
    </row>
    <row r="25" spans="1:10">
      <c r="B25" s="20"/>
      <c r="C25" s="20"/>
      <c r="D25" s="20"/>
      <c r="E25" s="20"/>
      <c r="F25" s="20"/>
    </row>
    <row r="26" spans="1:10">
      <c r="B26" s="20"/>
      <c r="C26" s="20"/>
      <c r="D26" s="20"/>
      <c r="E26" s="20"/>
      <c r="F26" s="20"/>
    </row>
    <row r="27" spans="1:10">
      <c r="B27" s="20"/>
      <c r="C27" s="20"/>
      <c r="D27" s="20"/>
      <c r="E27" s="20"/>
      <c r="F27" s="20"/>
    </row>
    <row r="28" spans="1:10">
      <c r="B28" s="20"/>
      <c r="C28" s="20"/>
      <c r="D28" s="20"/>
      <c r="E28" s="20"/>
      <c r="F28" s="20"/>
    </row>
    <row r="29" spans="1:10">
      <c r="B29" s="20"/>
      <c r="C29" s="20"/>
      <c r="D29" s="20"/>
      <c r="E29" s="20"/>
      <c r="F29" s="20"/>
    </row>
    <row r="30" spans="1:10">
      <c r="B30" s="20"/>
      <c r="C30" s="20"/>
      <c r="D30" s="20"/>
      <c r="E30" s="20"/>
      <c r="F30" s="20"/>
    </row>
    <row r="31" spans="1:10">
      <c r="B31" s="20"/>
      <c r="C31" s="20"/>
      <c r="D31" s="20"/>
      <c r="E31" s="20"/>
      <c r="F31" s="20"/>
    </row>
    <row r="32" spans="1:10">
      <c r="B32" s="20"/>
      <c r="C32" s="20"/>
      <c r="D32" s="20"/>
      <c r="E32" s="20"/>
      <c r="F32" s="20"/>
    </row>
    <row r="33" spans="2:6">
      <c r="B33" s="20"/>
      <c r="C33" s="20"/>
      <c r="D33" s="20"/>
      <c r="E33" s="20"/>
      <c r="F33" s="20"/>
    </row>
    <row r="34" spans="2:6">
      <c r="B34" s="20"/>
      <c r="C34" s="20"/>
      <c r="D34" s="20"/>
      <c r="E34" s="20"/>
      <c r="F34" s="20"/>
    </row>
    <row r="35" spans="2:6">
      <c r="B35" s="20"/>
      <c r="C35" s="20"/>
      <c r="D35" s="20"/>
      <c r="E35" s="20"/>
      <c r="F35" s="20"/>
    </row>
    <row r="36" spans="2:6">
      <c r="B36" s="20"/>
      <c r="C36" s="20"/>
      <c r="D36" s="20"/>
      <c r="E36" s="20"/>
      <c r="F36" s="20"/>
    </row>
    <row r="37" spans="2:6">
      <c r="B37" s="20"/>
      <c r="C37" s="20"/>
      <c r="D37" s="20"/>
      <c r="E37" s="20"/>
      <c r="F37" s="20"/>
    </row>
    <row r="38" spans="2:6">
      <c r="B38" s="20"/>
      <c r="C38" s="20"/>
      <c r="D38" s="20"/>
      <c r="E38" s="20"/>
      <c r="F38" s="20"/>
    </row>
    <row r="39" spans="2:6">
      <c r="B39" s="20"/>
      <c r="C39" s="20"/>
      <c r="D39" s="20"/>
      <c r="E39" s="20"/>
      <c r="F39" s="20"/>
    </row>
    <row r="40" spans="2:6">
      <c r="B40" s="20"/>
      <c r="C40" s="20"/>
      <c r="D40" s="20"/>
      <c r="E40" s="20"/>
      <c r="F40" s="20"/>
    </row>
    <row r="41" spans="2:6">
      <c r="B41" s="20"/>
      <c r="C41" s="20"/>
      <c r="D41" s="20"/>
      <c r="E41" s="20"/>
      <c r="F41" s="20"/>
    </row>
    <row r="42" spans="2:6">
      <c r="B42" s="20"/>
      <c r="C42" s="20"/>
      <c r="D42" s="20"/>
      <c r="E42" s="20"/>
      <c r="F42" s="20"/>
    </row>
    <row r="43" spans="2:6">
      <c r="B43" s="20"/>
      <c r="C43" s="20"/>
      <c r="D43" s="20"/>
      <c r="E43" s="20"/>
      <c r="F43" s="20"/>
    </row>
    <row r="44" spans="2:6">
      <c r="B44" s="20"/>
      <c r="C44" s="20"/>
      <c r="D44" s="20"/>
      <c r="E44" s="20"/>
      <c r="F44" s="20"/>
    </row>
    <row r="45" spans="2:6">
      <c r="B45" s="20"/>
      <c r="C45" s="20"/>
      <c r="D45" s="20"/>
      <c r="E45" s="20"/>
      <c r="F45" s="20"/>
    </row>
    <row r="46" spans="2:6">
      <c r="B46" s="20"/>
      <c r="C46" s="20"/>
      <c r="D46" s="20"/>
      <c r="E46" s="20"/>
      <c r="F46" s="20"/>
    </row>
    <row r="47" spans="2:6">
      <c r="B47" s="20"/>
      <c r="C47" s="20"/>
      <c r="D47" s="20"/>
      <c r="E47" s="20"/>
      <c r="F47" s="20"/>
    </row>
    <row r="48" spans="2:6">
      <c r="B48" s="20"/>
      <c r="C48" s="20"/>
      <c r="D48" s="20"/>
      <c r="E48" s="20"/>
      <c r="F48" s="20"/>
    </row>
    <row r="49" spans="2:6">
      <c r="B49" s="20"/>
      <c r="C49" s="20"/>
      <c r="D49" s="20"/>
      <c r="E49" s="20"/>
      <c r="F49" s="20"/>
    </row>
    <row r="50" spans="2:6">
      <c r="B50" s="20"/>
      <c r="C50" s="20"/>
      <c r="D50" s="20"/>
      <c r="E50" s="20"/>
      <c r="F50" s="20"/>
    </row>
    <row r="51" spans="2:6">
      <c r="B51" s="20"/>
      <c r="C51" s="20"/>
      <c r="D51" s="20"/>
      <c r="E51" s="20"/>
      <c r="F51" s="20"/>
    </row>
    <row r="52" spans="2:6">
      <c r="B52" s="20"/>
      <c r="C52" s="20"/>
      <c r="D52" s="20"/>
      <c r="E52" s="20"/>
      <c r="F52" s="20"/>
    </row>
    <row r="53" spans="2:6">
      <c r="B53" s="20"/>
      <c r="C53" s="20"/>
      <c r="D53" s="20"/>
      <c r="E53" s="20"/>
      <c r="F53" s="20"/>
    </row>
    <row r="54" spans="2:6">
      <c r="B54" s="20"/>
      <c r="C54" s="20"/>
      <c r="D54" s="20"/>
      <c r="E54" s="20"/>
      <c r="F54" s="20"/>
    </row>
    <row r="55" spans="2:6">
      <c r="B55" s="20"/>
      <c r="C55" s="20"/>
      <c r="D55" s="20"/>
      <c r="E55" s="20"/>
      <c r="F55" s="20"/>
    </row>
    <row r="56" spans="2:6">
      <c r="B56" s="20"/>
      <c r="C56" s="20"/>
      <c r="D56" s="20"/>
      <c r="E56" s="20"/>
      <c r="F56" s="20"/>
    </row>
    <row r="57" spans="2:6">
      <c r="B57" s="20"/>
      <c r="C57" s="20"/>
      <c r="D57" s="20"/>
      <c r="E57" s="20"/>
      <c r="F57" s="20"/>
    </row>
    <row r="58" spans="2:6">
      <c r="B58" s="20"/>
      <c r="C58" s="20"/>
      <c r="D58" s="20"/>
      <c r="E58" s="20"/>
      <c r="F58" s="20"/>
    </row>
    <row r="59" spans="2:6">
      <c r="B59" s="20"/>
      <c r="C59" s="20"/>
      <c r="D59" s="20"/>
      <c r="E59" s="20"/>
      <c r="F59" s="20"/>
    </row>
    <row r="60" spans="2:6">
      <c r="B60" s="20"/>
      <c r="C60" s="20"/>
      <c r="D60" s="20"/>
      <c r="E60" s="20"/>
      <c r="F60" s="20"/>
    </row>
    <row r="61" spans="2:6">
      <c r="B61" s="20"/>
      <c r="C61" s="20"/>
      <c r="D61" s="20"/>
      <c r="E61" s="20"/>
      <c r="F61" s="20"/>
    </row>
  </sheetData>
  <autoFilter ref="A5:G61" xr:uid="{95B35184-C801-42D3-B634-26D87E80C91D}"/>
  <mergeCells count="1">
    <mergeCell ref="B4:I4"/>
  </mergeCells>
  <phoneticPr fontId="44"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0B050-7F34-4D69-BE62-854369289456}">
  <sheetPr>
    <tabColor rgb="FFFFDB8E"/>
  </sheetPr>
  <dimension ref="A1:S18"/>
  <sheetViews>
    <sheetView zoomScale="80" zoomScaleNormal="80" workbookViewId="0"/>
  </sheetViews>
  <sheetFormatPr defaultRowHeight="12.75"/>
  <cols>
    <col min="15" max="19" width="11.28515625" bestFit="1" customWidth="1"/>
  </cols>
  <sheetData>
    <row r="1" spans="1:19" ht="30.75">
      <c r="A1" s="1" t="e">
        <f ca="1" xml:space="preserve"> RIGHT(CELL("filename", $A$1), LEN(CELL("filename", $A$1)) - SEARCH("]", CELL("filename", $A$1)))</f>
        <v>#VALUE!</v>
      </c>
      <c r="B1" s="1"/>
      <c r="C1" s="1"/>
      <c r="D1" s="1"/>
      <c r="E1" s="1"/>
      <c r="F1" s="1"/>
      <c r="G1" s="1"/>
      <c r="H1" s="1"/>
      <c r="I1" s="1"/>
      <c r="J1" s="1"/>
    </row>
    <row r="2" spans="1:19" ht="14.25">
      <c r="A2" s="3"/>
      <c r="B2" s="3"/>
      <c r="C2" s="3"/>
      <c r="D2" s="176" t="s">
        <v>136</v>
      </c>
      <c r="E2" s="176"/>
      <c r="F2" s="176" t="s">
        <v>137</v>
      </c>
      <c r="G2" s="114"/>
      <c r="H2" s="114"/>
      <c r="I2" s="3"/>
      <c r="J2" s="3"/>
      <c r="K2" s="3"/>
      <c r="L2" s="3"/>
      <c r="M2" s="3"/>
    </row>
    <row r="3" spans="1:19" ht="13.15">
      <c r="A3" s="3"/>
      <c r="B3" s="3"/>
      <c r="C3" s="3"/>
      <c r="D3" s="114"/>
      <c r="E3" s="3"/>
      <c r="F3" s="114"/>
      <c r="G3" s="114"/>
      <c r="H3" s="114"/>
      <c r="I3" s="3"/>
      <c r="J3" s="3"/>
      <c r="K3" s="3"/>
      <c r="L3" s="3"/>
      <c r="M3" s="3"/>
    </row>
    <row r="4" spans="1:19" ht="13.15">
      <c r="A4" s="3"/>
      <c r="B4" s="106" t="s">
        <v>120</v>
      </c>
      <c r="C4" s="106" t="s">
        <v>121</v>
      </c>
      <c r="D4" s="106" t="s">
        <v>122</v>
      </c>
      <c r="E4" s="106" t="s">
        <v>123</v>
      </c>
      <c r="F4" s="106" t="s">
        <v>124</v>
      </c>
      <c r="G4" s="106" t="s">
        <v>62</v>
      </c>
      <c r="H4" s="106" t="s">
        <v>63</v>
      </c>
      <c r="I4" s="106" t="s">
        <v>64</v>
      </c>
      <c r="J4" s="106" t="s">
        <v>65</v>
      </c>
      <c r="K4" s="106" t="s">
        <v>66</v>
      </c>
      <c r="L4" s="106" t="s">
        <v>67</v>
      </c>
      <c r="M4" s="106" t="s">
        <v>68</v>
      </c>
    </row>
    <row r="5" spans="1:19" ht="13.15">
      <c r="A5" s="3"/>
      <c r="B5" s="106" t="s">
        <v>120</v>
      </c>
      <c r="C5" s="106" t="s">
        <v>121</v>
      </c>
      <c r="D5" s="106" t="s">
        <v>122</v>
      </c>
      <c r="E5" s="106" t="s">
        <v>123</v>
      </c>
      <c r="F5" s="106" t="s">
        <v>124</v>
      </c>
      <c r="G5" s="106" t="s">
        <v>62</v>
      </c>
      <c r="H5" s="106" t="s">
        <v>63</v>
      </c>
      <c r="I5" s="106" t="s">
        <v>138</v>
      </c>
      <c r="J5" s="106" t="s">
        <v>138</v>
      </c>
      <c r="K5" s="106" t="s">
        <v>138</v>
      </c>
      <c r="L5" s="106" t="s">
        <v>138</v>
      </c>
      <c r="M5" s="106" t="s">
        <v>138</v>
      </c>
    </row>
    <row r="6" spans="1:19" ht="13.15">
      <c r="A6" s="3"/>
      <c r="B6" s="106" t="s">
        <v>120</v>
      </c>
      <c r="C6" s="106" t="s">
        <v>121</v>
      </c>
      <c r="D6" s="106" t="s">
        <v>122</v>
      </c>
      <c r="E6" s="106" t="s">
        <v>123</v>
      </c>
      <c r="F6" s="106" t="s">
        <v>124</v>
      </c>
      <c r="G6" s="106" t="s">
        <v>62</v>
      </c>
      <c r="H6" s="106" t="s">
        <v>63</v>
      </c>
      <c r="I6" s="106" t="s">
        <v>70</v>
      </c>
      <c r="J6" s="106" t="s">
        <v>70</v>
      </c>
      <c r="K6" s="106" t="s">
        <v>70</v>
      </c>
      <c r="L6" s="106" t="s">
        <v>70</v>
      </c>
      <c r="M6" s="106" t="s">
        <v>70</v>
      </c>
    </row>
    <row r="7" spans="1:19" ht="13.15">
      <c r="A7" s="3"/>
      <c r="B7" s="106" t="s">
        <v>120</v>
      </c>
      <c r="C7" s="106" t="s">
        <v>121</v>
      </c>
      <c r="D7" s="106" t="s">
        <v>122</v>
      </c>
      <c r="E7" s="106" t="s">
        <v>123</v>
      </c>
      <c r="F7" s="106" t="s">
        <v>124</v>
      </c>
      <c r="G7" s="106" t="s">
        <v>62</v>
      </c>
      <c r="H7" s="106" t="s">
        <v>63</v>
      </c>
      <c r="I7" s="106" t="s">
        <v>71</v>
      </c>
      <c r="J7" s="106" t="s">
        <v>71</v>
      </c>
      <c r="K7" s="106" t="s">
        <v>71</v>
      </c>
      <c r="L7" s="106" t="s">
        <v>71</v>
      </c>
      <c r="M7" s="106" t="s">
        <v>71</v>
      </c>
    </row>
    <row r="8" spans="1:19" ht="13.15">
      <c r="A8" s="3"/>
      <c r="B8" s="3" t="s">
        <v>72</v>
      </c>
      <c r="C8" s="3" t="s">
        <v>139</v>
      </c>
      <c r="D8" s="3" t="s">
        <v>140</v>
      </c>
      <c r="E8" s="3" t="s">
        <v>141</v>
      </c>
      <c r="F8" s="3" t="s">
        <v>69</v>
      </c>
      <c r="G8" s="3"/>
      <c r="H8" s="3"/>
      <c r="I8" s="189">
        <v>0</v>
      </c>
      <c r="J8" s="189">
        <v>0</v>
      </c>
      <c r="K8" s="189">
        <v>0</v>
      </c>
      <c r="L8" s="189">
        <v>0</v>
      </c>
      <c r="M8" s="189">
        <v>0</v>
      </c>
      <c r="O8" s="189"/>
      <c r="P8" s="189"/>
      <c r="Q8" s="189"/>
      <c r="R8" s="189"/>
      <c r="S8" s="189"/>
    </row>
    <row r="9" spans="1:19" ht="13.15">
      <c r="A9" s="3"/>
      <c r="B9" s="3" t="s">
        <v>110</v>
      </c>
      <c r="C9" s="3" t="s">
        <v>139</v>
      </c>
      <c r="D9" s="3" t="s">
        <v>140</v>
      </c>
      <c r="E9" s="3" t="s">
        <v>141</v>
      </c>
      <c r="F9" s="3" t="s">
        <v>69</v>
      </c>
      <c r="G9" s="3"/>
      <c r="H9" s="3"/>
      <c r="I9" s="189">
        <v>0</v>
      </c>
      <c r="J9" s="189">
        <v>0</v>
      </c>
      <c r="K9" s="189">
        <v>0</v>
      </c>
      <c r="L9" s="189">
        <v>0</v>
      </c>
      <c r="M9" s="189">
        <v>0</v>
      </c>
      <c r="O9" s="189"/>
      <c r="P9" s="189"/>
      <c r="Q9" s="189"/>
      <c r="R9" s="189"/>
      <c r="S9" s="189"/>
    </row>
    <row r="10" spans="1:19" ht="13.15">
      <c r="A10" s="3"/>
      <c r="B10" s="3" t="s">
        <v>111</v>
      </c>
      <c r="C10" s="3" t="s">
        <v>139</v>
      </c>
      <c r="D10" s="3" t="s">
        <v>140</v>
      </c>
      <c r="E10" s="3" t="s">
        <v>141</v>
      </c>
      <c r="F10" s="3" t="s">
        <v>69</v>
      </c>
      <c r="G10" s="3"/>
      <c r="H10" s="3"/>
      <c r="I10" s="189">
        <v>0</v>
      </c>
      <c r="J10" s="189">
        <v>0</v>
      </c>
      <c r="K10" s="189">
        <v>0</v>
      </c>
      <c r="L10" s="189">
        <v>0</v>
      </c>
      <c r="M10" s="189">
        <v>0</v>
      </c>
      <c r="O10" s="189"/>
      <c r="P10" s="189"/>
      <c r="Q10" s="189"/>
      <c r="R10" s="189"/>
      <c r="S10" s="189"/>
    </row>
    <row r="11" spans="1:19" ht="13.15">
      <c r="A11" s="3"/>
      <c r="B11" s="3" t="s">
        <v>112</v>
      </c>
      <c r="C11" s="3" t="s">
        <v>139</v>
      </c>
      <c r="D11" s="3" t="s">
        <v>140</v>
      </c>
      <c r="E11" s="3" t="s">
        <v>141</v>
      </c>
      <c r="F11" s="3" t="s">
        <v>69</v>
      </c>
      <c r="G11" s="3"/>
      <c r="H11" s="3"/>
      <c r="I11" s="189">
        <v>0.08</v>
      </c>
      <c r="J11" s="189">
        <v>0.08</v>
      </c>
      <c r="K11" s="189">
        <v>0.08</v>
      </c>
      <c r="L11" s="189">
        <v>0.08</v>
      </c>
      <c r="M11" s="189">
        <v>0.08</v>
      </c>
      <c r="O11" s="189"/>
      <c r="P11" s="189"/>
      <c r="Q11" s="189"/>
      <c r="R11" s="189"/>
      <c r="S11" s="189"/>
    </row>
    <row r="12" spans="1:19" ht="13.15">
      <c r="A12" s="3"/>
      <c r="B12" s="3" t="s">
        <v>113</v>
      </c>
      <c r="C12" s="3" t="s">
        <v>139</v>
      </c>
      <c r="D12" s="3" t="s">
        <v>140</v>
      </c>
      <c r="E12" s="3" t="s">
        <v>141</v>
      </c>
      <c r="F12" s="3" t="s">
        <v>69</v>
      </c>
      <c r="G12" s="3"/>
      <c r="H12" s="3"/>
      <c r="I12" s="189">
        <v>0.05</v>
      </c>
      <c r="J12" s="189">
        <v>0.05</v>
      </c>
      <c r="K12" s="189">
        <v>0.05</v>
      </c>
      <c r="L12" s="189">
        <v>0.05</v>
      </c>
      <c r="M12" s="189">
        <v>0.05</v>
      </c>
      <c r="O12" s="189"/>
      <c r="P12" s="189"/>
      <c r="Q12" s="189"/>
      <c r="R12" s="189"/>
      <c r="S12" s="189"/>
    </row>
    <row r="13" spans="1:19" ht="13.15">
      <c r="A13" s="3"/>
      <c r="B13" s="3" t="s">
        <v>114</v>
      </c>
      <c r="C13" s="3" t="s">
        <v>139</v>
      </c>
      <c r="D13" s="3" t="s">
        <v>140</v>
      </c>
      <c r="E13" s="3" t="s">
        <v>141</v>
      </c>
      <c r="F13" s="3" t="s">
        <v>69</v>
      </c>
      <c r="G13" s="3"/>
      <c r="H13" s="3"/>
      <c r="I13" s="189">
        <v>0.01</v>
      </c>
      <c r="J13" s="189">
        <v>0.01</v>
      </c>
      <c r="K13" s="189">
        <v>0.01</v>
      </c>
      <c r="L13" s="189">
        <v>0.01</v>
      </c>
      <c r="M13" s="189">
        <v>0.01</v>
      </c>
      <c r="O13" s="189"/>
      <c r="P13" s="189"/>
      <c r="Q13" s="189"/>
      <c r="R13" s="189"/>
      <c r="S13" s="189"/>
    </row>
    <row r="14" spans="1:19" ht="13.15">
      <c r="A14" s="3"/>
      <c r="B14" s="3" t="s">
        <v>115</v>
      </c>
      <c r="C14" s="3" t="s">
        <v>139</v>
      </c>
      <c r="D14" s="3" t="s">
        <v>140</v>
      </c>
      <c r="E14" s="3" t="s">
        <v>141</v>
      </c>
      <c r="F14" s="3" t="s">
        <v>69</v>
      </c>
      <c r="G14" s="3"/>
      <c r="H14" s="3"/>
      <c r="I14" s="189">
        <v>0.08</v>
      </c>
      <c r="J14" s="189">
        <v>0.08</v>
      </c>
      <c r="K14" s="189">
        <v>0.08</v>
      </c>
      <c r="L14" s="189">
        <v>0.08</v>
      </c>
      <c r="M14" s="189">
        <v>0.08</v>
      </c>
      <c r="O14" s="189"/>
      <c r="P14" s="189"/>
      <c r="Q14" s="189"/>
      <c r="R14" s="189"/>
      <c r="S14" s="189"/>
    </row>
    <row r="15" spans="1:19" ht="13.15">
      <c r="A15" s="3"/>
      <c r="B15" s="3" t="s">
        <v>116</v>
      </c>
      <c r="C15" s="3" t="s">
        <v>139</v>
      </c>
      <c r="D15" s="3" t="s">
        <v>140</v>
      </c>
      <c r="E15" s="3" t="s">
        <v>141</v>
      </c>
      <c r="F15" s="3" t="s">
        <v>69</v>
      </c>
      <c r="G15" s="3"/>
      <c r="H15" s="3"/>
      <c r="I15" s="189">
        <v>0.1</v>
      </c>
      <c r="J15" s="189">
        <v>0.1</v>
      </c>
      <c r="K15" s="189">
        <v>0.1</v>
      </c>
      <c r="L15" s="189">
        <v>0.1</v>
      </c>
      <c r="M15" s="189">
        <v>0.1</v>
      </c>
      <c r="O15" s="189"/>
      <c r="P15" s="189"/>
      <c r="Q15" s="189"/>
      <c r="R15" s="189"/>
      <c r="S15" s="189"/>
    </row>
    <row r="16" spans="1:19" ht="13.15">
      <c r="A16" s="3"/>
      <c r="B16" s="3" t="s">
        <v>117</v>
      </c>
      <c r="C16" s="3" t="s">
        <v>139</v>
      </c>
      <c r="D16" s="3" t="s">
        <v>140</v>
      </c>
      <c r="E16" s="3" t="s">
        <v>141</v>
      </c>
      <c r="F16" s="3" t="s">
        <v>69</v>
      </c>
      <c r="G16" s="3"/>
      <c r="H16" s="3"/>
      <c r="I16" s="189">
        <v>0.1</v>
      </c>
      <c r="J16" s="189">
        <v>0.1</v>
      </c>
      <c r="K16" s="189">
        <v>0.1</v>
      </c>
      <c r="L16" s="189">
        <v>0.1</v>
      </c>
      <c r="M16" s="189">
        <v>0.1</v>
      </c>
      <c r="O16" s="189"/>
      <c r="P16" s="189"/>
      <c r="Q16" s="189"/>
      <c r="R16" s="189"/>
      <c r="S16" s="189"/>
    </row>
    <row r="17" spans="1:19" ht="13.15">
      <c r="A17" s="3"/>
      <c r="B17" s="3" t="s">
        <v>118</v>
      </c>
      <c r="C17" s="3" t="s">
        <v>139</v>
      </c>
      <c r="D17" s="3" t="s">
        <v>140</v>
      </c>
      <c r="E17" s="3" t="s">
        <v>141</v>
      </c>
      <c r="F17" s="3" t="s">
        <v>69</v>
      </c>
      <c r="G17" s="3"/>
      <c r="H17" s="3"/>
      <c r="I17" s="189">
        <v>0.1</v>
      </c>
      <c r="J17" s="189">
        <v>0.1</v>
      </c>
      <c r="K17" s="189">
        <v>0.1</v>
      </c>
      <c r="L17" s="189">
        <v>0.1</v>
      </c>
      <c r="M17" s="189">
        <v>0.1</v>
      </c>
      <c r="O17" s="189"/>
      <c r="P17" s="189"/>
      <c r="Q17" s="189"/>
      <c r="R17" s="189"/>
      <c r="S17" s="189"/>
    </row>
    <row r="18" spans="1:19" ht="13.15">
      <c r="A18" s="3"/>
      <c r="B18" s="3" t="s">
        <v>119</v>
      </c>
      <c r="C18" s="3" t="s">
        <v>139</v>
      </c>
      <c r="D18" s="3" t="s">
        <v>140</v>
      </c>
      <c r="E18" s="3" t="s">
        <v>141</v>
      </c>
      <c r="F18" s="3" t="s">
        <v>69</v>
      </c>
      <c r="G18" s="3"/>
      <c r="H18" s="3"/>
      <c r="I18" s="189">
        <v>0.05</v>
      </c>
      <c r="J18" s="189">
        <v>0.05</v>
      </c>
      <c r="K18" s="189">
        <v>0.05</v>
      </c>
      <c r="L18" s="189">
        <v>0.05</v>
      </c>
      <c r="M18" s="189">
        <v>0.05</v>
      </c>
      <c r="O18" s="189"/>
      <c r="P18" s="189"/>
      <c r="Q18" s="189"/>
      <c r="R18" s="189"/>
      <c r="S18" s="189"/>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69FF2-23E6-49FA-933D-4822699803CF}">
  <sheetPr>
    <tabColor rgb="FFFFDB8E"/>
  </sheetPr>
  <dimension ref="A1:M736"/>
  <sheetViews>
    <sheetView zoomScale="80" zoomScaleNormal="80" workbookViewId="0"/>
  </sheetViews>
  <sheetFormatPr defaultRowHeight="12.75"/>
  <cols>
    <col min="2" max="2" width="50" bestFit="1" customWidth="1"/>
  </cols>
  <sheetData>
    <row r="1" spans="1:13" ht="30.75">
      <c r="A1" s="1" t="e">
        <f ca="1" xml:space="preserve"> RIGHT(CELL("filename", $A$1), LEN(CELL("filename", $A$1)) - SEARCH("]", CELL("filename", $A$1)))</f>
        <v>#VALUE!</v>
      </c>
      <c r="B1" s="1"/>
      <c r="C1" s="1"/>
      <c r="D1" s="1"/>
      <c r="E1" s="1"/>
      <c r="F1" s="1"/>
      <c r="G1" s="1"/>
      <c r="H1" s="1"/>
      <c r="I1" s="1"/>
      <c r="J1" s="1"/>
    </row>
    <row r="2" spans="1:13" ht="13.15">
      <c r="A2" t="s">
        <v>142</v>
      </c>
      <c r="M2" s="3"/>
    </row>
    <row r="3" spans="1:13" ht="14.25">
      <c r="C3" s="176" t="s">
        <v>143</v>
      </c>
      <c r="E3" s="176" t="s">
        <v>144</v>
      </c>
      <c r="M3" s="3"/>
    </row>
    <row r="4" spans="1:13" ht="13.15">
      <c r="M4" s="3"/>
    </row>
    <row r="5" spans="1:13" ht="14.25">
      <c r="A5" s="179" t="s">
        <v>120</v>
      </c>
      <c r="B5" s="179" t="s">
        <v>121</v>
      </c>
      <c r="C5" s="179" t="s">
        <v>122</v>
      </c>
      <c r="D5" s="179" t="s">
        <v>123</v>
      </c>
      <c r="E5" s="179" t="s">
        <v>124</v>
      </c>
      <c r="F5" s="179" t="s">
        <v>62</v>
      </c>
      <c r="G5" s="179" t="s">
        <v>63</v>
      </c>
      <c r="H5" s="179" t="s">
        <v>64</v>
      </c>
      <c r="I5" s="179" t="s">
        <v>65</v>
      </c>
      <c r="J5" s="179" t="s">
        <v>66</v>
      </c>
      <c r="K5" s="179" t="s">
        <v>67</v>
      </c>
      <c r="L5" s="179" t="s">
        <v>68</v>
      </c>
      <c r="M5" s="135" t="s">
        <v>133</v>
      </c>
    </row>
    <row r="6" spans="1:13" ht="13.15">
      <c r="A6" t="s">
        <v>72</v>
      </c>
      <c r="B6" t="s">
        <v>145</v>
      </c>
      <c r="C6" t="s">
        <v>146</v>
      </c>
      <c r="D6" t="s">
        <v>75</v>
      </c>
      <c r="E6" t="s">
        <v>69</v>
      </c>
      <c r="F6" s="177">
        <v>2.6006707295150466</v>
      </c>
      <c r="G6" s="177">
        <v>49.761716703240708</v>
      </c>
      <c r="H6" s="177">
        <v>294.71861771174355</v>
      </c>
      <c r="I6" s="177">
        <v>578.99972985522754</v>
      </c>
      <c r="J6" s="177">
        <v>672.22880136540618</v>
      </c>
      <c r="K6" s="177">
        <v>754.70198850771737</v>
      </c>
      <c r="L6" s="177">
        <v>457.11422546866174</v>
      </c>
      <c r="M6" s="136">
        <f>SUM(F6:L6)</f>
        <v>2810.1257503415118</v>
      </c>
    </row>
    <row r="7" spans="1:13" ht="13.15">
      <c r="A7" t="s">
        <v>72</v>
      </c>
      <c r="B7" t="s">
        <v>147</v>
      </c>
      <c r="C7" t="s">
        <v>148</v>
      </c>
      <c r="D7" t="s">
        <v>75</v>
      </c>
      <c r="E7" t="s">
        <v>69</v>
      </c>
      <c r="F7" s="177">
        <v>1E-3</v>
      </c>
      <c r="G7" s="177">
        <v>8.9569029101495678E-3</v>
      </c>
      <c r="H7" s="177">
        <v>4.9857506832860743</v>
      </c>
      <c r="I7" s="177">
        <v>0.64135210860864778</v>
      </c>
      <c r="J7" s="177">
        <v>7.8330780676334512E-3</v>
      </c>
      <c r="K7" s="177">
        <v>7.7752298213024399E-3</v>
      </c>
      <c r="L7" s="177">
        <v>7.725202115265806E-3</v>
      </c>
      <c r="M7" s="136">
        <f t="shared" ref="M7:M70" si="0">SUM(F7:L7)</f>
        <v>5.6603932048090728</v>
      </c>
    </row>
    <row r="8" spans="1:13" ht="13.15">
      <c r="A8" t="s">
        <v>72</v>
      </c>
      <c r="B8" t="s">
        <v>149</v>
      </c>
      <c r="C8" t="s">
        <v>150</v>
      </c>
      <c r="D8" t="s">
        <v>75</v>
      </c>
      <c r="E8" t="s">
        <v>69</v>
      </c>
      <c r="F8" s="177">
        <v>0.52900000000000003</v>
      </c>
      <c r="G8" s="177">
        <v>10.942349721899388</v>
      </c>
      <c r="H8" s="177">
        <v>20.023226373459384</v>
      </c>
      <c r="I8" s="177">
        <v>11.38966471217293</v>
      </c>
      <c r="J8" s="177">
        <v>0.74022587739136103</v>
      </c>
      <c r="K8" s="177">
        <v>0.87179764371353607</v>
      </c>
      <c r="L8" s="177">
        <v>0.95406246123532701</v>
      </c>
      <c r="M8" s="136">
        <f t="shared" si="0"/>
        <v>45.450326789871923</v>
      </c>
    </row>
    <row r="9" spans="1:13" ht="13.15">
      <c r="A9" t="s">
        <v>72</v>
      </c>
      <c r="B9" t="s">
        <v>151</v>
      </c>
      <c r="C9" t="s">
        <v>152</v>
      </c>
      <c r="D9" t="s">
        <v>75</v>
      </c>
      <c r="E9" t="s">
        <v>69</v>
      </c>
      <c r="F9" s="177">
        <v>0</v>
      </c>
      <c r="G9" s="177">
        <v>0</v>
      </c>
      <c r="H9" s="177">
        <v>0</v>
      </c>
      <c r="I9" s="177">
        <v>15.359595532045594</v>
      </c>
      <c r="J9" s="177">
        <v>15.265347992533927</v>
      </c>
      <c r="K9" s="177">
        <v>22.664162525986146</v>
      </c>
      <c r="L9" s="177">
        <v>22.518335831923668</v>
      </c>
      <c r="M9" s="136">
        <f t="shared" si="0"/>
        <v>75.807441882489329</v>
      </c>
    </row>
    <row r="10" spans="1:13" ht="13.15">
      <c r="A10" t="s">
        <v>72</v>
      </c>
      <c r="B10" t="s">
        <v>153</v>
      </c>
      <c r="C10" t="s">
        <v>154</v>
      </c>
      <c r="D10" t="s">
        <v>75</v>
      </c>
      <c r="E10" t="s">
        <v>69</v>
      </c>
      <c r="F10" s="177">
        <v>1E-3</v>
      </c>
      <c r="G10" s="177">
        <v>2.3885074427065524E-2</v>
      </c>
      <c r="H10" s="177">
        <v>2.4938657569555684</v>
      </c>
      <c r="I10" s="177">
        <v>4.4278910171145425</v>
      </c>
      <c r="J10" s="177">
        <v>5.4518223350728814</v>
      </c>
      <c r="K10" s="177">
        <v>5.6185754496186755</v>
      </c>
      <c r="L10" s="177">
        <v>5.4337140378250863</v>
      </c>
      <c r="M10" s="136">
        <f t="shared" si="0"/>
        <v>23.450753671013821</v>
      </c>
    </row>
    <row r="11" spans="1:13" ht="13.15">
      <c r="A11" t="s">
        <v>72</v>
      </c>
      <c r="B11" t="s">
        <v>155</v>
      </c>
      <c r="C11" t="s">
        <v>156</v>
      </c>
      <c r="D11" t="s">
        <v>75</v>
      </c>
      <c r="E11" t="s">
        <v>69</v>
      </c>
      <c r="F11" s="177">
        <v>0</v>
      </c>
      <c r="G11" s="177">
        <v>0</v>
      </c>
      <c r="H11" s="177">
        <v>0</v>
      </c>
      <c r="I11" s="177">
        <v>0</v>
      </c>
      <c r="J11" s="177">
        <v>0</v>
      </c>
      <c r="K11" s="177">
        <v>0</v>
      </c>
      <c r="L11" s="177">
        <v>0</v>
      </c>
      <c r="M11" s="136">
        <f t="shared" si="0"/>
        <v>0</v>
      </c>
    </row>
    <row r="12" spans="1:13" ht="13.15">
      <c r="A12" t="s">
        <v>72</v>
      </c>
      <c r="B12" t="s">
        <v>157</v>
      </c>
      <c r="C12" t="s">
        <v>158</v>
      </c>
      <c r="D12" t="s">
        <v>75</v>
      </c>
      <c r="E12" t="s">
        <v>69</v>
      </c>
      <c r="F12" s="177">
        <v>0.23053427813112193</v>
      </c>
      <c r="G12" s="177">
        <v>12.438863362028282</v>
      </c>
      <c r="H12" s="177">
        <v>100.07170052947899</v>
      </c>
      <c r="I12" s="177">
        <v>187.03139906285645</v>
      </c>
      <c r="J12" s="177">
        <v>147.87858064944902</v>
      </c>
      <c r="K12" s="177">
        <v>148.81867613754298</v>
      </c>
      <c r="L12" s="177">
        <v>93.191397441183824</v>
      </c>
      <c r="M12" s="136">
        <f t="shared" si="0"/>
        <v>689.66115146067068</v>
      </c>
    </row>
    <row r="13" spans="1:13" ht="13.15">
      <c r="A13" t="s">
        <v>72</v>
      </c>
      <c r="B13" t="s">
        <v>159</v>
      </c>
      <c r="C13" t="s">
        <v>160</v>
      </c>
      <c r="D13" t="s">
        <v>75</v>
      </c>
      <c r="E13" t="s">
        <v>69</v>
      </c>
      <c r="F13" s="177">
        <v>0</v>
      </c>
      <c r="G13" s="177">
        <v>0</v>
      </c>
      <c r="H13" s="177">
        <v>2.2561660819478893</v>
      </c>
      <c r="I13" s="177">
        <v>7.8745428634545647</v>
      </c>
      <c r="J13" s="177">
        <v>13.146842401764292</v>
      </c>
      <c r="K13" s="177">
        <v>12.603647540331254</v>
      </c>
      <c r="L13" s="177">
        <v>6.4408872636028658</v>
      </c>
      <c r="M13" s="136">
        <f t="shared" si="0"/>
        <v>42.322086151100869</v>
      </c>
    </row>
    <row r="14" spans="1:13" ht="13.15">
      <c r="A14" t="s">
        <v>72</v>
      </c>
      <c r="B14" t="s">
        <v>161</v>
      </c>
      <c r="C14" t="s">
        <v>162</v>
      </c>
      <c r="D14" t="s">
        <v>75</v>
      </c>
      <c r="E14" t="s">
        <v>69</v>
      </c>
      <c r="F14" s="177">
        <v>1.7099999999999997E-2</v>
      </c>
      <c r="G14" s="177">
        <v>1.6122425238269223E-2</v>
      </c>
      <c r="H14" s="177">
        <v>4.1422139616025717</v>
      </c>
      <c r="I14" s="177">
        <v>5.8138420868390366</v>
      </c>
      <c r="J14" s="177">
        <v>4.1135409472177065</v>
      </c>
      <c r="K14" s="177">
        <v>4.0910343608510438</v>
      </c>
      <c r="L14" s="177">
        <v>4.3723678322140049</v>
      </c>
      <c r="M14" s="136">
        <f t="shared" si="0"/>
        <v>22.566221613962632</v>
      </c>
    </row>
    <row r="15" spans="1:13" ht="13.15">
      <c r="A15" t="s">
        <v>72</v>
      </c>
      <c r="B15" t="s">
        <v>163</v>
      </c>
      <c r="C15" t="s">
        <v>164</v>
      </c>
      <c r="D15" t="s">
        <v>75</v>
      </c>
      <c r="E15" t="s">
        <v>69</v>
      </c>
      <c r="F15" s="177">
        <v>0</v>
      </c>
      <c r="G15" s="177">
        <v>0</v>
      </c>
      <c r="H15" s="177">
        <v>6.1980190258252374</v>
      </c>
      <c r="I15" s="177">
        <v>8.6419979980262038</v>
      </c>
      <c r="J15" s="177">
        <v>16.303572863020573</v>
      </c>
      <c r="K15" s="177">
        <v>18.844241375654125</v>
      </c>
      <c r="L15" s="177">
        <v>12.80645380658189</v>
      </c>
      <c r="M15" s="136">
        <f t="shared" si="0"/>
        <v>62.794285069108035</v>
      </c>
    </row>
    <row r="16" spans="1:13" ht="13.15">
      <c r="A16" t="s">
        <v>72</v>
      </c>
      <c r="B16" t="s">
        <v>165</v>
      </c>
      <c r="C16" t="s">
        <v>166</v>
      </c>
      <c r="D16" t="s">
        <v>75</v>
      </c>
      <c r="E16" t="s">
        <v>69</v>
      </c>
      <c r="F16" s="177">
        <v>0</v>
      </c>
      <c r="G16" s="177">
        <v>0</v>
      </c>
      <c r="H16" s="177">
        <v>1.7282747203683351</v>
      </c>
      <c r="I16" s="177">
        <v>4.0392375503770444</v>
      </c>
      <c r="J16" s="177">
        <v>0.59433479838168801</v>
      </c>
      <c r="K16" s="177">
        <v>0.25852639155830615</v>
      </c>
      <c r="L16" s="177">
        <v>0.2587942708614045</v>
      </c>
      <c r="M16" s="136">
        <f t="shared" si="0"/>
        <v>6.8791677315467785</v>
      </c>
    </row>
    <row r="17" spans="1:13" ht="13.15">
      <c r="A17" t="s">
        <v>72</v>
      </c>
      <c r="B17" t="s">
        <v>167</v>
      </c>
      <c r="C17" t="s">
        <v>168</v>
      </c>
      <c r="D17" t="s">
        <v>75</v>
      </c>
      <c r="E17" t="s">
        <v>69</v>
      </c>
      <c r="F17" s="177">
        <v>1.1293968144251929</v>
      </c>
      <c r="G17" s="177">
        <v>18.732181380877655</v>
      </c>
      <c r="H17" s="177">
        <v>46.968527226671625</v>
      </c>
      <c r="I17" s="177">
        <v>127.48780001536285</v>
      </c>
      <c r="J17" s="177">
        <v>241.77450945740324</v>
      </c>
      <c r="K17" s="177">
        <v>318.07312139841122</v>
      </c>
      <c r="L17" s="177">
        <v>175.13466719426216</v>
      </c>
      <c r="M17" s="136">
        <f t="shared" si="0"/>
        <v>929.30020348741402</v>
      </c>
    </row>
    <row r="18" spans="1:13" ht="13.15">
      <c r="A18" t="s">
        <v>72</v>
      </c>
      <c r="B18" t="s">
        <v>169</v>
      </c>
      <c r="C18" t="s">
        <v>170</v>
      </c>
      <c r="D18" t="s">
        <v>75</v>
      </c>
      <c r="E18" t="s">
        <v>69</v>
      </c>
      <c r="F18" s="177">
        <v>2.4713952545122691E-2</v>
      </c>
      <c r="G18" s="177">
        <v>0.35636303383754442</v>
      </c>
      <c r="H18" s="177">
        <v>3.8189679523302651</v>
      </c>
      <c r="I18" s="177">
        <v>8.7624627621568649</v>
      </c>
      <c r="J18" s="177">
        <v>4.3755885637703935</v>
      </c>
      <c r="K18" s="177">
        <v>4.658731488149348</v>
      </c>
      <c r="L18" s="177">
        <v>1.9097331188884898</v>
      </c>
      <c r="M18" s="136">
        <f t="shared" si="0"/>
        <v>23.906560871678025</v>
      </c>
    </row>
    <row r="19" spans="1:13" ht="13.15">
      <c r="A19" t="s">
        <v>72</v>
      </c>
      <c r="B19" t="s">
        <v>171</v>
      </c>
      <c r="C19" t="s">
        <v>172</v>
      </c>
      <c r="D19" t="s">
        <v>75</v>
      </c>
      <c r="E19" t="s">
        <v>69</v>
      </c>
      <c r="F19" s="177">
        <v>0.57765472081181202</v>
      </c>
      <c r="G19" s="177">
        <v>3.2651273704442807</v>
      </c>
      <c r="H19" s="177">
        <v>1.7052720521171871</v>
      </c>
      <c r="I19" s="177">
        <v>4.0125936751283415</v>
      </c>
      <c r="J19" s="177">
        <v>8.5278511024641848</v>
      </c>
      <c r="K19" s="177">
        <v>11.515325136523812</v>
      </c>
      <c r="L19" s="177">
        <v>6.1643001168704785</v>
      </c>
      <c r="M19" s="136">
        <f t="shared" si="0"/>
        <v>35.768124174360096</v>
      </c>
    </row>
    <row r="20" spans="1:13" ht="13.15">
      <c r="A20" t="s">
        <v>72</v>
      </c>
      <c r="B20" t="s">
        <v>173</v>
      </c>
      <c r="C20" t="s">
        <v>174</v>
      </c>
      <c r="D20" t="s">
        <v>75</v>
      </c>
      <c r="E20" t="s">
        <v>69</v>
      </c>
      <c r="F20" s="177">
        <v>0</v>
      </c>
      <c r="G20" s="177">
        <v>0</v>
      </c>
      <c r="H20" s="177">
        <v>0</v>
      </c>
      <c r="I20" s="177">
        <v>0</v>
      </c>
      <c r="J20" s="177">
        <v>0</v>
      </c>
      <c r="K20" s="177">
        <v>0</v>
      </c>
      <c r="L20" s="177">
        <v>0</v>
      </c>
      <c r="M20" s="136">
        <f t="shared" si="0"/>
        <v>0</v>
      </c>
    </row>
    <row r="21" spans="1:13" ht="13.15">
      <c r="A21" t="s">
        <v>72</v>
      </c>
      <c r="B21" t="s">
        <v>175</v>
      </c>
      <c r="C21" t="s">
        <v>176</v>
      </c>
      <c r="D21" t="s">
        <v>75</v>
      </c>
      <c r="E21" t="s">
        <v>69</v>
      </c>
      <c r="F21" s="177">
        <v>0</v>
      </c>
      <c r="G21" s="177">
        <v>0</v>
      </c>
      <c r="H21" s="177">
        <v>0</v>
      </c>
      <c r="I21" s="177">
        <v>0</v>
      </c>
      <c r="J21" s="177">
        <v>0</v>
      </c>
      <c r="K21" s="177">
        <v>0</v>
      </c>
      <c r="L21" s="177">
        <v>0</v>
      </c>
      <c r="M21" s="136">
        <f t="shared" si="0"/>
        <v>0</v>
      </c>
    </row>
    <row r="22" spans="1:13" ht="13.15">
      <c r="A22" t="s">
        <v>72</v>
      </c>
      <c r="B22" t="s">
        <v>177</v>
      </c>
      <c r="C22" t="s">
        <v>178</v>
      </c>
      <c r="D22" t="s">
        <v>75</v>
      </c>
      <c r="E22" t="s">
        <v>69</v>
      </c>
      <c r="F22" s="177">
        <v>0</v>
      </c>
      <c r="G22" s="177">
        <v>0</v>
      </c>
      <c r="H22" s="177">
        <v>0</v>
      </c>
      <c r="I22" s="177">
        <v>0</v>
      </c>
      <c r="J22" s="177">
        <v>0</v>
      </c>
      <c r="K22" s="177">
        <v>0</v>
      </c>
      <c r="L22" s="177">
        <v>0</v>
      </c>
      <c r="M22" s="136">
        <f t="shared" si="0"/>
        <v>0</v>
      </c>
    </row>
    <row r="23" spans="1:13" ht="13.15">
      <c r="A23" t="s">
        <v>72</v>
      </c>
      <c r="B23" t="s">
        <v>179</v>
      </c>
      <c r="C23" t="s">
        <v>180</v>
      </c>
      <c r="D23" t="s">
        <v>75</v>
      </c>
      <c r="E23" t="s">
        <v>69</v>
      </c>
      <c r="F23" s="177">
        <v>0</v>
      </c>
      <c r="G23" s="177">
        <v>0</v>
      </c>
      <c r="H23" s="177">
        <v>0</v>
      </c>
      <c r="I23" s="177">
        <v>0.9290246365867203</v>
      </c>
      <c r="J23" s="177">
        <v>7.2455972125609419E-2</v>
      </c>
      <c r="K23" s="177">
        <v>2.2353785736244514E-2</v>
      </c>
      <c r="L23" s="177">
        <v>3.862601057632903E-3</v>
      </c>
      <c r="M23" s="136">
        <f t="shared" si="0"/>
        <v>1.0276969955062072</v>
      </c>
    </row>
    <row r="24" spans="1:13" ht="13.15">
      <c r="A24" t="s">
        <v>72</v>
      </c>
      <c r="B24" t="s">
        <v>181</v>
      </c>
      <c r="C24" t="s">
        <v>182</v>
      </c>
      <c r="D24" t="s">
        <v>75</v>
      </c>
      <c r="E24" t="s">
        <v>69</v>
      </c>
      <c r="F24" s="177">
        <v>9.0270963601796733E-2</v>
      </c>
      <c r="G24" s="177">
        <v>8.7204681076915938E-2</v>
      </c>
      <c r="H24" s="177">
        <v>38.435108332066108</v>
      </c>
      <c r="I24" s="177">
        <v>49.111579403037133</v>
      </c>
      <c r="J24" s="177">
        <v>38.91175980932244</v>
      </c>
      <c r="K24" s="177">
        <v>37.173783615573413</v>
      </c>
      <c r="L24" s="177">
        <v>16.954828178992678</v>
      </c>
      <c r="M24" s="136">
        <f t="shared" si="0"/>
        <v>180.7645349836705</v>
      </c>
    </row>
    <row r="25" spans="1:13" ht="13.15">
      <c r="A25" t="s">
        <v>72</v>
      </c>
      <c r="B25" t="s">
        <v>183</v>
      </c>
      <c r="C25" t="s">
        <v>184</v>
      </c>
      <c r="D25" t="s">
        <v>75</v>
      </c>
      <c r="E25" t="s">
        <v>69</v>
      </c>
      <c r="F25" s="177">
        <v>0</v>
      </c>
      <c r="G25" s="177">
        <v>0</v>
      </c>
      <c r="H25" s="177">
        <v>0</v>
      </c>
      <c r="I25" s="177">
        <v>0</v>
      </c>
      <c r="J25" s="177">
        <v>0</v>
      </c>
      <c r="K25" s="177">
        <v>0</v>
      </c>
      <c r="L25" s="177">
        <v>0</v>
      </c>
      <c r="M25" s="136">
        <f t="shared" si="0"/>
        <v>0</v>
      </c>
    </row>
    <row r="26" spans="1:13" ht="13.15">
      <c r="A26" t="s">
        <v>72</v>
      </c>
      <c r="B26" t="s">
        <v>185</v>
      </c>
      <c r="C26" t="s">
        <v>186</v>
      </c>
      <c r="D26" t="s">
        <v>75</v>
      </c>
      <c r="E26" t="s">
        <v>69</v>
      </c>
      <c r="F26" s="177">
        <v>0</v>
      </c>
      <c r="G26" s="177">
        <v>0</v>
      </c>
      <c r="H26" s="177">
        <v>0</v>
      </c>
      <c r="I26" s="177">
        <v>0</v>
      </c>
      <c r="J26" s="177">
        <v>0</v>
      </c>
      <c r="K26" s="177">
        <v>0</v>
      </c>
      <c r="L26" s="177">
        <v>0</v>
      </c>
      <c r="M26" s="136">
        <f t="shared" si="0"/>
        <v>0</v>
      </c>
    </row>
    <row r="27" spans="1:13" ht="13.15">
      <c r="A27" t="s">
        <v>72</v>
      </c>
      <c r="B27" t="s">
        <v>187</v>
      </c>
      <c r="C27" t="s">
        <v>188</v>
      </c>
      <c r="D27" t="s">
        <v>75</v>
      </c>
      <c r="E27" t="s">
        <v>69</v>
      </c>
      <c r="F27" s="177">
        <v>0</v>
      </c>
      <c r="G27" s="177">
        <v>0</v>
      </c>
      <c r="H27" s="177">
        <v>0</v>
      </c>
      <c r="I27" s="177">
        <v>0</v>
      </c>
      <c r="J27" s="177">
        <v>0</v>
      </c>
      <c r="K27" s="177">
        <v>0</v>
      </c>
      <c r="L27" s="177">
        <v>0</v>
      </c>
      <c r="M27" s="136">
        <f t="shared" si="0"/>
        <v>0</v>
      </c>
    </row>
    <row r="28" spans="1:13" ht="13.15">
      <c r="A28" t="s">
        <v>72</v>
      </c>
      <c r="B28" t="s">
        <v>189</v>
      </c>
      <c r="C28" t="s">
        <v>190</v>
      </c>
      <c r="D28" t="s">
        <v>75</v>
      </c>
      <c r="E28" t="s">
        <v>69</v>
      </c>
      <c r="F28" s="177">
        <v>0</v>
      </c>
      <c r="G28" s="177">
        <v>3.8906627505011464</v>
      </c>
      <c r="H28" s="177">
        <v>12.56172350178413</v>
      </c>
      <c r="I28" s="177">
        <v>9.6529218653285138</v>
      </c>
      <c r="J28" s="177">
        <v>0.37794954517685808</v>
      </c>
      <c r="K28" s="177">
        <v>2.1315814842819214E-3</v>
      </c>
      <c r="L28" s="177">
        <v>0</v>
      </c>
      <c r="M28" s="136">
        <f t="shared" si="0"/>
        <v>26.485389244274927</v>
      </c>
    </row>
    <row r="29" spans="1:13" ht="13.15">
      <c r="A29" t="s">
        <v>72</v>
      </c>
      <c r="B29" t="s">
        <v>191</v>
      </c>
      <c r="C29" t="s">
        <v>192</v>
      </c>
      <c r="D29" t="s">
        <v>75</v>
      </c>
      <c r="E29" t="s">
        <v>69</v>
      </c>
      <c r="F29" s="177">
        <v>0</v>
      </c>
      <c r="G29" s="177">
        <v>0</v>
      </c>
      <c r="H29" s="177">
        <v>0</v>
      </c>
      <c r="I29" s="177">
        <v>0</v>
      </c>
      <c r="J29" s="177">
        <v>0</v>
      </c>
      <c r="K29" s="177">
        <v>0</v>
      </c>
      <c r="L29" s="177">
        <v>0</v>
      </c>
      <c r="M29" s="136">
        <f t="shared" si="0"/>
        <v>0</v>
      </c>
    </row>
    <row r="30" spans="1:13" ht="13.15">
      <c r="A30" t="s">
        <v>72</v>
      </c>
      <c r="B30" t="s">
        <v>193</v>
      </c>
      <c r="C30" t="s">
        <v>194</v>
      </c>
      <c r="D30" t="s">
        <v>75</v>
      </c>
      <c r="E30" t="s">
        <v>69</v>
      </c>
      <c r="F30" s="177">
        <v>0</v>
      </c>
      <c r="G30" s="177">
        <v>0</v>
      </c>
      <c r="H30" s="177">
        <v>0</v>
      </c>
      <c r="I30" s="177">
        <v>0</v>
      </c>
      <c r="J30" s="177">
        <v>0</v>
      </c>
      <c r="K30" s="177">
        <v>0</v>
      </c>
      <c r="L30" s="177">
        <v>0</v>
      </c>
      <c r="M30" s="136">
        <f t="shared" si="0"/>
        <v>0</v>
      </c>
    </row>
    <row r="31" spans="1:13" ht="13.15">
      <c r="A31" t="s">
        <v>72</v>
      </c>
      <c r="B31" t="s">
        <v>195</v>
      </c>
      <c r="C31" t="s">
        <v>196</v>
      </c>
      <c r="D31" t="s">
        <v>75</v>
      </c>
      <c r="E31" t="s">
        <v>69</v>
      </c>
      <c r="F31" s="177">
        <v>0</v>
      </c>
      <c r="G31" s="177">
        <v>0</v>
      </c>
      <c r="H31" s="177">
        <v>0</v>
      </c>
      <c r="I31" s="177">
        <v>0</v>
      </c>
      <c r="J31" s="177">
        <v>0</v>
      </c>
      <c r="K31" s="177">
        <v>0</v>
      </c>
      <c r="L31" s="177">
        <v>0</v>
      </c>
      <c r="M31" s="136">
        <f t="shared" si="0"/>
        <v>0</v>
      </c>
    </row>
    <row r="32" spans="1:13" ht="13.15">
      <c r="A32" t="s">
        <v>72</v>
      </c>
      <c r="B32" t="s">
        <v>197</v>
      </c>
      <c r="C32" t="s">
        <v>198</v>
      </c>
      <c r="D32" t="s">
        <v>75</v>
      </c>
      <c r="E32" t="s">
        <v>69</v>
      </c>
      <c r="F32" s="177">
        <v>0</v>
      </c>
      <c r="G32" s="177">
        <v>0</v>
      </c>
      <c r="H32" s="177">
        <v>0</v>
      </c>
      <c r="I32" s="177">
        <v>0</v>
      </c>
      <c r="J32" s="177">
        <v>0</v>
      </c>
      <c r="K32" s="177">
        <v>0</v>
      </c>
      <c r="L32" s="177">
        <v>0</v>
      </c>
      <c r="M32" s="136">
        <f t="shared" si="0"/>
        <v>0</v>
      </c>
    </row>
    <row r="33" spans="1:13" ht="13.15">
      <c r="A33" t="s">
        <v>72</v>
      </c>
      <c r="B33" t="s">
        <v>199</v>
      </c>
      <c r="C33" t="s">
        <v>200</v>
      </c>
      <c r="D33" t="s">
        <v>75</v>
      </c>
      <c r="E33" t="s">
        <v>69</v>
      </c>
      <c r="F33" s="177">
        <v>0</v>
      </c>
      <c r="G33" s="177">
        <v>0</v>
      </c>
      <c r="H33" s="177">
        <v>5.2056228826681767</v>
      </c>
      <c r="I33" s="177">
        <v>5.1781055036053036</v>
      </c>
      <c r="J33" s="177">
        <v>5.1463322904351774</v>
      </c>
      <c r="K33" s="177">
        <v>5.1083259925957032</v>
      </c>
      <c r="L33" s="177">
        <v>5.0754577897296347</v>
      </c>
      <c r="M33" s="136">
        <f t="shared" si="0"/>
        <v>25.713844459033993</v>
      </c>
    </row>
    <row r="34" spans="1:13" ht="13.15">
      <c r="A34" t="s">
        <v>72</v>
      </c>
      <c r="B34" t="s">
        <v>201</v>
      </c>
      <c r="C34" t="s">
        <v>202</v>
      </c>
      <c r="D34" t="s">
        <v>75</v>
      </c>
      <c r="E34" t="s">
        <v>69</v>
      </c>
      <c r="F34" s="177">
        <v>0</v>
      </c>
      <c r="G34" s="177">
        <v>0</v>
      </c>
      <c r="H34" s="177">
        <v>0</v>
      </c>
      <c r="I34" s="177">
        <v>0</v>
      </c>
      <c r="J34" s="177">
        <v>0</v>
      </c>
      <c r="K34" s="177">
        <v>0</v>
      </c>
      <c r="L34" s="177">
        <v>0</v>
      </c>
      <c r="M34" s="136">
        <f t="shared" si="0"/>
        <v>0</v>
      </c>
    </row>
    <row r="35" spans="1:13" ht="13.15">
      <c r="A35" t="s">
        <v>72</v>
      </c>
      <c r="B35" t="s">
        <v>203</v>
      </c>
      <c r="C35" t="s">
        <v>204</v>
      </c>
      <c r="D35" t="s">
        <v>75</v>
      </c>
      <c r="E35" t="s">
        <v>69</v>
      </c>
      <c r="F35" s="177">
        <v>0</v>
      </c>
      <c r="G35" s="177">
        <v>0</v>
      </c>
      <c r="H35" s="177">
        <v>1.3848006925340051E-2</v>
      </c>
      <c r="I35" s="177">
        <v>7.3603075154690618</v>
      </c>
      <c r="J35" s="177">
        <v>16.255589872889942</v>
      </c>
      <c r="K35" s="177">
        <v>14.876991330320456</v>
      </c>
      <c r="L35" s="177">
        <v>2.7637664182717101</v>
      </c>
      <c r="M35" s="136">
        <f t="shared" si="0"/>
        <v>41.27050314387651</v>
      </c>
    </row>
    <row r="36" spans="1:13" ht="13.15">
      <c r="A36" t="s">
        <v>72</v>
      </c>
      <c r="B36" t="s">
        <v>205</v>
      </c>
      <c r="C36" t="s">
        <v>206</v>
      </c>
      <c r="D36" t="s">
        <v>75</v>
      </c>
      <c r="E36" t="s">
        <v>69</v>
      </c>
      <c r="F36" s="177">
        <v>0</v>
      </c>
      <c r="G36" s="177">
        <v>0</v>
      </c>
      <c r="H36" s="177">
        <v>0</v>
      </c>
      <c r="I36" s="177">
        <v>0</v>
      </c>
      <c r="J36" s="177">
        <v>0</v>
      </c>
      <c r="K36" s="177">
        <v>0</v>
      </c>
      <c r="L36" s="177">
        <v>0</v>
      </c>
      <c r="M36" s="136">
        <f t="shared" si="0"/>
        <v>0</v>
      </c>
    </row>
    <row r="37" spans="1:13" ht="13.15">
      <c r="A37" t="s">
        <v>72</v>
      </c>
      <c r="B37" t="s">
        <v>207</v>
      </c>
      <c r="C37" t="s">
        <v>208</v>
      </c>
      <c r="D37" t="s">
        <v>75</v>
      </c>
      <c r="E37" t="s">
        <v>69</v>
      </c>
      <c r="F37" s="177">
        <v>0</v>
      </c>
      <c r="G37" s="177">
        <v>0</v>
      </c>
      <c r="H37" s="177">
        <v>0</v>
      </c>
      <c r="I37" s="177">
        <v>1.3117769172526026</v>
      </c>
      <c r="J37" s="177">
        <v>3.6934310023073662</v>
      </c>
      <c r="K37" s="177">
        <v>6.6708010382633161</v>
      </c>
      <c r="L37" s="177">
        <v>4.8363505696262887</v>
      </c>
      <c r="M37" s="136">
        <f t="shared" si="0"/>
        <v>16.512359527449576</v>
      </c>
    </row>
    <row r="38" spans="1:13" ht="13.15">
      <c r="A38" t="s">
        <v>72</v>
      </c>
      <c r="B38" t="s">
        <v>209</v>
      </c>
      <c r="C38" t="s">
        <v>210</v>
      </c>
      <c r="D38" t="s">
        <v>75</v>
      </c>
      <c r="E38" t="s">
        <v>69</v>
      </c>
      <c r="F38" s="177">
        <v>0</v>
      </c>
      <c r="G38" s="177">
        <v>0</v>
      </c>
      <c r="H38" s="177">
        <v>1.2364291897625044</v>
      </c>
      <c r="I38" s="177">
        <v>1.2291762717884205</v>
      </c>
      <c r="J38" s="177">
        <v>1.221049656938431</v>
      </c>
      <c r="K38" s="177">
        <v>1.2116392469963884</v>
      </c>
      <c r="L38" s="177">
        <v>1.2033117460256491</v>
      </c>
      <c r="M38" s="136">
        <f t="shared" si="0"/>
        <v>6.1016061115113924</v>
      </c>
    </row>
    <row r="39" spans="1:13" ht="13.15">
      <c r="A39" t="s">
        <v>72</v>
      </c>
      <c r="B39" t="s">
        <v>211</v>
      </c>
      <c r="C39" t="s">
        <v>212</v>
      </c>
      <c r="D39" t="s">
        <v>75</v>
      </c>
      <c r="E39" t="s">
        <v>69</v>
      </c>
      <c r="F39" s="177">
        <v>0</v>
      </c>
      <c r="G39" s="177">
        <v>0</v>
      </c>
      <c r="H39" s="177">
        <v>0</v>
      </c>
      <c r="I39" s="177">
        <v>0</v>
      </c>
      <c r="J39" s="177">
        <v>0</v>
      </c>
      <c r="K39" s="177">
        <v>0</v>
      </c>
      <c r="L39" s="177">
        <v>0</v>
      </c>
      <c r="M39" s="136">
        <f t="shared" si="0"/>
        <v>0</v>
      </c>
    </row>
    <row r="40" spans="1:13" ht="13.15">
      <c r="A40" t="s">
        <v>72</v>
      </c>
      <c r="B40" t="s">
        <v>213</v>
      </c>
      <c r="C40" t="s">
        <v>214</v>
      </c>
      <c r="D40" t="s">
        <v>75</v>
      </c>
      <c r="E40" t="s">
        <v>69</v>
      </c>
      <c r="F40" s="177">
        <v>0</v>
      </c>
      <c r="G40" s="177">
        <v>0</v>
      </c>
      <c r="H40" s="177">
        <v>12.649592934651391</v>
      </c>
      <c r="I40" s="177">
        <v>42.424556910624496</v>
      </c>
      <c r="J40" s="177">
        <v>72.87370097563381</v>
      </c>
      <c r="K40" s="177">
        <v>87.665139324526123</v>
      </c>
      <c r="L40" s="177">
        <v>57.658045238099142</v>
      </c>
      <c r="M40" s="136">
        <f t="shared" si="0"/>
        <v>273.27103538353498</v>
      </c>
    </row>
    <row r="41" spans="1:13" ht="13.15">
      <c r="A41" t="s">
        <v>72</v>
      </c>
      <c r="B41" t="s">
        <v>215</v>
      </c>
      <c r="C41" t="s">
        <v>216</v>
      </c>
      <c r="D41" t="s">
        <v>75</v>
      </c>
      <c r="E41" t="s">
        <v>69</v>
      </c>
      <c r="F41" s="177">
        <v>0</v>
      </c>
      <c r="G41" s="177">
        <v>0</v>
      </c>
      <c r="H41" s="177">
        <v>4.216819013659407</v>
      </c>
      <c r="I41" s="177">
        <v>15.861027288568156</v>
      </c>
      <c r="J41" s="177">
        <v>15.953507956266543</v>
      </c>
      <c r="K41" s="177">
        <v>10.924447228076755</v>
      </c>
      <c r="L41" s="177">
        <v>11.431329135954559</v>
      </c>
      <c r="M41" s="136">
        <f t="shared" si="0"/>
        <v>58.387130622525419</v>
      </c>
    </row>
    <row r="42" spans="1:13" ht="13.15">
      <c r="A42" t="s">
        <v>72</v>
      </c>
      <c r="B42" t="s">
        <v>217</v>
      </c>
      <c r="C42" t="s">
        <v>218</v>
      </c>
      <c r="D42" t="s">
        <v>75</v>
      </c>
      <c r="E42" t="s">
        <v>69</v>
      </c>
      <c r="F42" s="177">
        <v>0</v>
      </c>
      <c r="G42" s="177">
        <v>0</v>
      </c>
      <c r="H42" s="177">
        <v>0</v>
      </c>
      <c r="I42" s="177">
        <v>0</v>
      </c>
      <c r="J42" s="177">
        <v>0</v>
      </c>
      <c r="K42" s="177">
        <v>0</v>
      </c>
      <c r="L42" s="177">
        <v>0</v>
      </c>
      <c r="M42" s="136">
        <f t="shared" si="0"/>
        <v>0</v>
      </c>
    </row>
    <row r="43" spans="1:13" ht="13.15">
      <c r="A43" t="s">
        <v>72</v>
      </c>
      <c r="B43" t="s">
        <v>219</v>
      </c>
      <c r="C43" t="s">
        <v>220</v>
      </c>
      <c r="D43" t="s">
        <v>75</v>
      </c>
      <c r="E43" t="s">
        <v>69</v>
      </c>
      <c r="F43" s="177">
        <v>0</v>
      </c>
      <c r="G43" s="177">
        <v>0</v>
      </c>
      <c r="H43" s="177">
        <v>3.2619501654103606</v>
      </c>
      <c r="I43" s="177">
        <v>3.244707210780541</v>
      </c>
      <c r="J43" s="177">
        <v>3.2247974631303635</v>
      </c>
      <c r="K43" s="177">
        <v>3.2009819366663019</v>
      </c>
      <c r="L43" s="177">
        <v>3.1803860459934148</v>
      </c>
      <c r="M43" s="136">
        <f t="shared" si="0"/>
        <v>16.112822821980981</v>
      </c>
    </row>
    <row r="44" spans="1:13" ht="13.15">
      <c r="A44" t="s">
        <v>72</v>
      </c>
      <c r="B44" t="s">
        <v>221</v>
      </c>
      <c r="C44" t="s">
        <v>222</v>
      </c>
      <c r="D44" t="s">
        <v>75</v>
      </c>
      <c r="E44" t="s">
        <v>69</v>
      </c>
      <c r="F44" s="177">
        <v>0</v>
      </c>
      <c r="G44" s="177">
        <v>0</v>
      </c>
      <c r="H44" s="177">
        <v>3.2238018422916506</v>
      </c>
      <c r="I44" s="177">
        <v>5.0204767211515655</v>
      </c>
      <c r="J44" s="177">
        <v>3.3780149166669262</v>
      </c>
      <c r="K44" s="177">
        <v>0.8329214946070238</v>
      </c>
      <c r="L44" s="177">
        <v>0.44709607242100857</v>
      </c>
      <c r="M44" s="136">
        <f t="shared" si="0"/>
        <v>12.902311047138175</v>
      </c>
    </row>
    <row r="45" spans="1:13" ht="13.15">
      <c r="A45" t="s">
        <v>72</v>
      </c>
      <c r="B45" t="s">
        <v>223</v>
      </c>
      <c r="C45" t="s">
        <v>224</v>
      </c>
      <c r="D45" t="s">
        <v>75</v>
      </c>
      <c r="E45" t="s">
        <v>69</v>
      </c>
      <c r="F45" s="177">
        <v>0</v>
      </c>
      <c r="G45" s="177">
        <v>0</v>
      </c>
      <c r="H45" s="177">
        <v>0</v>
      </c>
      <c r="I45" s="177">
        <v>0</v>
      </c>
      <c r="J45" s="177">
        <v>0</v>
      </c>
      <c r="K45" s="177">
        <v>0</v>
      </c>
      <c r="L45" s="177">
        <v>0</v>
      </c>
      <c r="M45" s="136">
        <f t="shared" si="0"/>
        <v>0</v>
      </c>
    </row>
    <row r="46" spans="1:13" ht="13.15">
      <c r="A46" t="s">
        <v>72</v>
      </c>
      <c r="B46" t="s">
        <v>225</v>
      </c>
      <c r="C46" t="s">
        <v>226</v>
      </c>
      <c r="D46" t="s">
        <v>75</v>
      </c>
      <c r="E46" t="s">
        <v>69</v>
      </c>
      <c r="F46" s="177">
        <v>0</v>
      </c>
      <c r="G46" s="177">
        <v>0</v>
      </c>
      <c r="H46" s="177">
        <v>2.414423346334849</v>
      </c>
      <c r="I46" s="177">
        <v>8.8567848488394585</v>
      </c>
      <c r="J46" s="177">
        <v>20.853563500890441</v>
      </c>
      <c r="K46" s="177">
        <v>25.935712364538585</v>
      </c>
      <c r="L46" s="177">
        <v>15.540434267090566</v>
      </c>
      <c r="M46" s="136">
        <f t="shared" si="0"/>
        <v>73.60091832769389</v>
      </c>
    </row>
    <row r="47" spans="1:13" ht="13.15">
      <c r="A47" t="s">
        <v>72</v>
      </c>
      <c r="B47" t="s">
        <v>227</v>
      </c>
      <c r="C47" t="s">
        <v>228</v>
      </c>
      <c r="D47" t="s">
        <v>75</v>
      </c>
      <c r="E47" t="s">
        <v>69</v>
      </c>
      <c r="F47" s="177">
        <v>0</v>
      </c>
      <c r="G47" s="177">
        <v>0</v>
      </c>
      <c r="H47" s="177">
        <v>0.67087528533639518</v>
      </c>
      <c r="I47" s="177">
        <v>1.0447131589939569</v>
      </c>
      <c r="J47" s="177">
        <v>1.0332138430488962</v>
      </c>
      <c r="K47" s="177">
        <v>0.61443059139068257</v>
      </c>
      <c r="L47" s="177">
        <v>0.15911904880786498</v>
      </c>
      <c r="M47" s="136">
        <f t="shared" si="0"/>
        <v>3.5223519275777955</v>
      </c>
    </row>
    <row r="48" spans="1:13" ht="13.15">
      <c r="A48" t="s">
        <v>72</v>
      </c>
      <c r="B48" t="s">
        <v>229</v>
      </c>
      <c r="C48" t="s">
        <v>230</v>
      </c>
      <c r="D48" t="s">
        <v>75</v>
      </c>
      <c r="E48" t="s">
        <v>69</v>
      </c>
      <c r="F48" s="177">
        <v>0</v>
      </c>
      <c r="G48" s="177">
        <v>0</v>
      </c>
      <c r="H48" s="177">
        <v>14.718049467752078</v>
      </c>
      <c r="I48" s="177">
        <v>40.573802840000489</v>
      </c>
      <c r="J48" s="177">
        <v>29.334995114978327</v>
      </c>
      <c r="K48" s="177">
        <v>10.718324919722438</v>
      </c>
      <c r="L48" s="177">
        <v>6.949410399969187</v>
      </c>
      <c r="M48" s="136">
        <f t="shared" si="0"/>
        <v>102.29458274242251</v>
      </c>
    </row>
    <row r="49" spans="1:13" ht="13.15">
      <c r="A49" t="s">
        <v>110</v>
      </c>
      <c r="B49" t="s">
        <v>145</v>
      </c>
      <c r="C49" t="s">
        <v>146</v>
      </c>
      <c r="D49" t="s">
        <v>75</v>
      </c>
      <c r="E49" t="s">
        <v>69</v>
      </c>
      <c r="F49" s="177">
        <v>0</v>
      </c>
      <c r="G49" s="177">
        <v>0</v>
      </c>
      <c r="H49" s="177">
        <v>245.05218233216024</v>
      </c>
      <c r="I49" s="177">
        <v>375.5950399137518</v>
      </c>
      <c r="J49" s="177">
        <v>464.10447148957854</v>
      </c>
      <c r="K49" s="177">
        <v>440.16799365815331</v>
      </c>
      <c r="L49" s="177">
        <v>296.02944640673411</v>
      </c>
      <c r="M49" s="136">
        <f t="shared" si="0"/>
        <v>1820.9491338003781</v>
      </c>
    </row>
    <row r="50" spans="1:13" ht="13.15">
      <c r="A50" t="s">
        <v>110</v>
      </c>
      <c r="B50" t="s">
        <v>147</v>
      </c>
      <c r="C50" t="s">
        <v>148</v>
      </c>
      <c r="D50" t="s">
        <v>75</v>
      </c>
      <c r="E50" t="s">
        <v>69</v>
      </c>
      <c r="F50" s="177">
        <v>0</v>
      </c>
      <c r="G50" s="177">
        <v>0</v>
      </c>
      <c r="H50" s="177">
        <v>2.4304791769535212</v>
      </c>
      <c r="I50" s="177">
        <v>2.3565502976833876</v>
      </c>
      <c r="J50" s="177">
        <v>0</v>
      </c>
      <c r="K50" s="177">
        <v>0</v>
      </c>
      <c r="L50" s="177">
        <v>0</v>
      </c>
      <c r="M50" s="136">
        <f t="shared" si="0"/>
        <v>4.7870294746369089</v>
      </c>
    </row>
    <row r="51" spans="1:13" ht="13.15">
      <c r="A51" t="s">
        <v>110</v>
      </c>
      <c r="B51" t="s">
        <v>149</v>
      </c>
      <c r="C51" t="s">
        <v>150</v>
      </c>
      <c r="D51" t="s">
        <v>75</v>
      </c>
      <c r="E51" t="s">
        <v>69</v>
      </c>
      <c r="F51" s="177">
        <v>0</v>
      </c>
      <c r="G51" s="177">
        <v>0</v>
      </c>
      <c r="H51" s="177">
        <v>0.18817890938107945</v>
      </c>
      <c r="I51" s="177">
        <v>0.18225827971213493</v>
      </c>
      <c r="J51" s="177">
        <v>0</v>
      </c>
      <c r="K51" s="177">
        <v>0</v>
      </c>
      <c r="L51" s="177">
        <v>0</v>
      </c>
      <c r="M51" s="136">
        <f t="shared" si="0"/>
        <v>0.37043718909321438</v>
      </c>
    </row>
    <row r="52" spans="1:13" ht="13.15">
      <c r="A52" t="s">
        <v>110</v>
      </c>
      <c r="B52" t="s">
        <v>151</v>
      </c>
      <c r="C52" t="s">
        <v>152</v>
      </c>
      <c r="D52" t="s">
        <v>75</v>
      </c>
      <c r="E52" t="s">
        <v>69</v>
      </c>
      <c r="F52" s="177">
        <v>0</v>
      </c>
      <c r="G52" s="177">
        <v>0</v>
      </c>
      <c r="H52" s="177">
        <v>3.0069008888471429</v>
      </c>
      <c r="I52" s="177">
        <v>2.991006147059684</v>
      </c>
      <c r="J52" s="177">
        <v>0</v>
      </c>
      <c r="K52" s="177">
        <v>0</v>
      </c>
      <c r="L52" s="177">
        <v>0</v>
      </c>
      <c r="M52" s="136">
        <f t="shared" si="0"/>
        <v>5.9979070359068274</v>
      </c>
    </row>
    <row r="53" spans="1:13" ht="13.15">
      <c r="A53" t="s">
        <v>110</v>
      </c>
      <c r="B53" t="s">
        <v>153</v>
      </c>
      <c r="C53" t="s">
        <v>154</v>
      </c>
      <c r="D53" t="s">
        <v>75</v>
      </c>
      <c r="E53" t="s">
        <v>69</v>
      </c>
      <c r="F53" s="177">
        <v>0</v>
      </c>
      <c r="G53" s="177">
        <v>0</v>
      </c>
      <c r="H53" s="177">
        <v>3.1550670196019306</v>
      </c>
      <c r="I53" s="177">
        <v>4.7036428684195526</v>
      </c>
      <c r="J53" s="177">
        <v>4.7719111588022987</v>
      </c>
      <c r="K53" s="177">
        <v>3.4490919487297624</v>
      </c>
      <c r="L53" s="177">
        <v>0.55157943102997864</v>
      </c>
      <c r="M53" s="136">
        <f t="shared" si="0"/>
        <v>16.631292426583521</v>
      </c>
    </row>
    <row r="54" spans="1:13" ht="13.15">
      <c r="A54" t="s">
        <v>110</v>
      </c>
      <c r="B54" t="s">
        <v>155</v>
      </c>
      <c r="C54" t="s">
        <v>156</v>
      </c>
      <c r="D54" t="s">
        <v>75</v>
      </c>
      <c r="E54" t="s">
        <v>69</v>
      </c>
      <c r="F54" s="177">
        <v>0</v>
      </c>
      <c r="G54" s="177">
        <v>0</v>
      </c>
      <c r="H54" s="177">
        <v>0</v>
      </c>
      <c r="I54" s="177">
        <v>0</v>
      </c>
      <c r="J54" s="177">
        <v>0</v>
      </c>
      <c r="K54" s="177">
        <v>0</v>
      </c>
      <c r="L54" s="177">
        <v>0</v>
      </c>
      <c r="M54" s="136">
        <f t="shared" si="0"/>
        <v>0</v>
      </c>
    </row>
    <row r="55" spans="1:13" ht="13.15">
      <c r="A55" t="s">
        <v>110</v>
      </c>
      <c r="B55" t="s">
        <v>157</v>
      </c>
      <c r="C55" t="s">
        <v>158</v>
      </c>
      <c r="D55" t="s">
        <v>75</v>
      </c>
      <c r="E55" t="s">
        <v>69</v>
      </c>
      <c r="F55" s="177">
        <v>0</v>
      </c>
      <c r="G55" s="177">
        <v>0</v>
      </c>
      <c r="H55" s="177">
        <v>109.70807744762634</v>
      </c>
      <c r="I55" s="177">
        <v>196.13912414781248</v>
      </c>
      <c r="J55" s="177">
        <v>285.23835213940322</v>
      </c>
      <c r="K55" s="177">
        <v>279.65119364014527</v>
      </c>
      <c r="L55" s="177">
        <v>201.01550305434287</v>
      </c>
      <c r="M55" s="136">
        <f t="shared" si="0"/>
        <v>1071.7522504293302</v>
      </c>
    </row>
    <row r="56" spans="1:13" ht="13.15">
      <c r="A56" t="s">
        <v>110</v>
      </c>
      <c r="B56" t="s">
        <v>159</v>
      </c>
      <c r="C56" t="s">
        <v>160</v>
      </c>
      <c r="D56" t="s">
        <v>75</v>
      </c>
      <c r="E56" t="s">
        <v>69</v>
      </c>
      <c r="F56" s="177">
        <v>0</v>
      </c>
      <c r="G56" s="177">
        <v>0</v>
      </c>
      <c r="H56" s="177">
        <v>0</v>
      </c>
      <c r="I56" s="177">
        <v>0</v>
      </c>
      <c r="J56" s="177">
        <v>0</v>
      </c>
      <c r="K56" s="177">
        <v>0</v>
      </c>
      <c r="L56" s="177">
        <v>0</v>
      </c>
      <c r="M56" s="136">
        <f t="shared" si="0"/>
        <v>0</v>
      </c>
    </row>
    <row r="57" spans="1:13" ht="13.15">
      <c r="A57" t="s">
        <v>110</v>
      </c>
      <c r="B57" t="s">
        <v>161</v>
      </c>
      <c r="C57" t="s">
        <v>162</v>
      </c>
      <c r="D57" t="s">
        <v>75</v>
      </c>
      <c r="E57" t="s">
        <v>69</v>
      </c>
      <c r="F57" s="177">
        <v>0</v>
      </c>
      <c r="G57" s="177">
        <v>0</v>
      </c>
      <c r="H57" s="177">
        <v>1.3802432992771263</v>
      </c>
      <c r="I57" s="177">
        <v>1.3382678460470545</v>
      </c>
      <c r="J57" s="177">
        <v>0</v>
      </c>
      <c r="K57" s="177">
        <v>0</v>
      </c>
      <c r="L57" s="177">
        <v>0</v>
      </c>
      <c r="M57" s="136">
        <f t="shared" si="0"/>
        <v>2.7185111453241806</v>
      </c>
    </row>
    <row r="58" spans="1:13" ht="13.15">
      <c r="A58" t="s">
        <v>110</v>
      </c>
      <c r="B58" t="s">
        <v>163</v>
      </c>
      <c r="C58" t="s">
        <v>164</v>
      </c>
      <c r="D58" t="s">
        <v>75</v>
      </c>
      <c r="E58" t="s">
        <v>69</v>
      </c>
      <c r="F58" s="177">
        <v>0</v>
      </c>
      <c r="G58" s="177">
        <v>0</v>
      </c>
      <c r="H58" s="177">
        <v>0</v>
      </c>
      <c r="I58" s="177">
        <v>0</v>
      </c>
      <c r="J58" s="177">
        <v>0</v>
      </c>
      <c r="K58" s="177">
        <v>0</v>
      </c>
      <c r="L58" s="177">
        <v>0</v>
      </c>
      <c r="M58" s="136">
        <f t="shared" si="0"/>
        <v>0</v>
      </c>
    </row>
    <row r="59" spans="1:13" ht="13.15">
      <c r="A59" t="s">
        <v>110</v>
      </c>
      <c r="B59" t="s">
        <v>165</v>
      </c>
      <c r="C59" t="s">
        <v>166</v>
      </c>
      <c r="D59" t="s">
        <v>75</v>
      </c>
      <c r="E59" t="s">
        <v>69</v>
      </c>
      <c r="F59" s="177">
        <v>0</v>
      </c>
      <c r="G59" s="177">
        <v>0</v>
      </c>
      <c r="H59" s="177">
        <v>0.12380191406649964</v>
      </c>
      <c r="I59" s="177">
        <v>0.12019194662097547</v>
      </c>
      <c r="J59" s="177">
        <v>0</v>
      </c>
      <c r="K59" s="177">
        <v>0</v>
      </c>
      <c r="L59" s="177">
        <v>0</v>
      </c>
      <c r="M59" s="136">
        <f t="shared" si="0"/>
        <v>0.24399386068747511</v>
      </c>
    </row>
    <row r="60" spans="1:13" ht="13.15">
      <c r="A60" t="s">
        <v>110</v>
      </c>
      <c r="B60" t="s">
        <v>167</v>
      </c>
      <c r="C60" t="s">
        <v>168</v>
      </c>
      <c r="D60" t="s">
        <v>75</v>
      </c>
      <c r="E60" t="s">
        <v>69</v>
      </c>
      <c r="F60" s="177">
        <v>0</v>
      </c>
      <c r="G60" s="177">
        <v>0</v>
      </c>
      <c r="H60" s="177">
        <v>18.877809887305215</v>
      </c>
      <c r="I60" s="177">
        <v>39.483503681940682</v>
      </c>
      <c r="J60" s="177">
        <v>36.260640689081036</v>
      </c>
      <c r="K60" s="177">
        <v>39.627584436470492</v>
      </c>
      <c r="L60" s="177">
        <v>26.525259686945351</v>
      </c>
      <c r="M60" s="136">
        <f t="shared" si="0"/>
        <v>160.77479838174278</v>
      </c>
    </row>
    <row r="61" spans="1:13" ht="13.15">
      <c r="A61" t="s">
        <v>110</v>
      </c>
      <c r="B61" t="s">
        <v>169</v>
      </c>
      <c r="C61" t="s">
        <v>170</v>
      </c>
      <c r="D61" t="s">
        <v>75</v>
      </c>
      <c r="E61" t="s">
        <v>69</v>
      </c>
      <c r="F61" s="177">
        <v>0</v>
      </c>
      <c r="G61" s="177">
        <v>0</v>
      </c>
      <c r="H61" s="177">
        <v>0</v>
      </c>
      <c r="I61" s="177">
        <v>0</v>
      </c>
      <c r="J61" s="177">
        <v>3.6619639966186384</v>
      </c>
      <c r="K61" s="177">
        <v>9.3331914967459184</v>
      </c>
      <c r="L61" s="177">
        <v>6.1840242932702782</v>
      </c>
      <c r="M61" s="136">
        <f t="shared" si="0"/>
        <v>19.179179786634833</v>
      </c>
    </row>
    <row r="62" spans="1:13" ht="13.15">
      <c r="A62" t="s">
        <v>110</v>
      </c>
      <c r="B62" t="s">
        <v>171</v>
      </c>
      <c r="C62" t="s">
        <v>172</v>
      </c>
      <c r="D62" t="s">
        <v>75</v>
      </c>
      <c r="E62" t="s">
        <v>69</v>
      </c>
      <c r="F62" s="177">
        <v>0</v>
      </c>
      <c r="G62" s="177">
        <v>0</v>
      </c>
      <c r="H62" s="177">
        <v>45.051995821124564</v>
      </c>
      <c r="I62" s="177">
        <v>54.302942242895412</v>
      </c>
      <c r="J62" s="177">
        <v>23.219220026471437</v>
      </c>
      <c r="K62" s="177">
        <v>13.798595442530019</v>
      </c>
      <c r="L62" s="177">
        <v>11.706691440896025</v>
      </c>
      <c r="M62" s="136">
        <f t="shared" si="0"/>
        <v>148.07944497391748</v>
      </c>
    </row>
    <row r="63" spans="1:13" ht="13.15">
      <c r="A63" t="s">
        <v>110</v>
      </c>
      <c r="B63" t="s">
        <v>173</v>
      </c>
      <c r="C63" t="s">
        <v>174</v>
      </c>
      <c r="D63" t="s">
        <v>75</v>
      </c>
      <c r="E63" t="s">
        <v>69</v>
      </c>
      <c r="F63" s="177">
        <v>0</v>
      </c>
      <c r="G63" s="177">
        <v>0</v>
      </c>
      <c r="H63" s="177">
        <v>0</v>
      </c>
      <c r="I63" s="177">
        <v>0</v>
      </c>
      <c r="J63" s="177">
        <v>0</v>
      </c>
      <c r="K63" s="177">
        <v>0</v>
      </c>
      <c r="L63" s="177">
        <v>0</v>
      </c>
      <c r="M63" s="136">
        <f t="shared" si="0"/>
        <v>0</v>
      </c>
    </row>
    <row r="64" spans="1:13" ht="13.15">
      <c r="A64" t="s">
        <v>110</v>
      </c>
      <c r="B64" t="s">
        <v>175</v>
      </c>
      <c r="C64" t="s">
        <v>176</v>
      </c>
      <c r="D64" t="s">
        <v>75</v>
      </c>
      <c r="E64" t="s">
        <v>69</v>
      </c>
      <c r="F64" s="177">
        <v>0</v>
      </c>
      <c r="G64" s="177">
        <v>0</v>
      </c>
      <c r="H64" s="177">
        <v>0</v>
      </c>
      <c r="I64" s="177">
        <v>0</v>
      </c>
      <c r="J64" s="177">
        <v>0</v>
      </c>
      <c r="K64" s="177">
        <v>0</v>
      </c>
      <c r="L64" s="177">
        <v>0</v>
      </c>
      <c r="M64" s="136">
        <f t="shared" si="0"/>
        <v>0</v>
      </c>
    </row>
    <row r="65" spans="1:13" ht="13.15">
      <c r="A65" t="s">
        <v>110</v>
      </c>
      <c r="B65" t="s">
        <v>177</v>
      </c>
      <c r="C65" t="s">
        <v>178</v>
      </c>
      <c r="D65" t="s">
        <v>75</v>
      </c>
      <c r="E65" t="s">
        <v>69</v>
      </c>
      <c r="F65" s="177">
        <v>0</v>
      </c>
      <c r="G65" s="177">
        <v>0</v>
      </c>
      <c r="H65" s="177">
        <v>0</v>
      </c>
      <c r="I65" s="177">
        <v>0</v>
      </c>
      <c r="J65" s="177">
        <v>0</v>
      </c>
      <c r="K65" s="177">
        <v>0</v>
      </c>
      <c r="L65" s="177">
        <v>0</v>
      </c>
      <c r="M65" s="136">
        <f t="shared" si="0"/>
        <v>0</v>
      </c>
    </row>
    <row r="66" spans="1:13" ht="13.15">
      <c r="A66" t="s">
        <v>110</v>
      </c>
      <c r="B66" t="s">
        <v>179</v>
      </c>
      <c r="C66" t="s">
        <v>180</v>
      </c>
      <c r="D66" t="s">
        <v>75</v>
      </c>
      <c r="E66" t="s">
        <v>69</v>
      </c>
      <c r="F66" s="177">
        <v>0</v>
      </c>
      <c r="G66" s="177">
        <v>0</v>
      </c>
      <c r="H66" s="177">
        <v>4.0270286607551</v>
      </c>
      <c r="I66" s="177">
        <v>15.610175362371773</v>
      </c>
      <c r="J66" s="177">
        <v>34.398962334012296</v>
      </c>
      <c r="K66" s="177">
        <v>26.719577280905835</v>
      </c>
      <c r="L66" s="177">
        <v>3.3266651608863378</v>
      </c>
      <c r="M66" s="136">
        <f t="shared" si="0"/>
        <v>84.08240879893134</v>
      </c>
    </row>
    <row r="67" spans="1:13" ht="13.15">
      <c r="A67" t="s">
        <v>110</v>
      </c>
      <c r="B67" t="s">
        <v>181</v>
      </c>
      <c r="C67" t="s">
        <v>182</v>
      </c>
      <c r="D67" t="s">
        <v>75</v>
      </c>
      <c r="E67" t="s">
        <v>69</v>
      </c>
      <c r="F67" s="177">
        <v>0</v>
      </c>
      <c r="G67" s="177">
        <v>0</v>
      </c>
      <c r="H67" s="177">
        <v>0</v>
      </c>
      <c r="I67" s="177">
        <v>0</v>
      </c>
      <c r="J67" s="177">
        <v>0</v>
      </c>
      <c r="K67" s="177">
        <v>0</v>
      </c>
      <c r="L67" s="177">
        <v>0</v>
      </c>
      <c r="M67" s="136">
        <f t="shared" si="0"/>
        <v>0</v>
      </c>
    </row>
    <row r="68" spans="1:13" ht="13.15">
      <c r="A68" t="s">
        <v>110</v>
      </c>
      <c r="B68" t="s">
        <v>183</v>
      </c>
      <c r="C68" t="s">
        <v>184</v>
      </c>
      <c r="D68" t="s">
        <v>75</v>
      </c>
      <c r="E68" t="s">
        <v>69</v>
      </c>
      <c r="F68" s="177">
        <v>0</v>
      </c>
      <c r="G68" s="177">
        <v>0</v>
      </c>
      <c r="H68" s="177">
        <v>0.74886365790601039</v>
      </c>
      <c r="I68" s="177">
        <v>0.77714472736689411</v>
      </c>
      <c r="J68" s="177">
        <v>0.75045277415056644</v>
      </c>
      <c r="K68" s="177">
        <v>0.5691451683443236</v>
      </c>
      <c r="L68" s="177">
        <v>0.5893221464858871</v>
      </c>
      <c r="M68" s="136">
        <f t="shared" si="0"/>
        <v>3.4349284742536819</v>
      </c>
    </row>
    <row r="69" spans="1:13" ht="13.15">
      <c r="A69" t="s">
        <v>110</v>
      </c>
      <c r="B69" t="s">
        <v>185</v>
      </c>
      <c r="C69" t="s">
        <v>186</v>
      </c>
      <c r="D69" t="s">
        <v>75</v>
      </c>
      <c r="E69" t="s">
        <v>69</v>
      </c>
      <c r="F69" s="177">
        <v>0</v>
      </c>
      <c r="G69" s="177">
        <v>0</v>
      </c>
      <c r="H69" s="177">
        <v>0</v>
      </c>
      <c r="I69" s="177">
        <v>0</v>
      </c>
      <c r="J69" s="177">
        <v>0</v>
      </c>
      <c r="K69" s="177">
        <v>0</v>
      </c>
      <c r="L69" s="177">
        <v>0</v>
      </c>
      <c r="M69" s="136">
        <f t="shared" si="0"/>
        <v>0</v>
      </c>
    </row>
    <row r="70" spans="1:13" ht="13.15">
      <c r="A70" t="s">
        <v>110</v>
      </c>
      <c r="B70" t="s">
        <v>187</v>
      </c>
      <c r="C70" t="s">
        <v>188</v>
      </c>
      <c r="D70" t="s">
        <v>75</v>
      </c>
      <c r="E70" t="s">
        <v>69</v>
      </c>
      <c r="F70" s="177">
        <v>0</v>
      </c>
      <c r="G70" s="177">
        <v>0</v>
      </c>
      <c r="H70" s="177">
        <v>0</v>
      </c>
      <c r="I70" s="177">
        <v>0</v>
      </c>
      <c r="J70" s="177">
        <v>0</v>
      </c>
      <c r="K70" s="177">
        <v>0</v>
      </c>
      <c r="L70" s="177">
        <v>0</v>
      </c>
      <c r="M70" s="136">
        <f t="shared" si="0"/>
        <v>0</v>
      </c>
    </row>
    <row r="71" spans="1:13" ht="13.15">
      <c r="A71" t="s">
        <v>110</v>
      </c>
      <c r="B71" t="s">
        <v>189</v>
      </c>
      <c r="C71" t="s">
        <v>190</v>
      </c>
      <c r="D71" t="s">
        <v>75</v>
      </c>
      <c r="E71" t="s">
        <v>69</v>
      </c>
      <c r="F71" s="177">
        <v>0</v>
      </c>
      <c r="G71" s="177">
        <v>0</v>
      </c>
      <c r="H71" s="177">
        <v>9.9797779449929482</v>
      </c>
      <c r="I71" s="177">
        <v>15.595247290374932</v>
      </c>
      <c r="J71" s="177">
        <v>6.0240150267624024</v>
      </c>
      <c r="K71" s="177">
        <v>3.4804461288447128</v>
      </c>
      <c r="L71" s="177">
        <v>2.3951499875320823</v>
      </c>
      <c r="M71" s="136">
        <f t="shared" ref="M71:M134" si="1">SUM(F71:L71)</f>
        <v>37.474636378507078</v>
      </c>
    </row>
    <row r="72" spans="1:13" ht="13.15">
      <c r="A72" t="s">
        <v>110</v>
      </c>
      <c r="B72" t="s">
        <v>191</v>
      </c>
      <c r="C72" t="s">
        <v>192</v>
      </c>
      <c r="D72" t="s">
        <v>75</v>
      </c>
      <c r="E72" t="s">
        <v>69</v>
      </c>
      <c r="F72" s="177">
        <v>0</v>
      </c>
      <c r="G72" s="177">
        <v>0</v>
      </c>
      <c r="H72" s="177">
        <v>0</v>
      </c>
      <c r="I72" s="177">
        <v>0</v>
      </c>
      <c r="J72" s="177">
        <v>0</v>
      </c>
      <c r="K72" s="177">
        <v>0</v>
      </c>
      <c r="L72" s="177">
        <v>0</v>
      </c>
      <c r="M72" s="136">
        <f t="shared" si="1"/>
        <v>0</v>
      </c>
    </row>
    <row r="73" spans="1:13" ht="13.15">
      <c r="A73" t="s">
        <v>110</v>
      </c>
      <c r="B73" t="s">
        <v>193</v>
      </c>
      <c r="C73" t="s">
        <v>194</v>
      </c>
      <c r="D73" t="s">
        <v>75</v>
      </c>
      <c r="E73" t="s">
        <v>69</v>
      </c>
      <c r="F73" s="177">
        <v>0</v>
      </c>
      <c r="G73" s="177">
        <v>0</v>
      </c>
      <c r="H73" s="177">
        <v>1.055782723159109</v>
      </c>
      <c r="I73" s="177">
        <v>1.0216315462782914</v>
      </c>
      <c r="J73" s="177">
        <v>0.99773831886481068</v>
      </c>
      <c r="K73" s="177">
        <v>1.0010608394926892</v>
      </c>
      <c r="L73" s="177">
        <v>1.0371083839744346</v>
      </c>
      <c r="M73" s="136">
        <f t="shared" si="1"/>
        <v>5.1133218117693344</v>
      </c>
    </row>
    <row r="74" spans="1:13" ht="13.15">
      <c r="A74" t="s">
        <v>110</v>
      </c>
      <c r="B74" t="s">
        <v>195</v>
      </c>
      <c r="C74" t="s">
        <v>196</v>
      </c>
      <c r="D74" t="s">
        <v>75</v>
      </c>
      <c r="E74" t="s">
        <v>69</v>
      </c>
      <c r="F74" s="177">
        <v>0</v>
      </c>
      <c r="G74" s="177">
        <v>0</v>
      </c>
      <c r="H74" s="177">
        <v>0</v>
      </c>
      <c r="I74" s="177">
        <v>0</v>
      </c>
      <c r="J74" s="177">
        <v>0</v>
      </c>
      <c r="K74" s="177">
        <v>0</v>
      </c>
      <c r="L74" s="177">
        <v>0</v>
      </c>
      <c r="M74" s="136">
        <f t="shared" si="1"/>
        <v>0</v>
      </c>
    </row>
    <row r="75" spans="1:13" ht="13.15">
      <c r="A75" t="s">
        <v>110</v>
      </c>
      <c r="B75" t="s">
        <v>197</v>
      </c>
      <c r="C75" t="s">
        <v>198</v>
      </c>
      <c r="D75" t="s">
        <v>75</v>
      </c>
      <c r="E75" t="s">
        <v>69</v>
      </c>
      <c r="F75" s="177">
        <v>0</v>
      </c>
      <c r="G75" s="177">
        <v>0</v>
      </c>
      <c r="H75" s="177">
        <v>0</v>
      </c>
      <c r="I75" s="177">
        <v>0</v>
      </c>
      <c r="J75" s="177">
        <v>0</v>
      </c>
      <c r="K75" s="177">
        <v>0</v>
      </c>
      <c r="L75" s="177">
        <v>0</v>
      </c>
      <c r="M75" s="136">
        <f t="shared" si="1"/>
        <v>0</v>
      </c>
    </row>
    <row r="76" spans="1:13" ht="13.15">
      <c r="A76" t="s">
        <v>110</v>
      </c>
      <c r="B76" t="s">
        <v>199</v>
      </c>
      <c r="C76" t="s">
        <v>200</v>
      </c>
      <c r="D76" t="s">
        <v>75</v>
      </c>
      <c r="E76" t="s">
        <v>69</v>
      </c>
      <c r="F76" s="177">
        <v>0</v>
      </c>
      <c r="G76" s="177">
        <v>0</v>
      </c>
      <c r="H76" s="177">
        <v>0</v>
      </c>
      <c r="I76" s="177">
        <v>0</v>
      </c>
      <c r="J76" s="177">
        <v>0</v>
      </c>
      <c r="K76" s="177">
        <v>0</v>
      </c>
      <c r="L76" s="177">
        <v>0</v>
      </c>
      <c r="M76" s="136">
        <f t="shared" si="1"/>
        <v>0</v>
      </c>
    </row>
    <row r="77" spans="1:13" ht="13.15">
      <c r="A77" t="s">
        <v>110</v>
      </c>
      <c r="B77" t="s">
        <v>201</v>
      </c>
      <c r="C77" t="s">
        <v>202</v>
      </c>
      <c r="D77" t="s">
        <v>75</v>
      </c>
      <c r="E77" t="s">
        <v>69</v>
      </c>
      <c r="F77" s="177">
        <v>0</v>
      </c>
      <c r="G77" s="177">
        <v>0</v>
      </c>
      <c r="H77" s="177">
        <v>2.935064315047931</v>
      </c>
      <c r="I77" s="177">
        <v>5.7092365474664755</v>
      </c>
      <c r="J77" s="177">
        <v>8.4325236124909537</v>
      </c>
      <c r="K77" s="177">
        <v>7.4897120289017485</v>
      </c>
      <c r="L77" s="177">
        <v>5.3623581702840983</v>
      </c>
      <c r="M77" s="136">
        <f t="shared" si="1"/>
        <v>29.928894674191206</v>
      </c>
    </row>
    <row r="78" spans="1:13" ht="13.15">
      <c r="A78" t="s">
        <v>110</v>
      </c>
      <c r="B78" t="s">
        <v>203</v>
      </c>
      <c r="C78" t="s">
        <v>204</v>
      </c>
      <c r="D78" t="s">
        <v>75</v>
      </c>
      <c r="E78" t="s">
        <v>69</v>
      </c>
      <c r="F78" s="177">
        <v>0</v>
      </c>
      <c r="G78" s="177">
        <v>0</v>
      </c>
      <c r="H78" s="177">
        <v>2.7926174681174878</v>
      </c>
      <c r="I78" s="177">
        <v>2.7502191979313331</v>
      </c>
      <c r="J78" s="177">
        <v>2.7453755187018247</v>
      </c>
      <c r="K78" s="177">
        <v>2.8011540020943255</v>
      </c>
      <c r="L78" s="177">
        <v>2.9322527616932414</v>
      </c>
      <c r="M78" s="136">
        <f t="shared" si="1"/>
        <v>14.021618948538212</v>
      </c>
    </row>
    <row r="79" spans="1:13" ht="13.15">
      <c r="A79" t="s">
        <v>110</v>
      </c>
      <c r="B79" t="s">
        <v>205</v>
      </c>
      <c r="C79" t="s">
        <v>206</v>
      </c>
      <c r="D79" t="s">
        <v>75</v>
      </c>
      <c r="E79" t="s">
        <v>69</v>
      </c>
      <c r="F79" s="177">
        <v>0</v>
      </c>
      <c r="G79" s="177">
        <v>0</v>
      </c>
      <c r="H79" s="177">
        <v>0</v>
      </c>
      <c r="I79" s="177">
        <v>0</v>
      </c>
      <c r="J79" s="177">
        <v>0</v>
      </c>
      <c r="K79" s="177">
        <v>0</v>
      </c>
      <c r="L79" s="177">
        <v>0</v>
      </c>
      <c r="M79" s="136">
        <f t="shared" si="1"/>
        <v>0</v>
      </c>
    </row>
    <row r="80" spans="1:13" ht="13.15">
      <c r="A80" t="s">
        <v>110</v>
      </c>
      <c r="B80" t="s">
        <v>207</v>
      </c>
      <c r="C80" t="s">
        <v>208</v>
      </c>
      <c r="D80" t="s">
        <v>75</v>
      </c>
      <c r="E80" t="s">
        <v>69</v>
      </c>
      <c r="F80" s="177">
        <v>0</v>
      </c>
      <c r="G80" s="177">
        <v>0</v>
      </c>
      <c r="H80" s="177">
        <v>1.338409869334116</v>
      </c>
      <c r="I80" s="177">
        <v>2.6026086708339298</v>
      </c>
      <c r="J80" s="177">
        <v>3.8442550559324009</v>
      </c>
      <c r="K80" s="177">
        <v>3.4136239489177451</v>
      </c>
      <c r="L80" s="177">
        <v>2.4447444081653908</v>
      </c>
      <c r="M80" s="136">
        <f t="shared" si="1"/>
        <v>13.643641953183584</v>
      </c>
    </row>
    <row r="81" spans="1:13" ht="13.15">
      <c r="A81" t="s">
        <v>110</v>
      </c>
      <c r="B81" t="s">
        <v>209</v>
      </c>
      <c r="C81" t="s">
        <v>210</v>
      </c>
      <c r="D81" t="s">
        <v>75</v>
      </c>
      <c r="E81" t="s">
        <v>69</v>
      </c>
      <c r="F81" s="177">
        <v>0</v>
      </c>
      <c r="G81" s="177">
        <v>0</v>
      </c>
      <c r="H81" s="177">
        <v>0</v>
      </c>
      <c r="I81" s="177">
        <v>0</v>
      </c>
      <c r="J81" s="177">
        <v>0</v>
      </c>
      <c r="K81" s="177">
        <v>0</v>
      </c>
      <c r="L81" s="177">
        <v>0</v>
      </c>
      <c r="M81" s="136">
        <f t="shared" si="1"/>
        <v>0</v>
      </c>
    </row>
    <row r="82" spans="1:13" ht="13.15">
      <c r="A82" t="s">
        <v>110</v>
      </c>
      <c r="B82" t="s">
        <v>211</v>
      </c>
      <c r="C82" t="s">
        <v>212</v>
      </c>
      <c r="D82" t="s">
        <v>75</v>
      </c>
      <c r="E82" t="s">
        <v>69</v>
      </c>
      <c r="F82" s="177">
        <v>0</v>
      </c>
      <c r="G82" s="177">
        <v>0</v>
      </c>
      <c r="H82" s="177">
        <v>0.34362840041879528</v>
      </c>
      <c r="I82" s="177">
        <v>1.9868405257188029</v>
      </c>
      <c r="J82" s="177">
        <v>8.1119701328910523</v>
      </c>
      <c r="K82" s="177">
        <v>5.2107272800627893</v>
      </c>
      <c r="L82" s="177">
        <v>2.7828268763287576</v>
      </c>
      <c r="M82" s="136">
        <f t="shared" si="1"/>
        <v>18.435993215420197</v>
      </c>
    </row>
    <row r="83" spans="1:13" ht="13.15">
      <c r="A83" t="s">
        <v>110</v>
      </c>
      <c r="B83" t="s">
        <v>213</v>
      </c>
      <c r="C83" t="s">
        <v>214</v>
      </c>
      <c r="D83" t="s">
        <v>75</v>
      </c>
      <c r="E83" t="s">
        <v>69</v>
      </c>
      <c r="F83" s="177">
        <v>0</v>
      </c>
      <c r="G83" s="177">
        <v>0</v>
      </c>
      <c r="H83" s="177">
        <v>12.662261687659075</v>
      </c>
      <c r="I83" s="177">
        <v>13.557651578846032</v>
      </c>
      <c r="J83" s="177">
        <v>23.81764882634965</v>
      </c>
      <c r="K83" s="177">
        <v>21.071261577220678</v>
      </c>
      <c r="L83" s="177">
        <v>14.164930598551383</v>
      </c>
      <c r="M83" s="136">
        <f t="shared" si="1"/>
        <v>85.273754268626817</v>
      </c>
    </row>
    <row r="84" spans="1:13" ht="13.15">
      <c r="A84" t="s">
        <v>110</v>
      </c>
      <c r="B84" t="s">
        <v>215</v>
      </c>
      <c r="C84" t="s">
        <v>216</v>
      </c>
      <c r="D84" t="s">
        <v>75</v>
      </c>
      <c r="E84" t="s">
        <v>69</v>
      </c>
      <c r="F84" s="177">
        <v>0</v>
      </c>
      <c r="G84" s="177">
        <v>0</v>
      </c>
      <c r="H84" s="177">
        <v>2.007943398538492</v>
      </c>
      <c r="I84" s="177">
        <v>2.3737795795546823</v>
      </c>
      <c r="J84" s="177">
        <v>1.1175543944565245</v>
      </c>
      <c r="K84" s="177">
        <v>0.70048410256981886</v>
      </c>
      <c r="L84" s="177">
        <v>0.4067865678372814</v>
      </c>
      <c r="M84" s="136">
        <f t="shared" si="1"/>
        <v>6.6065480429567991</v>
      </c>
    </row>
    <row r="85" spans="1:13" ht="13.15">
      <c r="A85" t="s">
        <v>110</v>
      </c>
      <c r="B85" t="s">
        <v>217</v>
      </c>
      <c r="C85" t="s">
        <v>218</v>
      </c>
      <c r="D85" t="s">
        <v>75</v>
      </c>
      <c r="E85" t="s">
        <v>69</v>
      </c>
      <c r="F85" s="177">
        <v>0</v>
      </c>
      <c r="G85" s="177">
        <v>0</v>
      </c>
      <c r="H85" s="177">
        <v>5.2690094626702245E-2</v>
      </c>
      <c r="I85" s="177">
        <v>1.6040698974448546</v>
      </c>
      <c r="J85" s="177">
        <v>7.5763489339667647</v>
      </c>
      <c r="K85" s="177">
        <v>5.9413446775754943</v>
      </c>
      <c r="L85" s="177">
        <v>0.12167193331543645</v>
      </c>
      <c r="M85" s="136">
        <f t="shared" si="1"/>
        <v>15.296125536929253</v>
      </c>
    </row>
    <row r="86" spans="1:13" ht="13.15">
      <c r="A86" t="s">
        <v>110</v>
      </c>
      <c r="B86" t="s">
        <v>219</v>
      </c>
      <c r="C86" t="s">
        <v>220</v>
      </c>
      <c r="D86" t="s">
        <v>75</v>
      </c>
      <c r="E86" t="s">
        <v>69</v>
      </c>
      <c r="F86" s="177">
        <v>0</v>
      </c>
      <c r="G86" s="177">
        <v>0</v>
      </c>
      <c r="H86" s="177">
        <v>0.7549783488033156</v>
      </c>
      <c r="I86" s="177">
        <v>0.90591145500063719</v>
      </c>
      <c r="J86" s="177">
        <v>2.1467540499651587</v>
      </c>
      <c r="K86" s="177">
        <v>3.4996911127018455</v>
      </c>
      <c r="L86" s="177">
        <v>2.3555210681243732</v>
      </c>
      <c r="M86" s="136">
        <f t="shared" si="1"/>
        <v>9.6628560345953307</v>
      </c>
    </row>
    <row r="87" spans="1:13" ht="13.15">
      <c r="A87" t="s">
        <v>110</v>
      </c>
      <c r="B87" t="s">
        <v>221</v>
      </c>
      <c r="C87" t="s">
        <v>222</v>
      </c>
      <c r="D87" t="s">
        <v>75</v>
      </c>
      <c r="E87" t="s">
        <v>69</v>
      </c>
      <c r="F87" s="177">
        <v>0</v>
      </c>
      <c r="G87" s="177">
        <v>0</v>
      </c>
      <c r="H87" s="177">
        <v>0</v>
      </c>
      <c r="I87" s="177">
        <v>0</v>
      </c>
      <c r="J87" s="177">
        <v>0</v>
      </c>
      <c r="K87" s="177">
        <v>0</v>
      </c>
      <c r="L87" s="177">
        <v>0</v>
      </c>
      <c r="M87" s="136">
        <f t="shared" si="1"/>
        <v>0</v>
      </c>
    </row>
    <row r="88" spans="1:13" ht="13.15">
      <c r="A88" t="s">
        <v>110</v>
      </c>
      <c r="B88" t="s">
        <v>223</v>
      </c>
      <c r="C88" t="s">
        <v>224</v>
      </c>
      <c r="D88" t="s">
        <v>75</v>
      </c>
      <c r="E88" t="s">
        <v>69</v>
      </c>
      <c r="F88" s="177">
        <v>0</v>
      </c>
      <c r="G88" s="177">
        <v>0</v>
      </c>
      <c r="H88" s="177">
        <v>1.1003514122230487</v>
      </c>
      <c r="I88" s="177">
        <v>1.075816440246764</v>
      </c>
      <c r="J88" s="177">
        <v>1.0711734257488745</v>
      </c>
      <c r="K88" s="177">
        <v>1.0710379078844112</v>
      </c>
      <c r="L88" s="177">
        <v>1.0767000448151718</v>
      </c>
      <c r="M88" s="136">
        <f t="shared" si="1"/>
        <v>5.3950792309182694</v>
      </c>
    </row>
    <row r="89" spans="1:13" ht="13.15">
      <c r="A89" t="s">
        <v>110</v>
      </c>
      <c r="B89" t="s">
        <v>225</v>
      </c>
      <c r="C89" t="s">
        <v>226</v>
      </c>
      <c r="D89" t="s">
        <v>75</v>
      </c>
      <c r="E89" t="s">
        <v>69</v>
      </c>
      <c r="F89" s="177">
        <v>0</v>
      </c>
      <c r="G89" s="177">
        <v>0</v>
      </c>
      <c r="H89" s="177">
        <v>6.247482523145548</v>
      </c>
      <c r="I89" s="177">
        <v>7.16797483833379</v>
      </c>
      <c r="J89" s="177">
        <v>7.1125574208660911</v>
      </c>
      <c r="K89" s="177">
        <v>7.1770234168988463</v>
      </c>
      <c r="L89" s="177">
        <v>6.8808236809783736</v>
      </c>
      <c r="M89" s="136">
        <f t="shared" si="1"/>
        <v>34.585861880222652</v>
      </c>
    </row>
    <row r="90" spans="1:13" ht="13.15">
      <c r="A90" t="s">
        <v>110</v>
      </c>
      <c r="B90" t="s">
        <v>227</v>
      </c>
      <c r="C90" t="s">
        <v>228</v>
      </c>
      <c r="D90" t="s">
        <v>75</v>
      </c>
      <c r="E90" t="s">
        <v>69</v>
      </c>
      <c r="F90" s="177">
        <v>0</v>
      </c>
      <c r="G90" s="177">
        <v>0</v>
      </c>
      <c r="H90" s="177">
        <v>0.9379975323660722</v>
      </c>
      <c r="I90" s="177">
        <v>1.2392447977912415</v>
      </c>
      <c r="J90" s="177">
        <v>2.8050536540424909</v>
      </c>
      <c r="K90" s="177">
        <v>4.1620472211164845</v>
      </c>
      <c r="L90" s="177">
        <v>4.1695267112772747</v>
      </c>
      <c r="M90" s="136">
        <f t="shared" si="1"/>
        <v>13.313869916593564</v>
      </c>
    </row>
    <row r="91" spans="1:13" ht="13.15">
      <c r="A91" t="s">
        <v>110</v>
      </c>
      <c r="B91" t="s">
        <v>229</v>
      </c>
      <c r="C91" t="s">
        <v>230</v>
      </c>
      <c r="D91" t="s">
        <v>75</v>
      </c>
      <c r="E91" t="s">
        <v>69</v>
      </c>
      <c r="F91" s="177">
        <v>0</v>
      </c>
      <c r="G91" s="177">
        <v>0</v>
      </c>
      <c r="H91" s="177">
        <v>14.14474993088305</v>
      </c>
      <c r="I91" s="177">
        <v>0</v>
      </c>
      <c r="J91" s="177">
        <v>0</v>
      </c>
      <c r="K91" s="177">
        <v>0</v>
      </c>
      <c r="L91" s="177">
        <v>0</v>
      </c>
      <c r="M91" s="136">
        <f t="shared" si="1"/>
        <v>14.14474993088305</v>
      </c>
    </row>
    <row r="92" spans="1:13" ht="13.15">
      <c r="A92" t="s">
        <v>111</v>
      </c>
      <c r="B92" t="s">
        <v>145</v>
      </c>
      <c r="C92" t="s">
        <v>146</v>
      </c>
      <c r="D92" t="s">
        <v>75</v>
      </c>
      <c r="E92" t="s">
        <v>69</v>
      </c>
      <c r="F92" s="177">
        <v>0</v>
      </c>
      <c r="G92" s="177">
        <v>0</v>
      </c>
      <c r="H92" s="177">
        <v>1.7549806302281359</v>
      </c>
      <c r="I92" s="177">
        <v>3.154733808110731</v>
      </c>
      <c r="J92" s="177">
        <v>7.2597014913090323</v>
      </c>
      <c r="K92" s="177">
        <v>10.155491941599223</v>
      </c>
      <c r="L92" s="177">
        <v>1.9091424302281816</v>
      </c>
      <c r="M92" s="136">
        <f t="shared" si="1"/>
        <v>24.234050301475303</v>
      </c>
    </row>
    <row r="93" spans="1:13" ht="13.15">
      <c r="A93" t="s">
        <v>111</v>
      </c>
      <c r="B93" t="s">
        <v>147</v>
      </c>
      <c r="C93" t="s">
        <v>148</v>
      </c>
      <c r="D93" t="s">
        <v>75</v>
      </c>
      <c r="E93" t="s">
        <v>69</v>
      </c>
      <c r="F93" s="177">
        <v>0</v>
      </c>
      <c r="G93" s="177">
        <v>0</v>
      </c>
      <c r="H93" s="177">
        <v>0</v>
      </c>
      <c r="I93" s="177">
        <v>0</v>
      </c>
      <c r="J93" s="177">
        <v>0</v>
      </c>
      <c r="K93" s="177">
        <v>0</v>
      </c>
      <c r="L93" s="177">
        <v>0</v>
      </c>
      <c r="M93" s="136">
        <f t="shared" si="1"/>
        <v>0</v>
      </c>
    </row>
    <row r="94" spans="1:13" ht="13.15">
      <c r="A94" t="s">
        <v>111</v>
      </c>
      <c r="B94" t="s">
        <v>149</v>
      </c>
      <c r="C94" t="s">
        <v>150</v>
      </c>
      <c r="D94" t="s">
        <v>75</v>
      </c>
      <c r="E94" t="s">
        <v>69</v>
      </c>
      <c r="F94" s="177">
        <v>0</v>
      </c>
      <c r="G94" s="177">
        <v>0</v>
      </c>
      <c r="H94" s="177">
        <v>2.376996750076793E-2</v>
      </c>
      <c r="I94" s="177">
        <v>1.9703597806717292E-3</v>
      </c>
      <c r="J94" s="177">
        <v>1.9582695169083628E-3</v>
      </c>
      <c r="K94" s="177">
        <v>1.94380745532561E-3</v>
      </c>
      <c r="L94" s="177">
        <v>1.9313005288164515E-3</v>
      </c>
      <c r="M94" s="136">
        <f t="shared" si="1"/>
        <v>3.1573704782490081E-2</v>
      </c>
    </row>
    <row r="95" spans="1:13" ht="13.15">
      <c r="A95" t="s">
        <v>111</v>
      </c>
      <c r="B95" t="s">
        <v>151</v>
      </c>
      <c r="C95" t="s">
        <v>152</v>
      </c>
      <c r="D95" t="s">
        <v>75</v>
      </c>
      <c r="E95" t="s">
        <v>69</v>
      </c>
      <c r="F95" s="177">
        <v>0</v>
      </c>
      <c r="G95" s="177">
        <v>0</v>
      </c>
      <c r="H95" s="177">
        <v>0</v>
      </c>
      <c r="I95" s="177">
        <v>0</v>
      </c>
      <c r="J95" s="177">
        <v>0</v>
      </c>
      <c r="K95" s="177">
        <v>0</v>
      </c>
      <c r="L95" s="177">
        <v>0</v>
      </c>
      <c r="M95" s="136">
        <f t="shared" si="1"/>
        <v>0</v>
      </c>
    </row>
    <row r="96" spans="1:13" ht="13.15">
      <c r="A96" t="s">
        <v>111</v>
      </c>
      <c r="B96" t="s">
        <v>153</v>
      </c>
      <c r="C96" t="s">
        <v>154</v>
      </c>
      <c r="D96" t="s">
        <v>75</v>
      </c>
      <c r="E96" t="s">
        <v>69</v>
      </c>
      <c r="F96" s="177">
        <v>0</v>
      </c>
      <c r="G96" s="177">
        <v>0</v>
      </c>
      <c r="H96" s="177">
        <v>5.4472842189259851E-2</v>
      </c>
      <c r="I96" s="177">
        <v>5.4184893968472557E-2</v>
      </c>
      <c r="J96" s="177">
        <v>0.13609973142513121</v>
      </c>
      <c r="K96" s="177">
        <v>0.16619553743033966</v>
      </c>
      <c r="L96" s="177">
        <v>0.14098493860360095</v>
      </c>
      <c r="M96" s="136">
        <f t="shared" si="1"/>
        <v>0.55193794361680426</v>
      </c>
    </row>
    <row r="97" spans="1:13" ht="13.15">
      <c r="A97" t="s">
        <v>111</v>
      </c>
      <c r="B97" t="s">
        <v>155</v>
      </c>
      <c r="C97" t="s">
        <v>156</v>
      </c>
      <c r="D97" t="s">
        <v>75</v>
      </c>
      <c r="E97" t="s">
        <v>69</v>
      </c>
      <c r="F97" s="177">
        <v>0</v>
      </c>
      <c r="G97" s="177">
        <v>0</v>
      </c>
      <c r="H97" s="177">
        <v>0</v>
      </c>
      <c r="I97" s="177">
        <v>0</v>
      </c>
      <c r="J97" s="177">
        <v>0</v>
      </c>
      <c r="K97" s="177">
        <v>0</v>
      </c>
      <c r="L97" s="177">
        <v>0</v>
      </c>
      <c r="M97" s="136">
        <f t="shared" si="1"/>
        <v>0</v>
      </c>
    </row>
    <row r="98" spans="1:13" ht="13.15">
      <c r="A98" t="s">
        <v>111</v>
      </c>
      <c r="B98" t="s">
        <v>157</v>
      </c>
      <c r="C98" t="s">
        <v>158</v>
      </c>
      <c r="D98" t="s">
        <v>75</v>
      </c>
      <c r="E98" t="s">
        <v>69</v>
      </c>
      <c r="F98" s="177">
        <v>0</v>
      </c>
      <c r="G98" s="177">
        <v>0</v>
      </c>
      <c r="H98" s="177">
        <v>0.27038338032123521</v>
      </c>
      <c r="I98" s="177">
        <v>0.88075082196026278</v>
      </c>
      <c r="J98" s="177">
        <v>3.3417869306041208</v>
      </c>
      <c r="K98" s="177">
        <v>5.6409292353549212</v>
      </c>
      <c r="L98" s="177">
        <v>0.91929905171663084</v>
      </c>
      <c r="M98" s="136">
        <f t="shared" si="1"/>
        <v>11.053149419957172</v>
      </c>
    </row>
    <row r="99" spans="1:13" ht="13.15">
      <c r="A99" t="s">
        <v>111</v>
      </c>
      <c r="B99" t="s">
        <v>159</v>
      </c>
      <c r="C99" t="s">
        <v>160</v>
      </c>
      <c r="D99" t="s">
        <v>75</v>
      </c>
      <c r="E99" t="s">
        <v>69</v>
      </c>
      <c r="F99" s="177">
        <v>0</v>
      </c>
      <c r="G99" s="177">
        <v>0</v>
      </c>
      <c r="H99" s="177">
        <v>0</v>
      </c>
      <c r="I99" s="177">
        <v>0</v>
      </c>
      <c r="J99" s="177">
        <v>0</v>
      </c>
      <c r="K99" s="177">
        <v>0</v>
      </c>
      <c r="L99" s="177">
        <v>0</v>
      </c>
      <c r="M99" s="136">
        <f t="shared" si="1"/>
        <v>0</v>
      </c>
    </row>
    <row r="100" spans="1:13" ht="13.15">
      <c r="A100" t="s">
        <v>111</v>
      </c>
      <c r="B100" t="s">
        <v>161</v>
      </c>
      <c r="C100" t="s">
        <v>162</v>
      </c>
      <c r="D100" t="s">
        <v>75</v>
      </c>
      <c r="E100" t="s">
        <v>69</v>
      </c>
      <c r="F100" s="177">
        <v>0</v>
      </c>
      <c r="G100" s="177">
        <v>0</v>
      </c>
      <c r="H100" s="177">
        <v>0</v>
      </c>
      <c r="I100" s="177">
        <v>0</v>
      </c>
      <c r="J100" s="177">
        <v>0</v>
      </c>
      <c r="K100" s="177">
        <v>0</v>
      </c>
      <c r="L100" s="177">
        <v>0</v>
      </c>
      <c r="M100" s="136">
        <f t="shared" si="1"/>
        <v>0</v>
      </c>
    </row>
    <row r="101" spans="1:13" ht="13.15">
      <c r="A101" t="s">
        <v>111</v>
      </c>
      <c r="B101" t="s">
        <v>163</v>
      </c>
      <c r="C101" t="s">
        <v>164</v>
      </c>
      <c r="D101" t="s">
        <v>75</v>
      </c>
      <c r="E101" t="s">
        <v>69</v>
      </c>
      <c r="F101" s="177">
        <v>0</v>
      </c>
      <c r="G101" s="177">
        <v>0</v>
      </c>
      <c r="H101" s="177">
        <v>0</v>
      </c>
      <c r="I101" s="177">
        <v>0</v>
      </c>
      <c r="J101" s="177">
        <v>0</v>
      </c>
      <c r="K101" s="177">
        <v>0</v>
      </c>
      <c r="L101" s="177">
        <v>0</v>
      </c>
      <c r="M101" s="136">
        <f t="shared" si="1"/>
        <v>0</v>
      </c>
    </row>
    <row r="102" spans="1:13" ht="13.15">
      <c r="A102" t="s">
        <v>111</v>
      </c>
      <c r="B102" t="s">
        <v>165</v>
      </c>
      <c r="C102" t="s">
        <v>166</v>
      </c>
      <c r="D102" t="s">
        <v>75</v>
      </c>
      <c r="E102" t="s">
        <v>69</v>
      </c>
      <c r="F102" s="177">
        <v>0</v>
      </c>
      <c r="G102" s="177">
        <v>0</v>
      </c>
      <c r="H102" s="177">
        <v>0</v>
      </c>
      <c r="I102" s="177">
        <v>0</v>
      </c>
      <c r="J102" s="177">
        <v>0</v>
      </c>
      <c r="K102" s="177">
        <v>0</v>
      </c>
      <c r="L102" s="177">
        <v>0</v>
      </c>
      <c r="M102" s="136">
        <f t="shared" si="1"/>
        <v>0</v>
      </c>
    </row>
    <row r="103" spans="1:13" ht="13.15">
      <c r="A103" t="s">
        <v>111</v>
      </c>
      <c r="B103" t="s">
        <v>167</v>
      </c>
      <c r="C103" t="s">
        <v>168</v>
      </c>
      <c r="D103" t="s">
        <v>75</v>
      </c>
      <c r="E103" t="s">
        <v>69</v>
      </c>
      <c r="F103" s="177">
        <v>0</v>
      </c>
      <c r="G103" s="177">
        <v>0</v>
      </c>
      <c r="H103" s="177">
        <v>0.13697373823951367</v>
      </c>
      <c r="I103" s="177">
        <v>0.70135082748948596</v>
      </c>
      <c r="J103" s="177">
        <v>2.4796236411481987</v>
      </c>
      <c r="K103" s="177">
        <v>3.7558685198394484</v>
      </c>
      <c r="L103" s="177">
        <v>0.74437007959491908</v>
      </c>
      <c r="M103" s="136">
        <f t="shared" si="1"/>
        <v>7.8181868063115658</v>
      </c>
    </row>
    <row r="104" spans="1:13" ht="13.15">
      <c r="A104" t="s">
        <v>111</v>
      </c>
      <c r="B104" t="s">
        <v>169</v>
      </c>
      <c r="C104" t="s">
        <v>170</v>
      </c>
      <c r="D104" t="s">
        <v>75</v>
      </c>
      <c r="E104" t="s">
        <v>69</v>
      </c>
      <c r="F104" s="177">
        <v>0</v>
      </c>
      <c r="G104" s="177">
        <v>0</v>
      </c>
      <c r="H104" s="177">
        <v>0</v>
      </c>
      <c r="I104" s="177">
        <v>0</v>
      </c>
      <c r="J104" s="177">
        <v>0</v>
      </c>
      <c r="K104" s="177">
        <v>0</v>
      </c>
      <c r="L104" s="177">
        <v>0</v>
      </c>
      <c r="M104" s="136">
        <f t="shared" si="1"/>
        <v>0</v>
      </c>
    </row>
    <row r="105" spans="1:13" ht="13.15">
      <c r="A105" t="s">
        <v>111</v>
      </c>
      <c r="B105" t="s">
        <v>171</v>
      </c>
      <c r="C105" t="s">
        <v>172</v>
      </c>
      <c r="D105" t="s">
        <v>75</v>
      </c>
      <c r="E105" t="s">
        <v>69</v>
      </c>
      <c r="F105" s="177">
        <v>0</v>
      </c>
      <c r="G105" s="177">
        <v>0</v>
      </c>
      <c r="H105" s="177">
        <v>0</v>
      </c>
      <c r="I105" s="177">
        <v>0</v>
      </c>
      <c r="J105" s="177">
        <v>0</v>
      </c>
      <c r="K105" s="177">
        <v>0</v>
      </c>
      <c r="L105" s="177">
        <v>0</v>
      </c>
      <c r="M105" s="136">
        <f t="shared" si="1"/>
        <v>0</v>
      </c>
    </row>
    <row r="106" spans="1:13" ht="13.15">
      <c r="A106" t="s">
        <v>111</v>
      </c>
      <c r="B106" t="s">
        <v>173</v>
      </c>
      <c r="C106" t="s">
        <v>174</v>
      </c>
      <c r="D106" t="s">
        <v>75</v>
      </c>
      <c r="E106" t="s">
        <v>69</v>
      </c>
      <c r="F106" s="177">
        <v>0</v>
      </c>
      <c r="G106" s="177">
        <v>0</v>
      </c>
      <c r="H106" s="177">
        <v>0</v>
      </c>
      <c r="I106" s="177">
        <v>0</v>
      </c>
      <c r="J106" s="177">
        <v>0</v>
      </c>
      <c r="K106" s="177">
        <v>0</v>
      </c>
      <c r="L106" s="177">
        <v>0</v>
      </c>
      <c r="M106" s="136">
        <f t="shared" si="1"/>
        <v>0</v>
      </c>
    </row>
    <row r="107" spans="1:13" ht="13.15">
      <c r="A107" t="s">
        <v>111</v>
      </c>
      <c r="B107" t="s">
        <v>175</v>
      </c>
      <c r="C107" t="s">
        <v>176</v>
      </c>
      <c r="D107" t="s">
        <v>75</v>
      </c>
      <c r="E107" t="s">
        <v>69</v>
      </c>
      <c r="F107" s="177">
        <v>0</v>
      </c>
      <c r="G107" s="177">
        <v>0</v>
      </c>
      <c r="H107" s="177">
        <v>0</v>
      </c>
      <c r="I107" s="177">
        <v>0</v>
      </c>
      <c r="J107" s="177">
        <v>0</v>
      </c>
      <c r="K107" s="177">
        <v>0</v>
      </c>
      <c r="L107" s="177">
        <v>0</v>
      </c>
      <c r="M107" s="136">
        <f t="shared" si="1"/>
        <v>0</v>
      </c>
    </row>
    <row r="108" spans="1:13" ht="13.15">
      <c r="A108" t="s">
        <v>111</v>
      </c>
      <c r="B108" t="s">
        <v>177</v>
      </c>
      <c r="C108" t="s">
        <v>178</v>
      </c>
      <c r="D108" t="s">
        <v>75</v>
      </c>
      <c r="E108" t="s">
        <v>69</v>
      </c>
      <c r="F108" s="177">
        <v>0</v>
      </c>
      <c r="G108" s="177">
        <v>0</v>
      </c>
      <c r="H108" s="177">
        <v>0</v>
      </c>
      <c r="I108" s="177">
        <v>0</v>
      </c>
      <c r="J108" s="177">
        <v>0</v>
      </c>
      <c r="K108" s="177">
        <v>0</v>
      </c>
      <c r="L108" s="177">
        <v>0</v>
      </c>
      <c r="M108" s="136">
        <f t="shared" si="1"/>
        <v>0</v>
      </c>
    </row>
    <row r="109" spans="1:13" ht="13.15">
      <c r="A109" t="s">
        <v>111</v>
      </c>
      <c r="B109" t="s">
        <v>179</v>
      </c>
      <c r="C109" t="s">
        <v>180</v>
      </c>
      <c r="D109" t="s">
        <v>75</v>
      </c>
      <c r="E109" t="s">
        <v>69</v>
      </c>
      <c r="F109" s="177">
        <v>0</v>
      </c>
      <c r="G109" s="177">
        <v>0</v>
      </c>
      <c r="H109" s="177">
        <v>0</v>
      </c>
      <c r="I109" s="177">
        <v>0</v>
      </c>
      <c r="J109" s="177">
        <v>0</v>
      </c>
      <c r="K109" s="177">
        <v>0</v>
      </c>
      <c r="L109" s="177">
        <v>0</v>
      </c>
      <c r="M109" s="136">
        <f t="shared" si="1"/>
        <v>0</v>
      </c>
    </row>
    <row r="110" spans="1:13" ht="13.15">
      <c r="A110" t="s">
        <v>111</v>
      </c>
      <c r="B110" t="s">
        <v>181</v>
      </c>
      <c r="C110" t="s">
        <v>182</v>
      </c>
      <c r="D110" t="s">
        <v>75</v>
      </c>
      <c r="E110" t="s">
        <v>69</v>
      </c>
      <c r="F110" s="177">
        <v>0</v>
      </c>
      <c r="G110" s="177">
        <v>0</v>
      </c>
      <c r="H110" s="177">
        <v>0</v>
      </c>
      <c r="I110" s="177">
        <v>0</v>
      </c>
      <c r="J110" s="177">
        <v>0</v>
      </c>
      <c r="K110" s="177">
        <v>0</v>
      </c>
      <c r="L110" s="177">
        <v>0</v>
      </c>
      <c r="M110" s="136">
        <f t="shared" si="1"/>
        <v>0</v>
      </c>
    </row>
    <row r="111" spans="1:13" ht="13.15">
      <c r="A111" t="s">
        <v>111</v>
      </c>
      <c r="B111" t="s">
        <v>183</v>
      </c>
      <c r="C111" t="s">
        <v>184</v>
      </c>
      <c r="D111" t="s">
        <v>75</v>
      </c>
      <c r="E111" t="s">
        <v>69</v>
      </c>
      <c r="F111" s="177">
        <v>0</v>
      </c>
      <c r="G111" s="177">
        <v>0</v>
      </c>
      <c r="H111" s="177">
        <v>0.2030351390690594</v>
      </c>
      <c r="I111" s="177">
        <v>0.59406347387252623</v>
      </c>
      <c r="J111" s="177">
        <v>0.85674291364740862</v>
      </c>
      <c r="K111" s="177">
        <v>6.8033260936396348E-2</v>
      </c>
      <c r="L111" s="177">
        <v>1.7381704759348061E-2</v>
      </c>
      <c r="M111" s="136">
        <f t="shared" si="1"/>
        <v>1.7392564922847384</v>
      </c>
    </row>
    <row r="112" spans="1:13" ht="13.15">
      <c r="A112" t="s">
        <v>111</v>
      </c>
      <c r="B112" t="s">
        <v>185</v>
      </c>
      <c r="C112" t="s">
        <v>186</v>
      </c>
      <c r="D112" t="s">
        <v>75</v>
      </c>
      <c r="E112" t="s">
        <v>69</v>
      </c>
      <c r="F112" s="177">
        <v>0</v>
      </c>
      <c r="G112" s="177">
        <v>0</v>
      </c>
      <c r="H112" s="177">
        <v>0</v>
      </c>
      <c r="I112" s="177">
        <v>0</v>
      </c>
      <c r="J112" s="177">
        <v>0</v>
      </c>
      <c r="K112" s="177">
        <v>0</v>
      </c>
      <c r="L112" s="177">
        <v>0</v>
      </c>
      <c r="M112" s="136">
        <f t="shared" si="1"/>
        <v>0</v>
      </c>
    </row>
    <row r="113" spans="1:13" ht="13.15">
      <c r="A113" t="s">
        <v>111</v>
      </c>
      <c r="B113" t="s">
        <v>187</v>
      </c>
      <c r="C113" t="s">
        <v>188</v>
      </c>
      <c r="D113" t="s">
        <v>75</v>
      </c>
      <c r="E113" t="s">
        <v>69</v>
      </c>
      <c r="F113" s="177">
        <v>0</v>
      </c>
      <c r="G113" s="177">
        <v>0</v>
      </c>
      <c r="H113" s="177">
        <v>0</v>
      </c>
      <c r="I113" s="177">
        <v>0</v>
      </c>
      <c r="J113" s="177">
        <v>0</v>
      </c>
      <c r="K113" s="177">
        <v>0</v>
      </c>
      <c r="L113" s="177">
        <v>0</v>
      </c>
      <c r="M113" s="136">
        <f t="shared" si="1"/>
        <v>0</v>
      </c>
    </row>
    <row r="114" spans="1:13" ht="13.15">
      <c r="A114" t="s">
        <v>111</v>
      </c>
      <c r="B114" t="s">
        <v>189</v>
      </c>
      <c r="C114" t="s">
        <v>190</v>
      </c>
      <c r="D114" t="s">
        <v>75</v>
      </c>
      <c r="E114" t="s">
        <v>69</v>
      </c>
      <c r="F114" s="177">
        <v>0</v>
      </c>
      <c r="G114" s="177">
        <v>0</v>
      </c>
      <c r="H114" s="177">
        <v>0.38230031063735087</v>
      </c>
      <c r="I114" s="177">
        <v>0.38224979745031545</v>
      </c>
      <c r="J114" s="177">
        <v>0.3505302435265969</v>
      </c>
      <c r="K114" s="177">
        <v>0</v>
      </c>
      <c r="L114" s="177">
        <v>0</v>
      </c>
      <c r="M114" s="136">
        <f t="shared" si="1"/>
        <v>1.1150803516142633</v>
      </c>
    </row>
    <row r="115" spans="1:13" ht="13.15">
      <c r="A115" t="s">
        <v>111</v>
      </c>
      <c r="B115" t="s">
        <v>191</v>
      </c>
      <c r="C115" t="s">
        <v>192</v>
      </c>
      <c r="D115" t="s">
        <v>75</v>
      </c>
      <c r="E115" t="s">
        <v>69</v>
      </c>
      <c r="F115" s="177">
        <v>0</v>
      </c>
      <c r="G115" s="177">
        <v>0</v>
      </c>
      <c r="H115" s="177">
        <v>0</v>
      </c>
      <c r="I115" s="177">
        <v>0</v>
      </c>
      <c r="J115" s="177">
        <v>0</v>
      </c>
      <c r="K115" s="177">
        <v>0</v>
      </c>
      <c r="L115" s="177">
        <v>0</v>
      </c>
      <c r="M115" s="136">
        <f t="shared" si="1"/>
        <v>0</v>
      </c>
    </row>
    <row r="116" spans="1:13" ht="13.15">
      <c r="A116" t="s">
        <v>111</v>
      </c>
      <c r="B116" t="s">
        <v>193</v>
      </c>
      <c r="C116" t="s">
        <v>194</v>
      </c>
      <c r="D116" t="s">
        <v>75</v>
      </c>
      <c r="E116" t="s">
        <v>69</v>
      </c>
      <c r="F116" s="177">
        <v>0</v>
      </c>
      <c r="G116" s="177">
        <v>0</v>
      </c>
      <c r="H116" s="177">
        <v>0</v>
      </c>
      <c r="I116" s="177">
        <v>0</v>
      </c>
      <c r="J116" s="177">
        <v>0</v>
      </c>
      <c r="K116" s="177">
        <v>0</v>
      </c>
      <c r="L116" s="177">
        <v>0</v>
      </c>
      <c r="M116" s="136">
        <f t="shared" si="1"/>
        <v>0</v>
      </c>
    </row>
    <row r="117" spans="1:13" ht="13.15">
      <c r="A117" t="s">
        <v>111</v>
      </c>
      <c r="B117" t="s">
        <v>195</v>
      </c>
      <c r="C117" t="s">
        <v>196</v>
      </c>
      <c r="D117" t="s">
        <v>75</v>
      </c>
      <c r="E117" t="s">
        <v>69</v>
      </c>
      <c r="F117" s="177">
        <v>0</v>
      </c>
      <c r="G117" s="177">
        <v>0</v>
      </c>
      <c r="H117" s="177">
        <v>0</v>
      </c>
      <c r="I117" s="177">
        <v>0</v>
      </c>
      <c r="J117" s="177">
        <v>0</v>
      </c>
      <c r="K117" s="177">
        <v>0</v>
      </c>
      <c r="L117" s="177">
        <v>0</v>
      </c>
      <c r="M117" s="136">
        <f t="shared" si="1"/>
        <v>0</v>
      </c>
    </row>
    <row r="118" spans="1:13" ht="13.15">
      <c r="A118" t="s">
        <v>111</v>
      </c>
      <c r="B118" t="s">
        <v>197</v>
      </c>
      <c r="C118" t="s">
        <v>198</v>
      </c>
      <c r="D118" t="s">
        <v>75</v>
      </c>
      <c r="E118" t="s">
        <v>69</v>
      </c>
      <c r="F118" s="177">
        <v>0</v>
      </c>
      <c r="G118" s="177">
        <v>0</v>
      </c>
      <c r="H118" s="177">
        <v>0</v>
      </c>
      <c r="I118" s="177">
        <v>0</v>
      </c>
      <c r="J118" s="177">
        <v>0</v>
      </c>
      <c r="K118" s="177">
        <v>0</v>
      </c>
      <c r="L118" s="177">
        <v>0</v>
      </c>
      <c r="M118" s="136">
        <f t="shared" si="1"/>
        <v>0</v>
      </c>
    </row>
    <row r="119" spans="1:13" ht="13.15">
      <c r="A119" t="s">
        <v>111</v>
      </c>
      <c r="B119" t="s">
        <v>199</v>
      </c>
      <c r="C119" t="s">
        <v>200</v>
      </c>
      <c r="D119" t="s">
        <v>75</v>
      </c>
      <c r="E119" t="s">
        <v>69</v>
      </c>
      <c r="F119" s="177">
        <v>0</v>
      </c>
      <c r="G119" s="177">
        <v>0</v>
      </c>
      <c r="H119" s="177">
        <v>0</v>
      </c>
      <c r="I119" s="177">
        <v>0</v>
      </c>
      <c r="J119" s="177">
        <v>0</v>
      </c>
      <c r="K119" s="177">
        <v>0</v>
      </c>
      <c r="L119" s="177">
        <v>0</v>
      </c>
      <c r="M119" s="136">
        <f t="shared" si="1"/>
        <v>0</v>
      </c>
    </row>
    <row r="120" spans="1:13" ht="13.15">
      <c r="A120" t="s">
        <v>111</v>
      </c>
      <c r="B120" t="s">
        <v>201</v>
      </c>
      <c r="C120" t="s">
        <v>202</v>
      </c>
      <c r="D120" t="s">
        <v>75</v>
      </c>
      <c r="E120" t="s">
        <v>69</v>
      </c>
      <c r="F120" s="177">
        <v>0</v>
      </c>
      <c r="G120" s="177">
        <v>0</v>
      </c>
      <c r="H120" s="177">
        <v>0</v>
      </c>
      <c r="I120" s="177">
        <v>0</v>
      </c>
      <c r="J120" s="177">
        <v>0</v>
      </c>
      <c r="K120" s="177">
        <v>0</v>
      </c>
      <c r="L120" s="177">
        <v>0</v>
      </c>
      <c r="M120" s="136">
        <f t="shared" si="1"/>
        <v>0</v>
      </c>
    </row>
    <row r="121" spans="1:13" ht="13.15">
      <c r="A121" t="s">
        <v>111</v>
      </c>
      <c r="B121" t="s">
        <v>203</v>
      </c>
      <c r="C121" t="s">
        <v>204</v>
      </c>
      <c r="D121" t="s">
        <v>75</v>
      </c>
      <c r="E121" t="s">
        <v>69</v>
      </c>
      <c r="F121" s="177">
        <v>0</v>
      </c>
      <c r="G121" s="177">
        <v>0</v>
      </c>
      <c r="H121" s="177">
        <v>0</v>
      </c>
      <c r="I121" s="177">
        <v>0</v>
      </c>
      <c r="J121" s="177">
        <v>0</v>
      </c>
      <c r="K121" s="177">
        <v>0</v>
      </c>
      <c r="L121" s="177">
        <v>0</v>
      </c>
      <c r="M121" s="136">
        <f t="shared" si="1"/>
        <v>0</v>
      </c>
    </row>
    <row r="122" spans="1:13" ht="13.15">
      <c r="A122" t="s">
        <v>111</v>
      </c>
      <c r="B122" t="s">
        <v>205</v>
      </c>
      <c r="C122" t="s">
        <v>206</v>
      </c>
      <c r="D122" t="s">
        <v>75</v>
      </c>
      <c r="E122" t="s">
        <v>69</v>
      </c>
      <c r="F122" s="177">
        <v>0</v>
      </c>
      <c r="G122" s="177">
        <v>0</v>
      </c>
      <c r="H122" s="177">
        <v>0</v>
      </c>
      <c r="I122" s="177">
        <v>0</v>
      </c>
      <c r="J122" s="177">
        <v>0</v>
      </c>
      <c r="K122" s="177">
        <v>0</v>
      </c>
      <c r="L122" s="177">
        <v>0</v>
      </c>
      <c r="M122" s="136">
        <f t="shared" si="1"/>
        <v>0</v>
      </c>
    </row>
    <row r="123" spans="1:13" ht="13.15">
      <c r="A123" t="s">
        <v>111</v>
      </c>
      <c r="B123" t="s">
        <v>207</v>
      </c>
      <c r="C123" t="s">
        <v>208</v>
      </c>
      <c r="D123" t="s">
        <v>75</v>
      </c>
      <c r="E123" t="s">
        <v>69</v>
      </c>
      <c r="F123" s="177">
        <v>0</v>
      </c>
      <c r="G123" s="177">
        <v>0</v>
      </c>
      <c r="H123" s="177">
        <v>0</v>
      </c>
      <c r="I123" s="177">
        <v>0</v>
      </c>
      <c r="J123" s="177">
        <v>0</v>
      </c>
      <c r="K123" s="177">
        <v>0</v>
      </c>
      <c r="L123" s="177">
        <v>0</v>
      </c>
      <c r="M123" s="136">
        <f t="shared" si="1"/>
        <v>0</v>
      </c>
    </row>
    <row r="124" spans="1:13" ht="13.15">
      <c r="A124" t="s">
        <v>111</v>
      </c>
      <c r="B124" t="s">
        <v>209</v>
      </c>
      <c r="C124" t="s">
        <v>210</v>
      </c>
      <c r="D124" t="s">
        <v>75</v>
      </c>
      <c r="E124" t="s">
        <v>69</v>
      </c>
      <c r="F124" s="177">
        <v>0</v>
      </c>
      <c r="G124" s="177">
        <v>0</v>
      </c>
      <c r="H124" s="177">
        <v>0</v>
      </c>
      <c r="I124" s="177">
        <v>0</v>
      </c>
      <c r="J124" s="177">
        <v>0</v>
      </c>
      <c r="K124" s="177">
        <v>0</v>
      </c>
      <c r="L124" s="177">
        <v>0</v>
      </c>
      <c r="M124" s="136">
        <f t="shared" si="1"/>
        <v>0</v>
      </c>
    </row>
    <row r="125" spans="1:13" ht="13.15">
      <c r="A125" t="s">
        <v>111</v>
      </c>
      <c r="B125" t="s">
        <v>211</v>
      </c>
      <c r="C125" t="s">
        <v>212</v>
      </c>
      <c r="D125" t="s">
        <v>75</v>
      </c>
      <c r="E125" t="s">
        <v>69</v>
      </c>
      <c r="F125" s="177">
        <v>0</v>
      </c>
      <c r="G125" s="177">
        <v>0</v>
      </c>
      <c r="H125" s="177">
        <v>0</v>
      </c>
      <c r="I125" s="177">
        <v>0</v>
      </c>
      <c r="J125" s="177">
        <v>0</v>
      </c>
      <c r="K125" s="177">
        <v>0</v>
      </c>
      <c r="L125" s="177">
        <v>0</v>
      </c>
      <c r="M125" s="136">
        <f t="shared" si="1"/>
        <v>0</v>
      </c>
    </row>
    <row r="126" spans="1:13" ht="13.15">
      <c r="A126" t="s">
        <v>111</v>
      </c>
      <c r="B126" t="s">
        <v>213</v>
      </c>
      <c r="C126" t="s">
        <v>214</v>
      </c>
      <c r="D126" t="s">
        <v>75</v>
      </c>
      <c r="E126" t="s">
        <v>69</v>
      </c>
      <c r="F126" s="177">
        <v>0</v>
      </c>
      <c r="G126" s="177">
        <v>0</v>
      </c>
      <c r="H126" s="177">
        <v>0.19709264357221593</v>
      </c>
      <c r="I126" s="177">
        <v>0.19703597444656273</v>
      </c>
      <c r="J126" s="177">
        <v>1.4687021106933181E-2</v>
      </c>
      <c r="K126" s="177">
        <v>0.44318809167049117</v>
      </c>
      <c r="L126" s="177">
        <v>9.6565024666403904E-3</v>
      </c>
      <c r="M126" s="136">
        <f t="shared" si="1"/>
        <v>0.86166023326284336</v>
      </c>
    </row>
    <row r="127" spans="1:13" ht="13.15">
      <c r="A127" t="s">
        <v>111</v>
      </c>
      <c r="B127" t="s">
        <v>215</v>
      </c>
      <c r="C127" t="s">
        <v>216</v>
      </c>
      <c r="D127" t="s">
        <v>75</v>
      </c>
      <c r="E127" t="s">
        <v>69</v>
      </c>
      <c r="F127" s="177">
        <v>0</v>
      </c>
      <c r="G127" s="177">
        <v>0</v>
      </c>
      <c r="H127" s="177">
        <v>0</v>
      </c>
      <c r="I127" s="177">
        <v>0</v>
      </c>
      <c r="J127" s="177">
        <v>0</v>
      </c>
      <c r="K127" s="177">
        <v>0</v>
      </c>
      <c r="L127" s="177">
        <v>0</v>
      </c>
      <c r="M127" s="136">
        <f t="shared" si="1"/>
        <v>0</v>
      </c>
    </row>
    <row r="128" spans="1:13" ht="13.15">
      <c r="A128" t="s">
        <v>111</v>
      </c>
      <c r="B128" t="s">
        <v>217</v>
      </c>
      <c r="C128" t="s">
        <v>218</v>
      </c>
      <c r="D128" t="s">
        <v>75</v>
      </c>
      <c r="E128" t="s">
        <v>69</v>
      </c>
      <c r="F128" s="177">
        <v>0</v>
      </c>
      <c r="G128" s="177">
        <v>0</v>
      </c>
      <c r="H128" s="177">
        <v>0</v>
      </c>
      <c r="I128" s="177">
        <v>0</v>
      </c>
      <c r="J128" s="177">
        <v>0</v>
      </c>
      <c r="K128" s="177">
        <v>0</v>
      </c>
      <c r="L128" s="177">
        <v>0</v>
      </c>
      <c r="M128" s="136">
        <f t="shared" si="1"/>
        <v>0</v>
      </c>
    </row>
    <row r="129" spans="1:13" ht="13.15">
      <c r="A129" t="s">
        <v>111</v>
      </c>
      <c r="B129" t="s">
        <v>219</v>
      </c>
      <c r="C129" t="s">
        <v>220</v>
      </c>
      <c r="D129" t="s">
        <v>75</v>
      </c>
      <c r="E129" t="s">
        <v>69</v>
      </c>
      <c r="F129" s="177">
        <v>0</v>
      </c>
      <c r="G129" s="177">
        <v>0</v>
      </c>
      <c r="H129" s="177">
        <v>0</v>
      </c>
      <c r="I129" s="177">
        <v>5.1273007180130413E-2</v>
      </c>
      <c r="J129" s="177">
        <v>5.0958392465178498E-2</v>
      </c>
      <c r="K129" s="177">
        <v>5.0582058460269419E-2</v>
      </c>
      <c r="L129" s="177">
        <v>5.0256601282856458E-2</v>
      </c>
      <c r="M129" s="136">
        <f t="shared" si="1"/>
        <v>0.20307005938843481</v>
      </c>
    </row>
    <row r="130" spans="1:13" ht="13.15">
      <c r="A130" t="s">
        <v>111</v>
      </c>
      <c r="B130" t="s">
        <v>221</v>
      </c>
      <c r="C130" t="s">
        <v>222</v>
      </c>
      <c r="D130" t="s">
        <v>75</v>
      </c>
      <c r="E130" t="s">
        <v>69</v>
      </c>
      <c r="F130" s="177">
        <v>0</v>
      </c>
      <c r="G130" s="177">
        <v>0</v>
      </c>
      <c r="H130" s="177">
        <v>0</v>
      </c>
      <c r="I130" s="177">
        <v>0</v>
      </c>
      <c r="J130" s="177">
        <v>0</v>
      </c>
      <c r="K130" s="177">
        <v>0</v>
      </c>
      <c r="L130" s="177">
        <v>0</v>
      </c>
      <c r="M130" s="136">
        <f t="shared" si="1"/>
        <v>0</v>
      </c>
    </row>
    <row r="131" spans="1:13" ht="13.15">
      <c r="A131" t="s">
        <v>111</v>
      </c>
      <c r="B131" t="s">
        <v>223</v>
      </c>
      <c r="C131" t="s">
        <v>224</v>
      </c>
      <c r="D131" t="s">
        <v>75</v>
      </c>
      <c r="E131" t="s">
        <v>69</v>
      </c>
      <c r="F131" s="177">
        <v>0</v>
      </c>
      <c r="G131" s="177">
        <v>0</v>
      </c>
      <c r="H131" s="177">
        <v>0</v>
      </c>
      <c r="I131" s="177">
        <v>0</v>
      </c>
      <c r="J131" s="177">
        <v>0</v>
      </c>
      <c r="K131" s="177">
        <v>0</v>
      </c>
      <c r="L131" s="177">
        <v>0</v>
      </c>
      <c r="M131" s="136">
        <f t="shared" si="1"/>
        <v>0</v>
      </c>
    </row>
    <row r="132" spans="1:13" ht="13.15">
      <c r="A132" t="s">
        <v>111</v>
      </c>
      <c r="B132" t="s">
        <v>225</v>
      </c>
      <c r="C132" t="s">
        <v>226</v>
      </c>
      <c r="D132" t="s">
        <v>75</v>
      </c>
      <c r="E132" t="s">
        <v>69</v>
      </c>
      <c r="F132" s="177">
        <v>0</v>
      </c>
      <c r="G132" s="177">
        <v>0</v>
      </c>
      <c r="H132" s="177">
        <v>0.48676192930499446</v>
      </c>
      <c r="I132" s="177">
        <v>0.29123214055063834</v>
      </c>
      <c r="J132" s="177">
        <v>2.4956276500346174E-2</v>
      </c>
      <c r="K132" s="177">
        <v>2.4771971324522361E-2</v>
      </c>
      <c r="L132" s="177">
        <v>2.4612582479709599E-2</v>
      </c>
      <c r="M132" s="136">
        <f t="shared" si="1"/>
        <v>0.85233490016021096</v>
      </c>
    </row>
    <row r="133" spans="1:13" ht="13.15">
      <c r="A133" t="s">
        <v>111</v>
      </c>
      <c r="B133" t="s">
        <v>227</v>
      </c>
      <c r="C133" t="s">
        <v>228</v>
      </c>
      <c r="D133" t="s">
        <v>75</v>
      </c>
      <c r="E133" t="s">
        <v>69</v>
      </c>
      <c r="F133" s="177">
        <v>0</v>
      </c>
      <c r="G133" s="177">
        <v>0</v>
      </c>
      <c r="H133" s="177">
        <v>1.9067939373852979E-4</v>
      </c>
      <c r="I133" s="177">
        <v>6.2251141166497486E-4</v>
      </c>
      <c r="J133" s="177">
        <v>2.3580713682094701E-3</v>
      </c>
      <c r="K133" s="177">
        <v>3.9794591275107505E-3</v>
      </c>
      <c r="L133" s="177">
        <v>6.4966879565969498E-4</v>
      </c>
      <c r="M133" s="136">
        <f t="shared" si="1"/>
        <v>7.8003900967834206E-3</v>
      </c>
    </row>
    <row r="134" spans="1:13" ht="13.15">
      <c r="A134" t="s">
        <v>111</v>
      </c>
      <c r="B134" t="s">
        <v>229</v>
      </c>
      <c r="C134" t="s">
        <v>230</v>
      </c>
      <c r="D134" t="s">
        <v>75</v>
      </c>
      <c r="E134" t="s">
        <v>69</v>
      </c>
      <c r="F134" s="177">
        <v>0</v>
      </c>
      <c r="G134" s="177">
        <v>0</v>
      </c>
      <c r="H134" s="177">
        <v>0</v>
      </c>
      <c r="I134" s="177">
        <v>0</v>
      </c>
      <c r="J134" s="177">
        <v>0</v>
      </c>
      <c r="K134" s="177">
        <v>0</v>
      </c>
      <c r="L134" s="177">
        <v>0</v>
      </c>
      <c r="M134" s="136">
        <f t="shared" si="1"/>
        <v>0</v>
      </c>
    </row>
    <row r="135" spans="1:13" ht="13.15">
      <c r="A135" t="s">
        <v>112</v>
      </c>
      <c r="B135" t="s">
        <v>145</v>
      </c>
      <c r="C135" t="s">
        <v>146</v>
      </c>
      <c r="D135" t="s">
        <v>75</v>
      </c>
      <c r="E135" t="s">
        <v>69</v>
      </c>
      <c r="F135" s="177">
        <v>15.506465679780835</v>
      </c>
      <c r="G135" s="177">
        <v>56.41881575232479</v>
      </c>
      <c r="H135" s="177">
        <v>317.75380839797759</v>
      </c>
      <c r="I135" s="177">
        <v>332.9282271584446</v>
      </c>
      <c r="J135" s="177">
        <v>313.93844729332881</v>
      </c>
      <c r="K135" s="177">
        <v>287.57163675957304</v>
      </c>
      <c r="L135" s="177">
        <v>264.97398607341546</v>
      </c>
      <c r="M135" s="136">
        <f t="shared" ref="M135:M198" si="2">SUM(F135:L135)</f>
        <v>1589.0913871148452</v>
      </c>
    </row>
    <row r="136" spans="1:13" ht="13.15">
      <c r="A136" t="s">
        <v>112</v>
      </c>
      <c r="B136" t="s">
        <v>147</v>
      </c>
      <c r="C136" t="s">
        <v>148</v>
      </c>
      <c r="D136" t="s">
        <v>75</v>
      </c>
      <c r="E136" t="s">
        <v>69</v>
      </c>
      <c r="F136" s="177">
        <v>0</v>
      </c>
      <c r="G136" s="177">
        <v>0</v>
      </c>
      <c r="H136" s="177">
        <v>0</v>
      </c>
      <c r="I136" s="177">
        <v>0</v>
      </c>
      <c r="J136" s="177">
        <v>0</v>
      </c>
      <c r="K136" s="177">
        <v>0</v>
      </c>
      <c r="L136" s="177">
        <v>0</v>
      </c>
      <c r="M136" s="136">
        <f t="shared" si="2"/>
        <v>0</v>
      </c>
    </row>
    <row r="137" spans="1:13" ht="13.15">
      <c r="A137" t="s">
        <v>112</v>
      </c>
      <c r="B137" t="s">
        <v>149</v>
      </c>
      <c r="C137" t="s">
        <v>150</v>
      </c>
      <c r="D137" t="s">
        <v>75</v>
      </c>
      <c r="E137" t="s">
        <v>69</v>
      </c>
      <c r="F137" s="177">
        <v>0</v>
      </c>
      <c r="G137" s="177">
        <v>4.321208048429936</v>
      </c>
      <c r="H137" s="177">
        <v>2.5631948288328088</v>
      </c>
      <c r="I137" s="177">
        <v>0.10245870859492991</v>
      </c>
      <c r="J137" s="177">
        <v>0.10183001487923485</v>
      </c>
      <c r="K137" s="177">
        <v>0.10107798767693171</v>
      </c>
      <c r="L137" s="177">
        <v>0.10042762749845548</v>
      </c>
      <c r="M137" s="136">
        <f t="shared" si="2"/>
        <v>7.290197215912297</v>
      </c>
    </row>
    <row r="138" spans="1:13" ht="13.15">
      <c r="A138" t="s">
        <v>112</v>
      </c>
      <c r="B138" t="s">
        <v>151</v>
      </c>
      <c r="C138" t="s">
        <v>152</v>
      </c>
      <c r="D138" t="s">
        <v>75</v>
      </c>
      <c r="E138" t="s">
        <v>69</v>
      </c>
      <c r="F138" s="177">
        <v>0</v>
      </c>
      <c r="G138" s="177">
        <v>0</v>
      </c>
      <c r="H138" s="177">
        <v>0</v>
      </c>
      <c r="I138" s="177">
        <v>12.734023646225836</v>
      </c>
      <c r="J138" s="177">
        <v>12.786359856994229</v>
      </c>
      <c r="K138" s="177">
        <v>12.562421514403752</v>
      </c>
      <c r="L138" s="177">
        <v>12.610268065877255</v>
      </c>
      <c r="M138" s="136">
        <f t="shared" si="2"/>
        <v>50.693073083501076</v>
      </c>
    </row>
    <row r="139" spans="1:13" ht="13.15">
      <c r="A139" t="s">
        <v>112</v>
      </c>
      <c r="B139" t="s">
        <v>153</v>
      </c>
      <c r="C139" t="s">
        <v>154</v>
      </c>
      <c r="D139" t="s">
        <v>75</v>
      </c>
      <c r="E139" t="s">
        <v>69</v>
      </c>
      <c r="F139" s="177">
        <v>0</v>
      </c>
      <c r="G139" s="177">
        <v>0</v>
      </c>
      <c r="H139" s="177">
        <v>5.3201941260218781</v>
      </c>
      <c r="I139" s="177">
        <v>6.3775423164914127</v>
      </c>
      <c r="J139" s="177">
        <v>6.3384092761579742</v>
      </c>
      <c r="K139" s="177">
        <v>6.2915993429506152</v>
      </c>
      <c r="L139" s="177">
        <v>6.2511176736413621</v>
      </c>
      <c r="M139" s="136">
        <f t="shared" si="2"/>
        <v>30.578862735263243</v>
      </c>
    </row>
    <row r="140" spans="1:13" ht="13.15">
      <c r="A140" t="s">
        <v>112</v>
      </c>
      <c r="B140" t="s">
        <v>155</v>
      </c>
      <c r="C140" t="s">
        <v>156</v>
      </c>
      <c r="D140" t="s">
        <v>75</v>
      </c>
      <c r="E140" t="s">
        <v>69</v>
      </c>
      <c r="F140" s="177">
        <v>0</v>
      </c>
      <c r="G140" s="177">
        <v>0</v>
      </c>
      <c r="H140" s="177">
        <v>0</v>
      </c>
      <c r="I140" s="177">
        <v>0</v>
      </c>
      <c r="J140" s="177">
        <v>0</v>
      </c>
      <c r="K140" s="177">
        <v>0</v>
      </c>
      <c r="L140" s="177">
        <v>0</v>
      </c>
      <c r="M140" s="136">
        <f t="shared" si="2"/>
        <v>0</v>
      </c>
    </row>
    <row r="141" spans="1:13" ht="13.15">
      <c r="A141" t="s">
        <v>112</v>
      </c>
      <c r="B141" t="s">
        <v>157</v>
      </c>
      <c r="C141" t="s">
        <v>158</v>
      </c>
      <c r="D141" t="s">
        <v>75</v>
      </c>
      <c r="E141" t="s">
        <v>69</v>
      </c>
      <c r="F141" s="177">
        <v>3.755354193612789</v>
      </c>
      <c r="G141" s="177">
        <v>19.683856244879522</v>
      </c>
      <c r="H141" s="177">
        <v>189.58322645517202</v>
      </c>
      <c r="I141" s="177">
        <v>198.76537945225843</v>
      </c>
      <c r="J141" s="177">
        <v>197.5838644091088</v>
      </c>
      <c r="K141" s="177">
        <v>196.16252475010438</v>
      </c>
      <c r="L141" s="177">
        <v>195.60836604065662</v>
      </c>
      <c r="M141" s="136">
        <f t="shared" si="2"/>
        <v>1001.1425715457925</v>
      </c>
    </row>
    <row r="142" spans="1:13" ht="13.15">
      <c r="A142" t="s">
        <v>112</v>
      </c>
      <c r="B142" t="s">
        <v>159</v>
      </c>
      <c r="C142" t="s">
        <v>160</v>
      </c>
      <c r="D142" t="s">
        <v>75</v>
      </c>
      <c r="E142" t="s">
        <v>69</v>
      </c>
      <c r="F142" s="177">
        <v>0.17078875880087238</v>
      </c>
      <c r="G142" s="177">
        <v>7.0669100248053356</v>
      </c>
      <c r="H142" s="177">
        <v>7.3648527563897854</v>
      </c>
      <c r="I142" s="177">
        <v>7.551969010166812</v>
      </c>
      <c r="J142" s="177">
        <v>1.106210760616458</v>
      </c>
      <c r="K142" s="177">
        <v>1.0910552420612705</v>
      </c>
      <c r="L142" s="177">
        <v>1.2536252282719373</v>
      </c>
      <c r="M142" s="136">
        <f t="shared" si="2"/>
        <v>25.605411781112469</v>
      </c>
    </row>
    <row r="143" spans="1:13" ht="13.15">
      <c r="A143" t="s">
        <v>112</v>
      </c>
      <c r="B143" t="s">
        <v>161</v>
      </c>
      <c r="C143" t="s">
        <v>162</v>
      </c>
      <c r="D143" t="s">
        <v>75</v>
      </c>
      <c r="E143" t="s">
        <v>69</v>
      </c>
      <c r="F143" s="177">
        <v>0.03</v>
      </c>
      <c r="G143" s="177">
        <v>2.9856343033831896E-2</v>
      </c>
      <c r="H143" s="177">
        <v>2.5770606432082563</v>
      </c>
      <c r="I143" s="177">
        <v>2.5634380746539192</v>
      </c>
      <c r="J143" s="177">
        <v>0</v>
      </c>
      <c r="K143" s="177">
        <v>0</v>
      </c>
      <c r="L143" s="177">
        <v>0</v>
      </c>
      <c r="M143" s="136">
        <f t="shared" si="2"/>
        <v>5.2003550608960074</v>
      </c>
    </row>
    <row r="144" spans="1:13" ht="13.15">
      <c r="A144" t="s">
        <v>112</v>
      </c>
      <c r="B144" t="s">
        <v>163</v>
      </c>
      <c r="C144" t="s">
        <v>164</v>
      </c>
      <c r="D144" t="s">
        <v>75</v>
      </c>
      <c r="E144" t="s">
        <v>69</v>
      </c>
      <c r="F144" s="177">
        <v>2.3999999999999997E-2</v>
      </c>
      <c r="G144" s="177">
        <v>0.49537644361733868</v>
      </c>
      <c r="H144" s="177">
        <v>5.7285621676850704</v>
      </c>
      <c r="I144" s="177">
        <v>5.6982804857026395</v>
      </c>
      <c r="J144" s="177">
        <v>5.6633154428989831</v>
      </c>
      <c r="K144" s="177">
        <v>5.6214911608016633</v>
      </c>
      <c r="L144" s="177">
        <v>5.7665543709613125</v>
      </c>
      <c r="M144" s="136">
        <f t="shared" si="2"/>
        <v>28.997580071667009</v>
      </c>
    </row>
    <row r="145" spans="1:13" ht="13.15">
      <c r="A145" t="s">
        <v>112</v>
      </c>
      <c r="B145" t="s">
        <v>165</v>
      </c>
      <c r="C145" t="s">
        <v>166</v>
      </c>
      <c r="D145" t="s">
        <v>75</v>
      </c>
      <c r="E145" t="s">
        <v>69</v>
      </c>
      <c r="F145" s="177">
        <v>0</v>
      </c>
      <c r="G145" s="177">
        <v>2.7467835591125342</v>
      </c>
      <c r="H145" s="177">
        <v>0.50347366246439051</v>
      </c>
      <c r="I145" s="177">
        <v>0.50081225653267536</v>
      </c>
      <c r="J145" s="177">
        <v>0</v>
      </c>
      <c r="K145" s="177">
        <v>0</v>
      </c>
      <c r="L145" s="177">
        <v>0</v>
      </c>
      <c r="M145" s="136">
        <f t="shared" si="2"/>
        <v>3.7510694781096001</v>
      </c>
    </row>
    <row r="146" spans="1:13" ht="13.15">
      <c r="A146" t="s">
        <v>112</v>
      </c>
      <c r="B146" t="s">
        <v>167</v>
      </c>
      <c r="C146" t="s">
        <v>168</v>
      </c>
      <c r="D146" t="s">
        <v>75</v>
      </c>
      <c r="E146" t="s">
        <v>69</v>
      </c>
      <c r="F146" s="177">
        <v>0.25263804854826688</v>
      </c>
      <c r="G146" s="177">
        <v>1.0559987537196904</v>
      </c>
      <c r="H146" s="177">
        <v>7.3163331445362578</v>
      </c>
      <c r="I146" s="177">
        <v>7.2776583659312291</v>
      </c>
      <c r="J146" s="177">
        <v>7.2330021513216405</v>
      </c>
      <c r="K146" s="177">
        <v>0.81421017951874319</v>
      </c>
      <c r="L146" s="177">
        <v>0.80897135462878322</v>
      </c>
      <c r="M146" s="136">
        <f t="shared" si="2"/>
        <v>24.758811998204614</v>
      </c>
    </row>
    <row r="147" spans="1:13" ht="13.15">
      <c r="A147" t="s">
        <v>112</v>
      </c>
      <c r="B147" t="s">
        <v>169</v>
      </c>
      <c r="C147" t="s">
        <v>170</v>
      </c>
      <c r="D147" t="s">
        <v>75</v>
      </c>
      <c r="E147" t="s">
        <v>69</v>
      </c>
      <c r="F147" s="177">
        <v>1.0561599999999998</v>
      </c>
      <c r="G147" s="177">
        <v>2.3329348362062459</v>
      </c>
      <c r="H147" s="177">
        <v>1.5590325517628671</v>
      </c>
      <c r="I147" s="177">
        <v>1.5507913689754911</v>
      </c>
      <c r="J147" s="177">
        <v>1.5412756059778958</v>
      </c>
      <c r="K147" s="177">
        <v>0.47926516618508241</v>
      </c>
      <c r="L147" s="177">
        <v>0.47618145838498427</v>
      </c>
      <c r="M147" s="136">
        <f t="shared" si="2"/>
        <v>8.9956409874925658</v>
      </c>
    </row>
    <row r="148" spans="1:13" ht="13.15">
      <c r="A148" t="s">
        <v>112</v>
      </c>
      <c r="B148" t="s">
        <v>171</v>
      </c>
      <c r="C148" t="s">
        <v>172</v>
      </c>
      <c r="D148" t="s">
        <v>75</v>
      </c>
      <c r="E148" t="s">
        <v>69</v>
      </c>
      <c r="F148" s="177">
        <v>0.31076903476680912</v>
      </c>
      <c r="G148" s="177">
        <v>1.2371235875054245</v>
      </c>
      <c r="H148" s="177">
        <v>7.6609033221695855</v>
      </c>
      <c r="I148" s="177">
        <v>7.6142838473168117</v>
      </c>
      <c r="J148" s="177">
        <v>7.5675620754930808</v>
      </c>
      <c r="K148" s="177">
        <v>2.1172834591575556</v>
      </c>
      <c r="L148" s="177">
        <v>2.1036603461531329</v>
      </c>
      <c r="M148" s="136">
        <f t="shared" si="2"/>
        <v>28.611585672562398</v>
      </c>
    </row>
    <row r="149" spans="1:13" ht="13.15">
      <c r="A149" t="s">
        <v>112</v>
      </c>
      <c r="B149" t="s">
        <v>173</v>
      </c>
      <c r="C149" t="s">
        <v>174</v>
      </c>
      <c r="D149" t="s">
        <v>75</v>
      </c>
      <c r="E149" t="s">
        <v>69</v>
      </c>
      <c r="F149" s="177">
        <v>0</v>
      </c>
      <c r="G149" s="177">
        <v>0</v>
      </c>
      <c r="H149" s="177">
        <v>0</v>
      </c>
      <c r="I149" s="177">
        <v>0</v>
      </c>
      <c r="J149" s="177">
        <v>0</v>
      </c>
      <c r="K149" s="177">
        <v>0</v>
      </c>
      <c r="L149" s="177">
        <v>0</v>
      </c>
      <c r="M149" s="136">
        <f t="shared" si="2"/>
        <v>0</v>
      </c>
    </row>
    <row r="150" spans="1:13" ht="13.15">
      <c r="A150" t="s">
        <v>112</v>
      </c>
      <c r="B150" t="s">
        <v>175</v>
      </c>
      <c r="C150" t="s">
        <v>176</v>
      </c>
      <c r="D150" t="s">
        <v>75</v>
      </c>
      <c r="E150" t="s">
        <v>69</v>
      </c>
      <c r="F150" s="177">
        <v>4.2229519287234059</v>
      </c>
      <c r="G150" s="177">
        <v>6.2936921603106173</v>
      </c>
      <c r="H150" s="177">
        <v>14.470909198740976</v>
      </c>
      <c r="I150" s="177">
        <v>14.394414703695636</v>
      </c>
      <c r="J150" s="177">
        <v>14.3060895804394</v>
      </c>
      <c r="K150" s="177">
        <v>14.200437346804405</v>
      </c>
      <c r="L150" s="177">
        <v>14.109068304151648</v>
      </c>
      <c r="M150" s="136">
        <f t="shared" si="2"/>
        <v>81.997563222866091</v>
      </c>
    </row>
    <row r="151" spans="1:13" ht="13.15">
      <c r="A151" t="s">
        <v>112</v>
      </c>
      <c r="B151" t="s">
        <v>177</v>
      </c>
      <c r="C151" t="s">
        <v>178</v>
      </c>
      <c r="D151" t="s">
        <v>75</v>
      </c>
      <c r="E151" t="s">
        <v>69</v>
      </c>
      <c r="F151" s="177">
        <v>0.18000000000000002</v>
      </c>
      <c r="G151" s="177">
        <v>0.62698320371046978</v>
      </c>
      <c r="H151" s="177">
        <v>5.4892380293284226</v>
      </c>
      <c r="I151" s="177">
        <v>5.4602214357287826</v>
      </c>
      <c r="J151" s="177">
        <v>5.4267171397053211</v>
      </c>
      <c r="K151" s="177">
        <v>0.54933895940768518</v>
      </c>
      <c r="L151" s="177">
        <v>0.54580437990234076</v>
      </c>
      <c r="M151" s="136">
        <f t="shared" si="2"/>
        <v>18.278303147783021</v>
      </c>
    </row>
    <row r="152" spans="1:13" ht="13.15">
      <c r="A152" t="s">
        <v>112</v>
      </c>
      <c r="B152" t="s">
        <v>179</v>
      </c>
      <c r="C152" t="s">
        <v>180</v>
      </c>
      <c r="D152" t="s">
        <v>75</v>
      </c>
      <c r="E152" t="s">
        <v>69</v>
      </c>
      <c r="F152" s="177">
        <v>9.0160000000000004E-2</v>
      </c>
      <c r="G152" s="177">
        <v>8.9728262931009467E-2</v>
      </c>
      <c r="H152" s="177">
        <v>1.2829443792414479</v>
      </c>
      <c r="I152" s="177">
        <v>0.53928747196985227</v>
      </c>
      <c r="J152" s="177">
        <v>0.53597836677781885</v>
      </c>
      <c r="K152" s="177">
        <v>0.53202010052261939</v>
      </c>
      <c r="L152" s="177">
        <v>0.52859695473706281</v>
      </c>
      <c r="M152" s="136">
        <f t="shared" si="2"/>
        <v>3.5987155361798102</v>
      </c>
    </row>
    <row r="153" spans="1:13" ht="13.15">
      <c r="A153" t="s">
        <v>112</v>
      </c>
      <c r="B153" t="s">
        <v>181</v>
      </c>
      <c r="C153" t="s">
        <v>182</v>
      </c>
      <c r="D153" t="s">
        <v>75</v>
      </c>
      <c r="E153" t="s">
        <v>69</v>
      </c>
      <c r="F153" s="177">
        <v>0</v>
      </c>
      <c r="G153" s="177">
        <v>0</v>
      </c>
      <c r="H153" s="177">
        <v>0.36546325032430693</v>
      </c>
      <c r="I153" s="177">
        <v>0.363531379533934</v>
      </c>
      <c r="J153" s="177">
        <v>0.36130072586959289</v>
      </c>
      <c r="K153" s="177">
        <v>0.35863247550757504</v>
      </c>
      <c r="L153" s="177">
        <v>0.3563249475666353</v>
      </c>
      <c r="M153" s="136">
        <f t="shared" si="2"/>
        <v>1.805252778802044</v>
      </c>
    </row>
    <row r="154" spans="1:13" ht="13.15">
      <c r="A154" t="s">
        <v>112</v>
      </c>
      <c r="B154" t="s">
        <v>183</v>
      </c>
      <c r="C154" t="s">
        <v>184</v>
      </c>
      <c r="D154" t="s">
        <v>75</v>
      </c>
      <c r="E154" t="s">
        <v>69</v>
      </c>
      <c r="F154" s="177">
        <v>3.184156103005948</v>
      </c>
      <c r="G154" s="177">
        <v>1.5342460941409213E-2</v>
      </c>
      <c r="H154" s="177">
        <v>7.1019904382197492</v>
      </c>
      <c r="I154" s="177">
        <v>6.8968450520171523</v>
      </c>
      <c r="J154" s="177">
        <v>4.4610089506628743</v>
      </c>
      <c r="K154" s="177">
        <v>9.018820141974819E-2</v>
      </c>
      <c r="L154" s="177">
        <v>2.9869302918480528E-2</v>
      </c>
      <c r="M154" s="136">
        <f t="shared" si="2"/>
        <v>21.779400509185361</v>
      </c>
    </row>
    <row r="155" spans="1:13" ht="13.15">
      <c r="A155" t="s">
        <v>112</v>
      </c>
      <c r="B155" t="s">
        <v>185</v>
      </c>
      <c r="C155" t="s">
        <v>186</v>
      </c>
      <c r="D155" t="s">
        <v>75</v>
      </c>
      <c r="E155" t="s">
        <v>69</v>
      </c>
      <c r="F155" s="177">
        <v>0</v>
      </c>
      <c r="G155" s="177">
        <v>0</v>
      </c>
      <c r="H155" s="177">
        <v>0</v>
      </c>
      <c r="I155" s="177">
        <v>0</v>
      </c>
      <c r="J155" s="177">
        <v>0</v>
      </c>
      <c r="K155" s="177">
        <v>0</v>
      </c>
      <c r="L155" s="177">
        <v>0</v>
      </c>
      <c r="M155" s="136">
        <f t="shared" si="2"/>
        <v>0</v>
      </c>
    </row>
    <row r="156" spans="1:13" ht="13.15">
      <c r="A156" t="s">
        <v>112</v>
      </c>
      <c r="B156" t="s">
        <v>187</v>
      </c>
      <c r="C156" t="s">
        <v>188</v>
      </c>
      <c r="D156" t="s">
        <v>75</v>
      </c>
      <c r="E156" t="s">
        <v>69</v>
      </c>
      <c r="F156" s="177">
        <v>0</v>
      </c>
      <c r="G156" s="177">
        <v>0</v>
      </c>
      <c r="H156" s="177">
        <v>12.885303216041281</v>
      </c>
      <c r="I156" s="177">
        <v>12.817190373269597</v>
      </c>
      <c r="J156" s="177">
        <v>12.738543207488899</v>
      </c>
      <c r="K156" s="177">
        <v>12.644467496893093</v>
      </c>
      <c r="L156" s="177">
        <v>12.563109939951017</v>
      </c>
      <c r="M156" s="136">
        <f t="shared" si="2"/>
        <v>63.64861423364389</v>
      </c>
    </row>
    <row r="157" spans="1:13" ht="13.15">
      <c r="A157" t="s">
        <v>112</v>
      </c>
      <c r="B157" t="s">
        <v>189</v>
      </c>
      <c r="C157" t="s">
        <v>190</v>
      </c>
      <c r="D157" t="s">
        <v>75</v>
      </c>
      <c r="E157" t="s">
        <v>69</v>
      </c>
      <c r="F157" s="177">
        <v>1.2374095272163597</v>
      </c>
      <c r="G157" s="177">
        <v>2.9265155519997776</v>
      </c>
      <c r="H157" s="177">
        <v>14.535331997165452</v>
      </c>
      <c r="I157" s="177">
        <v>14.458496957558108</v>
      </c>
      <c r="J157" s="177">
        <v>0</v>
      </c>
      <c r="K157" s="177">
        <v>0</v>
      </c>
      <c r="L157" s="177">
        <v>0</v>
      </c>
      <c r="M157" s="136">
        <f t="shared" si="2"/>
        <v>33.157754033939696</v>
      </c>
    </row>
    <row r="158" spans="1:13" ht="13.15">
      <c r="A158" t="s">
        <v>112</v>
      </c>
      <c r="B158" t="s">
        <v>191</v>
      </c>
      <c r="C158" t="s">
        <v>192</v>
      </c>
      <c r="D158" t="s">
        <v>75</v>
      </c>
      <c r="E158" t="s">
        <v>69</v>
      </c>
      <c r="F158" s="177">
        <v>3.2518085106382981E-2</v>
      </c>
      <c r="G158" s="177">
        <v>3.236237012465034E-2</v>
      </c>
      <c r="H158" s="177">
        <v>0</v>
      </c>
      <c r="I158" s="177">
        <v>0</v>
      </c>
      <c r="J158" s="177">
        <v>0</v>
      </c>
      <c r="K158" s="177">
        <v>0</v>
      </c>
      <c r="L158" s="177">
        <v>0</v>
      </c>
      <c r="M158" s="136">
        <f t="shared" si="2"/>
        <v>6.4880455231033321E-2</v>
      </c>
    </row>
    <row r="159" spans="1:13" ht="13.15">
      <c r="A159" t="s">
        <v>112</v>
      </c>
      <c r="B159" t="s">
        <v>193</v>
      </c>
      <c r="C159" t="s">
        <v>194</v>
      </c>
      <c r="D159" t="s">
        <v>75</v>
      </c>
      <c r="E159" t="s">
        <v>69</v>
      </c>
      <c r="F159" s="177">
        <v>0</v>
      </c>
      <c r="G159" s="177">
        <v>0</v>
      </c>
      <c r="H159" s="177">
        <v>0</v>
      </c>
      <c r="I159" s="177">
        <v>0</v>
      </c>
      <c r="J159" s="177">
        <v>0</v>
      </c>
      <c r="K159" s="177">
        <v>0</v>
      </c>
      <c r="L159" s="177">
        <v>0</v>
      </c>
      <c r="M159" s="136">
        <f t="shared" si="2"/>
        <v>0</v>
      </c>
    </row>
    <row r="160" spans="1:13" ht="13.15">
      <c r="A160" t="s">
        <v>112</v>
      </c>
      <c r="B160" t="s">
        <v>195</v>
      </c>
      <c r="C160" t="s">
        <v>196</v>
      </c>
      <c r="D160" t="s">
        <v>75</v>
      </c>
      <c r="E160" t="s">
        <v>69</v>
      </c>
      <c r="F160" s="177">
        <v>0.95956000000000008</v>
      </c>
      <c r="G160" s="177">
        <v>0.95496508405145786</v>
      </c>
      <c r="H160" s="177">
        <v>0.92120509049226096</v>
      </c>
      <c r="I160" s="177">
        <v>0.91633551959919413</v>
      </c>
      <c r="J160" s="177">
        <v>0.91071282153340294</v>
      </c>
      <c r="K160" s="177">
        <v>0.90398709517372799</v>
      </c>
      <c r="L160" s="177">
        <v>0.89817062393137881</v>
      </c>
      <c r="M160" s="136">
        <f t="shared" si="2"/>
        <v>6.4649362347814234</v>
      </c>
    </row>
    <row r="161" spans="1:13" ht="13.15">
      <c r="A161" t="s">
        <v>112</v>
      </c>
      <c r="B161" t="s">
        <v>197</v>
      </c>
      <c r="C161" t="s">
        <v>198</v>
      </c>
      <c r="D161" t="s">
        <v>75</v>
      </c>
      <c r="E161" t="s">
        <v>69</v>
      </c>
      <c r="F161" s="177">
        <v>0</v>
      </c>
      <c r="G161" s="177">
        <v>0</v>
      </c>
      <c r="H161" s="177">
        <v>0</v>
      </c>
      <c r="I161" s="177">
        <v>0</v>
      </c>
      <c r="J161" s="177">
        <v>0</v>
      </c>
      <c r="K161" s="177">
        <v>0</v>
      </c>
      <c r="L161" s="177">
        <v>0</v>
      </c>
      <c r="M161" s="136">
        <f t="shared" si="2"/>
        <v>0</v>
      </c>
    </row>
    <row r="162" spans="1:13" ht="13.15">
      <c r="A162" t="s">
        <v>112</v>
      </c>
      <c r="B162" t="s">
        <v>199</v>
      </c>
      <c r="C162" t="s">
        <v>200</v>
      </c>
      <c r="D162" t="s">
        <v>75</v>
      </c>
      <c r="E162" t="s">
        <v>69</v>
      </c>
      <c r="F162" s="177">
        <v>0</v>
      </c>
      <c r="G162" s="177">
        <v>0</v>
      </c>
      <c r="H162" s="177">
        <v>0</v>
      </c>
      <c r="I162" s="177">
        <v>0</v>
      </c>
      <c r="J162" s="177">
        <v>0</v>
      </c>
      <c r="K162" s="177">
        <v>0</v>
      </c>
      <c r="L162" s="177">
        <v>0</v>
      </c>
      <c r="M162" s="136">
        <f t="shared" si="2"/>
        <v>0</v>
      </c>
    </row>
    <row r="163" spans="1:13" ht="13.15">
      <c r="A163" t="s">
        <v>112</v>
      </c>
      <c r="B163" t="s">
        <v>201</v>
      </c>
      <c r="C163" t="s">
        <v>202</v>
      </c>
      <c r="D163" t="s">
        <v>75</v>
      </c>
      <c r="E163" t="s">
        <v>69</v>
      </c>
      <c r="F163" s="177">
        <v>0</v>
      </c>
      <c r="G163" s="177">
        <v>0</v>
      </c>
      <c r="H163" s="177">
        <v>0</v>
      </c>
      <c r="I163" s="177">
        <v>0</v>
      </c>
      <c r="J163" s="177">
        <v>0</v>
      </c>
      <c r="K163" s="177">
        <v>0</v>
      </c>
      <c r="L163" s="177">
        <v>0</v>
      </c>
      <c r="M163" s="136">
        <f t="shared" si="2"/>
        <v>0</v>
      </c>
    </row>
    <row r="164" spans="1:13" ht="13.15">
      <c r="A164" t="s">
        <v>112</v>
      </c>
      <c r="B164" t="s">
        <v>203</v>
      </c>
      <c r="C164" t="s">
        <v>204</v>
      </c>
      <c r="D164" t="s">
        <v>75</v>
      </c>
      <c r="E164" t="s">
        <v>69</v>
      </c>
      <c r="F164" s="177">
        <v>0</v>
      </c>
      <c r="G164" s="177">
        <v>0</v>
      </c>
      <c r="H164" s="177">
        <v>7.306075714724809</v>
      </c>
      <c r="I164" s="177">
        <v>14.528265787409257</v>
      </c>
      <c r="J164" s="177">
        <v>14.431304436737603</v>
      </c>
      <c r="K164" s="177">
        <v>4.5085589606396045E-3</v>
      </c>
      <c r="L164" s="177">
        <v>4.4775719905373774E-3</v>
      </c>
      <c r="M164" s="136">
        <f t="shared" si="2"/>
        <v>36.274632069822843</v>
      </c>
    </row>
    <row r="165" spans="1:13" ht="13.15">
      <c r="A165" t="s">
        <v>112</v>
      </c>
      <c r="B165" t="s">
        <v>205</v>
      </c>
      <c r="C165" t="s">
        <v>206</v>
      </c>
      <c r="D165" t="s">
        <v>75</v>
      </c>
      <c r="E165" t="s">
        <v>69</v>
      </c>
      <c r="F165" s="177">
        <v>0</v>
      </c>
      <c r="G165" s="177">
        <v>0</v>
      </c>
      <c r="H165" s="177">
        <v>0</v>
      </c>
      <c r="I165" s="177">
        <v>0</v>
      </c>
      <c r="J165" s="177">
        <v>0</v>
      </c>
      <c r="K165" s="177">
        <v>0</v>
      </c>
      <c r="L165" s="177">
        <v>0</v>
      </c>
      <c r="M165" s="136">
        <f t="shared" si="2"/>
        <v>0</v>
      </c>
    </row>
    <row r="166" spans="1:13" ht="13.15">
      <c r="A166" t="s">
        <v>112</v>
      </c>
      <c r="B166" t="s">
        <v>207</v>
      </c>
      <c r="C166" t="s">
        <v>208</v>
      </c>
      <c r="D166" t="s">
        <v>75</v>
      </c>
      <c r="E166" t="s">
        <v>69</v>
      </c>
      <c r="F166" s="177">
        <v>0</v>
      </c>
      <c r="G166" s="177">
        <v>0</v>
      </c>
      <c r="H166" s="177">
        <v>0.65338853247161599</v>
      </c>
      <c r="I166" s="177">
        <v>0.64955574247404724</v>
      </c>
      <c r="J166" s="177">
        <v>7.9839845920493921</v>
      </c>
      <c r="K166" s="177">
        <v>7.8475450749462103</v>
      </c>
      <c r="L166" s="177">
        <v>0.48710059479118284</v>
      </c>
      <c r="M166" s="136">
        <f t="shared" si="2"/>
        <v>17.621574536732449</v>
      </c>
    </row>
    <row r="167" spans="1:13" ht="13.15">
      <c r="A167" t="s">
        <v>112</v>
      </c>
      <c r="B167" t="s">
        <v>209</v>
      </c>
      <c r="C167" t="s">
        <v>210</v>
      </c>
      <c r="D167" t="s">
        <v>75</v>
      </c>
      <c r="E167" t="s">
        <v>69</v>
      </c>
      <c r="F167" s="177">
        <v>0</v>
      </c>
      <c r="G167" s="177">
        <v>0</v>
      </c>
      <c r="H167" s="177">
        <v>0</v>
      </c>
      <c r="I167" s="177">
        <v>0</v>
      </c>
      <c r="J167" s="177">
        <v>0</v>
      </c>
      <c r="K167" s="177">
        <v>0</v>
      </c>
      <c r="L167" s="177">
        <v>0</v>
      </c>
      <c r="M167" s="136">
        <f t="shared" si="2"/>
        <v>0</v>
      </c>
    </row>
    <row r="168" spans="1:13" ht="13.15">
      <c r="A168" t="s">
        <v>112</v>
      </c>
      <c r="B168" t="s">
        <v>211</v>
      </c>
      <c r="C168" t="s">
        <v>212</v>
      </c>
      <c r="D168" t="s">
        <v>75</v>
      </c>
      <c r="E168" t="s">
        <v>69</v>
      </c>
      <c r="F168" s="177">
        <v>0</v>
      </c>
      <c r="G168" s="177">
        <v>0</v>
      </c>
      <c r="H168" s="177">
        <v>0</v>
      </c>
      <c r="I168" s="177">
        <v>0</v>
      </c>
      <c r="J168" s="177">
        <v>0</v>
      </c>
      <c r="K168" s="177">
        <v>0</v>
      </c>
      <c r="L168" s="177">
        <v>0</v>
      </c>
      <c r="M168" s="136">
        <f t="shared" si="2"/>
        <v>0</v>
      </c>
    </row>
    <row r="169" spans="1:13" ht="13.15">
      <c r="A169" t="s">
        <v>112</v>
      </c>
      <c r="B169" t="s">
        <v>213</v>
      </c>
      <c r="C169" t="s">
        <v>214</v>
      </c>
      <c r="D169" t="s">
        <v>75</v>
      </c>
      <c r="E169" t="s">
        <v>69</v>
      </c>
      <c r="F169" s="177">
        <v>0</v>
      </c>
      <c r="G169" s="177">
        <v>6.5091788169455285</v>
      </c>
      <c r="H169" s="177">
        <v>7.4186552825511178</v>
      </c>
      <c r="I169" s="177">
        <v>1.5779889493091013</v>
      </c>
      <c r="J169" s="177">
        <v>2.6215419009803305</v>
      </c>
      <c r="K169" s="177">
        <v>16.723843940025624</v>
      </c>
      <c r="L169" s="177">
        <v>2.5854384271226549</v>
      </c>
      <c r="M169" s="136">
        <f t="shared" si="2"/>
        <v>37.436647316934355</v>
      </c>
    </row>
    <row r="170" spans="1:13" ht="13.15">
      <c r="A170" t="s">
        <v>112</v>
      </c>
      <c r="B170" t="s">
        <v>215</v>
      </c>
      <c r="C170" t="s">
        <v>216</v>
      </c>
      <c r="D170" t="s">
        <v>75</v>
      </c>
      <c r="E170" t="s">
        <v>69</v>
      </c>
      <c r="F170" s="177">
        <v>0</v>
      </c>
      <c r="G170" s="177">
        <v>0</v>
      </c>
      <c r="H170" s="177">
        <v>6.3268196828420065</v>
      </c>
      <c r="I170" s="177">
        <v>6.8073733854132332E-2</v>
      </c>
      <c r="J170" s="177">
        <v>6.7656028719401518E-2</v>
      </c>
      <c r="K170" s="177">
        <v>6.7156380614104338E-2</v>
      </c>
      <c r="L170" s="177">
        <v>6.6724280246004367E-2</v>
      </c>
      <c r="M170" s="136">
        <f t="shared" si="2"/>
        <v>6.5964301062756485</v>
      </c>
    </row>
    <row r="171" spans="1:13" ht="13.15">
      <c r="A171" t="s">
        <v>112</v>
      </c>
      <c r="B171" t="s">
        <v>217</v>
      </c>
      <c r="C171" t="s">
        <v>218</v>
      </c>
      <c r="D171" t="s">
        <v>75</v>
      </c>
      <c r="E171" t="s">
        <v>69</v>
      </c>
      <c r="F171" s="177">
        <v>0</v>
      </c>
      <c r="G171" s="177">
        <v>0</v>
      </c>
      <c r="H171" s="177">
        <v>0</v>
      </c>
      <c r="I171" s="177">
        <v>0</v>
      </c>
      <c r="J171" s="177">
        <v>0</v>
      </c>
      <c r="K171" s="177">
        <v>0</v>
      </c>
      <c r="L171" s="177">
        <v>0</v>
      </c>
      <c r="M171" s="136">
        <f t="shared" si="2"/>
        <v>0</v>
      </c>
    </row>
    <row r="172" spans="1:13" ht="13.15">
      <c r="A172" t="s">
        <v>112</v>
      </c>
      <c r="B172" t="s">
        <v>219</v>
      </c>
      <c r="C172" t="s">
        <v>220</v>
      </c>
      <c r="D172" t="s">
        <v>75</v>
      </c>
      <c r="E172" t="s">
        <v>69</v>
      </c>
      <c r="F172" s="177">
        <v>0</v>
      </c>
      <c r="G172" s="177">
        <v>0</v>
      </c>
      <c r="H172" s="177">
        <v>4.6594814862757907</v>
      </c>
      <c r="I172" s="177">
        <v>4.6898133874385746</v>
      </c>
      <c r="J172" s="177">
        <v>4.6610363684335629</v>
      </c>
      <c r="K172" s="177">
        <v>4.6266140407520515</v>
      </c>
      <c r="L172" s="177">
        <v>4.5968452888957962</v>
      </c>
      <c r="M172" s="136">
        <f t="shared" si="2"/>
        <v>23.233790571795776</v>
      </c>
    </row>
    <row r="173" spans="1:13" ht="13.15">
      <c r="A173" t="s">
        <v>112</v>
      </c>
      <c r="B173" t="s">
        <v>221</v>
      </c>
      <c r="C173" t="s">
        <v>222</v>
      </c>
      <c r="D173" t="s">
        <v>75</v>
      </c>
      <c r="E173" t="s">
        <v>69</v>
      </c>
      <c r="F173" s="177">
        <v>0</v>
      </c>
      <c r="G173" s="177">
        <v>0</v>
      </c>
      <c r="H173" s="177">
        <v>2.4578547105944519</v>
      </c>
      <c r="I173" s="177">
        <v>3.1292554010161062</v>
      </c>
      <c r="J173" s="177">
        <v>3.8084298497620561</v>
      </c>
      <c r="K173" s="177">
        <v>2.0796545549645651</v>
      </c>
      <c r="L173" s="177">
        <v>1.5209695604159303</v>
      </c>
      <c r="M173" s="136">
        <f t="shared" si="2"/>
        <v>12.996164076753109</v>
      </c>
    </row>
    <row r="174" spans="1:13" ht="13.15">
      <c r="A174" t="s">
        <v>112</v>
      </c>
      <c r="B174" t="s">
        <v>223</v>
      </c>
      <c r="C174" t="s">
        <v>224</v>
      </c>
      <c r="D174" t="s">
        <v>75</v>
      </c>
      <c r="E174" t="s">
        <v>69</v>
      </c>
      <c r="F174" s="177">
        <v>0</v>
      </c>
      <c r="G174" s="177">
        <v>0</v>
      </c>
      <c r="H174" s="177">
        <v>0</v>
      </c>
      <c r="I174" s="177">
        <v>0</v>
      </c>
      <c r="J174" s="177">
        <v>0</v>
      </c>
      <c r="K174" s="177">
        <v>0</v>
      </c>
      <c r="L174" s="177">
        <v>0</v>
      </c>
      <c r="M174" s="136">
        <f t="shared" si="2"/>
        <v>0</v>
      </c>
    </row>
    <row r="175" spans="1:13" ht="13.15">
      <c r="A175" t="s">
        <v>112</v>
      </c>
      <c r="B175" t="s">
        <v>225</v>
      </c>
      <c r="C175" t="s">
        <v>226</v>
      </c>
      <c r="D175" t="s">
        <v>75</v>
      </c>
      <c r="E175" t="s">
        <v>69</v>
      </c>
      <c r="F175" s="177">
        <v>0</v>
      </c>
      <c r="G175" s="177">
        <v>0</v>
      </c>
      <c r="H175" s="177">
        <v>0</v>
      </c>
      <c r="I175" s="177">
        <v>0</v>
      </c>
      <c r="J175" s="177">
        <v>0</v>
      </c>
      <c r="K175" s="177">
        <v>0</v>
      </c>
      <c r="L175" s="177">
        <v>0</v>
      </c>
      <c r="M175" s="136">
        <f t="shared" si="2"/>
        <v>0</v>
      </c>
    </row>
    <row r="176" spans="1:13" ht="13.15">
      <c r="A176" t="s">
        <v>112</v>
      </c>
      <c r="B176" t="s">
        <v>227</v>
      </c>
      <c r="C176" t="s">
        <v>228</v>
      </c>
      <c r="D176" t="s">
        <v>75</v>
      </c>
      <c r="E176" t="s">
        <v>69</v>
      </c>
      <c r="F176" s="177">
        <v>0</v>
      </c>
      <c r="G176" s="177">
        <v>0</v>
      </c>
      <c r="H176" s="177">
        <v>0</v>
      </c>
      <c r="I176" s="177">
        <v>0</v>
      </c>
      <c r="J176" s="177">
        <v>0</v>
      </c>
      <c r="K176" s="177">
        <v>0</v>
      </c>
      <c r="L176" s="177">
        <v>0</v>
      </c>
      <c r="M176" s="136">
        <f t="shared" si="2"/>
        <v>0</v>
      </c>
    </row>
    <row r="177" spans="1:13" ht="13.15">
      <c r="A177" t="s">
        <v>112</v>
      </c>
      <c r="B177" t="s">
        <v>229</v>
      </c>
      <c r="C177" t="s">
        <v>230</v>
      </c>
      <c r="D177" t="s">
        <v>75</v>
      </c>
      <c r="E177" t="s">
        <v>69</v>
      </c>
      <c r="F177" s="177">
        <v>0</v>
      </c>
      <c r="G177" s="177">
        <v>0</v>
      </c>
      <c r="H177" s="177">
        <v>0</v>
      </c>
      <c r="I177" s="177">
        <v>0</v>
      </c>
      <c r="J177" s="177">
        <v>0</v>
      </c>
      <c r="K177" s="177">
        <v>0</v>
      </c>
      <c r="L177" s="177">
        <v>0</v>
      </c>
      <c r="M177" s="136">
        <f t="shared" si="2"/>
        <v>0</v>
      </c>
    </row>
    <row r="178" spans="1:13" ht="13.15">
      <c r="A178" t="s">
        <v>113</v>
      </c>
      <c r="B178" t="s">
        <v>145</v>
      </c>
      <c r="C178" t="s">
        <v>146</v>
      </c>
      <c r="D178" t="s">
        <v>75</v>
      </c>
      <c r="E178" t="s">
        <v>69</v>
      </c>
      <c r="F178" s="177">
        <v>32.992826950947837</v>
      </c>
      <c r="G178" s="177">
        <v>173.74463615386605</v>
      </c>
      <c r="H178" s="177">
        <v>768.45111532944156</v>
      </c>
      <c r="I178" s="177">
        <v>987.61290727349387</v>
      </c>
      <c r="J178" s="177">
        <v>844.60569645384396</v>
      </c>
      <c r="K178" s="177">
        <v>817.71745658196096</v>
      </c>
      <c r="L178" s="177">
        <v>656.08431310673063</v>
      </c>
      <c r="M178" s="136">
        <f t="shared" si="2"/>
        <v>4281.2089518502844</v>
      </c>
    </row>
    <row r="179" spans="1:13" ht="13.15">
      <c r="A179" t="s">
        <v>113</v>
      </c>
      <c r="B179" t="s">
        <v>147</v>
      </c>
      <c r="C179" t="s">
        <v>148</v>
      </c>
      <c r="D179" t="s">
        <v>75</v>
      </c>
      <c r="E179" t="s">
        <v>69</v>
      </c>
      <c r="F179" s="177">
        <v>0</v>
      </c>
      <c r="G179" s="177">
        <v>0</v>
      </c>
      <c r="H179" s="177">
        <v>0.42642426318553334</v>
      </c>
      <c r="I179" s="177">
        <v>0</v>
      </c>
      <c r="J179" s="177">
        <v>0</v>
      </c>
      <c r="K179" s="177">
        <v>0</v>
      </c>
      <c r="L179" s="177">
        <v>0</v>
      </c>
      <c r="M179" s="136">
        <f t="shared" si="2"/>
        <v>0.42642426318553334</v>
      </c>
    </row>
    <row r="180" spans="1:13" ht="13.15">
      <c r="A180" t="s">
        <v>113</v>
      </c>
      <c r="B180" t="s">
        <v>149</v>
      </c>
      <c r="C180" t="s">
        <v>150</v>
      </c>
      <c r="D180" t="s">
        <v>75</v>
      </c>
      <c r="E180" t="s">
        <v>69</v>
      </c>
      <c r="F180" s="177">
        <v>0.76770000000000005</v>
      </c>
      <c r="G180" s="177">
        <v>8.9380934140382529</v>
      </c>
      <c r="H180" s="177">
        <v>25.073453093591301</v>
      </c>
      <c r="I180" s="177">
        <v>8.9703584554751465</v>
      </c>
      <c r="J180" s="177">
        <v>6.5210374913048472E-2</v>
      </c>
      <c r="K180" s="177">
        <v>6.472878826234281E-2</v>
      </c>
      <c r="L180" s="177">
        <v>6.4312307609587824E-2</v>
      </c>
      <c r="M180" s="136">
        <f t="shared" si="2"/>
        <v>43.943856433889685</v>
      </c>
    </row>
    <row r="181" spans="1:13" ht="13.15">
      <c r="A181" t="s">
        <v>113</v>
      </c>
      <c r="B181" t="s">
        <v>151</v>
      </c>
      <c r="C181" t="s">
        <v>152</v>
      </c>
      <c r="D181" t="s">
        <v>75</v>
      </c>
      <c r="E181" t="s">
        <v>69</v>
      </c>
      <c r="F181" s="177">
        <v>0</v>
      </c>
      <c r="G181" s="177">
        <v>0</v>
      </c>
      <c r="H181" s="177">
        <v>0</v>
      </c>
      <c r="I181" s="177">
        <v>32.819648572746992</v>
      </c>
      <c r="J181" s="177">
        <v>32.618264941311814</v>
      </c>
      <c r="K181" s="177">
        <v>32.377375037123066</v>
      </c>
      <c r="L181" s="177">
        <v>32.169051188462383</v>
      </c>
      <c r="M181" s="136">
        <f t="shared" si="2"/>
        <v>129.98433973964427</v>
      </c>
    </row>
    <row r="182" spans="1:13" ht="13.15">
      <c r="A182" t="s">
        <v>113</v>
      </c>
      <c r="B182" t="s">
        <v>153</v>
      </c>
      <c r="C182" t="s">
        <v>154</v>
      </c>
      <c r="D182" t="s">
        <v>75</v>
      </c>
      <c r="E182" t="s">
        <v>69</v>
      </c>
      <c r="F182" s="177">
        <v>0</v>
      </c>
      <c r="G182" s="177">
        <v>5.6161036151982889E-2</v>
      </c>
      <c r="H182" s="177">
        <v>2.4221989896254192</v>
      </c>
      <c r="I182" s="177">
        <v>2.5572098117761235</v>
      </c>
      <c r="J182" s="177">
        <v>3.9281902667948509</v>
      </c>
      <c r="K182" s="177">
        <v>6.9788500070614123</v>
      </c>
      <c r="L182" s="177">
        <v>9.6210781061272677</v>
      </c>
      <c r="M182" s="136">
        <f t="shared" si="2"/>
        <v>25.563688217537056</v>
      </c>
    </row>
    <row r="183" spans="1:13" ht="13.15">
      <c r="A183" t="s">
        <v>113</v>
      </c>
      <c r="B183" t="s">
        <v>155</v>
      </c>
      <c r="C183" t="s">
        <v>156</v>
      </c>
      <c r="D183" t="s">
        <v>75</v>
      </c>
      <c r="E183" t="s">
        <v>69</v>
      </c>
      <c r="F183" s="177">
        <v>0</v>
      </c>
      <c r="G183" s="177">
        <v>0</v>
      </c>
      <c r="H183" s="177">
        <v>0</v>
      </c>
      <c r="I183" s="177">
        <v>0</v>
      </c>
      <c r="J183" s="177">
        <v>0</v>
      </c>
      <c r="K183" s="177">
        <v>0</v>
      </c>
      <c r="L183" s="177">
        <v>0</v>
      </c>
      <c r="M183" s="136">
        <f t="shared" si="2"/>
        <v>0</v>
      </c>
    </row>
    <row r="184" spans="1:13" ht="13.15">
      <c r="A184" t="s">
        <v>113</v>
      </c>
      <c r="B184" t="s">
        <v>157</v>
      </c>
      <c r="C184" t="s">
        <v>158</v>
      </c>
      <c r="D184" t="s">
        <v>75</v>
      </c>
      <c r="E184" t="s">
        <v>69</v>
      </c>
      <c r="F184" s="177">
        <v>12.371919595674161</v>
      </c>
      <c r="G184" s="177">
        <v>85.807696625975382</v>
      </c>
      <c r="H184" s="177">
        <v>196.4693887812337</v>
      </c>
      <c r="I184" s="177">
        <v>329.80822272684389</v>
      </c>
      <c r="J184" s="177">
        <v>325.70197896555896</v>
      </c>
      <c r="K184" s="177">
        <v>295.50287616499583</v>
      </c>
      <c r="L184" s="177">
        <v>295.5908998703369</v>
      </c>
      <c r="M184" s="136">
        <f t="shared" si="2"/>
        <v>1541.2529827306189</v>
      </c>
    </row>
    <row r="185" spans="1:13" ht="13.15">
      <c r="A185" t="s">
        <v>113</v>
      </c>
      <c r="B185" t="s">
        <v>159</v>
      </c>
      <c r="C185" t="s">
        <v>160</v>
      </c>
      <c r="D185" t="s">
        <v>75</v>
      </c>
      <c r="E185" t="s">
        <v>69</v>
      </c>
      <c r="F185" s="177">
        <v>0</v>
      </c>
      <c r="G185" s="177">
        <v>0</v>
      </c>
      <c r="H185" s="177">
        <v>1.3726124038857015</v>
      </c>
      <c r="I185" s="177">
        <v>5.6708088225230622</v>
      </c>
      <c r="J185" s="177">
        <v>31.806366462534466</v>
      </c>
      <c r="K185" s="177">
        <v>29.969424776491749</v>
      </c>
      <c r="L185" s="177">
        <v>5.148883151673175</v>
      </c>
      <c r="M185" s="136">
        <f t="shared" si="2"/>
        <v>73.968095617108162</v>
      </c>
    </row>
    <row r="186" spans="1:13" ht="13.15">
      <c r="A186" t="s">
        <v>113</v>
      </c>
      <c r="B186" t="s">
        <v>161</v>
      </c>
      <c r="C186" t="s">
        <v>162</v>
      </c>
      <c r="D186" t="s">
        <v>75</v>
      </c>
      <c r="E186" t="s">
        <v>69</v>
      </c>
      <c r="F186" s="177">
        <v>0</v>
      </c>
      <c r="G186" s="177">
        <v>1.5005251657780787</v>
      </c>
      <c r="H186" s="177">
        <v>1.0846899167874835</v>
      </c>
      <c r="I186" s="177">
        <v>2.5885918829955896</v>
      </c>
      <c r="J186" s="177">
        <v>0.18167562051590294</v>
      </c>
      <c r="K186" s="177">
        <v>0.18143194744351565</v>
      </c>
      <c r="L186" s="177">
        <v>0.18154224970874644</v>
      </c>
      <c r="M186" s="136">
        <f t="shared" si="2"/>
        <v>5.7184567832293167</v>
      </c>
    </row>
    <row r="187" spans="1:13" ht="13.15">
      <c r="A187" t="s">
        <v>113</v>
      </c>
      <c r="B187" t="s">
        <v>163</v>
      </c>
      <c r="C187" t="s">
        <v>164</v>
      </c>
      <c r="D187" t="s">
        <v>75</v>
      </c>
      <c r="E187" t="s">
        <v>69</v>
      </c>
      <c r="F187" s="177">
        <v>0</v>
      </c>
      <c r="G187" s="177">
        <v>0</v>
      </c>
      <c r="H187" s="177">
        <v>0</v>
      </c>
      <c r="I187" s="177">
        <v>0</v>
      </c>
      <c r="J187" s="177">
        <v>0</v>
      </c>
      <c r="K187" s="177">
        <v>0</v>
      </c>
      <c r="L187" s="177">
        <v>0</v>
      </c>
      <c r="M187" s="136">
        <f t="shared" si="2"/>
        <v>0</v>
      </c>
    </row>
    <row r="188" spans="1:13" ht="13.15">
      <c r="A188" t="s">
        <v>113</v>
      </c>
      <c r="B188" t="s">
        <v>165</v>
      </c>
      <c r="C188" t="s">
        <v>166</v>
      </c>
      <c r="D188" t="s">
        <v>75</v>
      </c>
      <c r="E188" t="s">
        <v>69</v>
      </c>
      <c r="F188" s="177">
        <v>0</v>
      </c>
      <c r="G188" s="177">
        <v>3.5577315964831309</v>
      </c>
      <c r="H188" s="177">
        <v>21.450636575820848</v>
      </c>
      <c r="I188" s="177">
        <v>2.9342494390171301</v>
      </c>
      <c r="J188" s="177">
        <v>1.773990512233744</v>
      </c>
      <c r="K188" s="177">
        <v>0.46518112183588678</v>
      </c>
      <c r="L188" s="177">
        <v>0.34372475139373704</v>
      </c>
      <c r="M188" s="136">
        <f t="shared" si="2"/>
        <v>30.525513996784476</v>
      </c>
    </row>
    <row r="189" spans="1:13" ht="13.15">
      <c r="A189" t="s">
        <v>113</v>
      </c>
      <c r="B189" t="s">
        <v>167</v>
      </c>
      <c r="C189" t="s">
        <v>168</v>
      </c>
      <c r="D189" t="s">
        <v>75</v>
      </c>
      <c r="E189" t="s">
        <v>69</v>
      </c>
      <c r="F189" s="177">
        <v>2.2770172035677088</v>
      </c>
      <c r="G189" s="177">
        <v>14.419354796656547</v>
      </c>
      <c r="H189" s="177">
        <v>64.486867701769611</v>
      </c>
      <c r="I189" s="177">
        <v>61.502827937158095</v>
      </c>
      <c r="J189" s="177">
        <v>110.34747485481884</v>
      </c>
      <c r="K189" s="177">
        <v>166.25041222475855</v>
      </c>
      <c r="L189" s="177">
        <v>112.11786346258727</v>
      </c>
      <c r="M189" s="136">
        <f t="shared" si="2"/>
        <v>531.40181818131657</v>
      </c>
    </row>
    <row r="190" spans="1:13" ht="13.15">
      <c r="A190" t="s">
        <v>113</v>
      </c>
      <c r="B190" t="s">
        <v>169</v>
      </c>
      <c r="C190" t="s">
        <v>170</v>
      </c>
      <c r="D190" t="s">
        <v>75</v>
      </c>
      <c r="E190" t="s">
        <v>69</v>
      </c>
      <c r="F190" s="177">
        <v>0</v>
      </c>
      <c r="G190" s="177">
        <v>0</v>
      </c>
      <c r="H190" s="177">
        <v>1.3130247124620795</v>
      </c>
      <c r="I190" s="177">
        <v>3.1406899777994535</v>
      </c>
      <c r="J190" s="177">
        <v>3.1288667462635913</v>
      </c>
      <c r="K190" s="177">
        <v>0.23934843384680562</v>
      </c>
      <c r="L190" s="177">
        <v>5.7642144432944582E-2</v>
      </c>
      <c r="M190" s="136">
        <f t="shared" si="2"/>
        <v>7.8795720148048742</v>
      </c>
    </row>
    <row r="191" spans="1:13" ht="13.15">
      <c r="A191" t="s">
        <v>113</v>
      </c>
      <c r="B191" t="s">
        <v>171</v>
      </c>
      <c r="C191" t="s">
        <v>172</v>
      </c>
      <c r="D191" t="s">
        <v>75</v>
      </c>
      <c r="E191" t="s">
        <v>69</v>
      </c>
      <c r="F191" s="177">
        <v>0</v>
      </c>
      <c r="G191" s="177">
        <v>9.9300378172442798</v>
      </c>
      <c r="H191" s="177">
        <v>3.259864064618196</v>
      </c>
      <c r="I191" s="177">
        <v>15.156548023089913</v>
      </c>
      <c r="J191" s="177">
        <v>51.494262233442704</v>
      </c>
      <c r="K191" s="177">
        <v>75.022604027051685</v>
      </c>
      <c r="L191" s="177">
        <v>31.880780672760579</v>
      </c>
      <c r="M191" s="136">
        <f t="shared" si="2"/>
        <v>186.74409683820735</v>
      </c>
    </row>
    <row r="192" spans="1:13" ht="13.15">
      <c r="A192" t="s">
        <v>113</v>
      </c>
      <c r="B192" t="s">
        <v>173</v>
      </c>
      <c r="C192" t="s">
        <v>174</v>
      </c>
      <c r="D192" t="s">
        <v>75</v>
      </c>
      <c r="E192" t="s">
        <v>69</v>
      </c>
      <c r="F192" s="177">
        <v>0</v>
      </c>
      <c r="G192" s="177">
        <v>0</v>
      </c>
      <c r="H192" s="177">
        <v>0</v>
      </c>
      <c r="I192" s="177">
        <v>0</v>
      </c>
      <c r="J192" s="177">
        <v>0</v>
      </c>
      <c r="K192" s="177">
        <v>0</v>
      </c>
      <c r="L192" s="177">
        <v>0</v>
      </c>
      <c r="M192" s="136">
        <f t="shared" si="2"/>
        <v>0</v>
      </c>
    </row>
    <row r="193" spans="1:13" ht="13.15">
      <c r="A193" t="s">
        <v>113</v>
      </c>
      <c r="B193" t="s">
        <v>175</v>
      </c>
      <c r="C193" t="s">
        <v>176</v>
      </c>
      <c r="D193" t="s">
        <v>75</v>
      </c>
      <c r="E193" t="s">
        <v>69</v>
      </c>
      <c r="F193" s="177">
        <v>0</v>
      </c>
      <c r="G193" s="177">
        <v>0</v>
      </c>
      <c r="H193" s="177">
        <v>4.3655975803470062</v>
      </c>
      <c r="I193" s="177">
        <v>4.3547838927659024</v>
      </c>
      <c r="J193" s="177">
        <v>4.2986252825047311</v>
      </c>
      <c r="K193" s="177">
        <v>4.2928597360508114</v>
      </c>
      <c r="L193" s="177">
        <v>4.2912088935742707</v>
      </c>
      <c r="M193" s="136">
        <f t="shared" si="2"/>
        <v>21.603075385242722</v>
      </c>
    </row>
    <row r="194" spans="1:13" ht="13.15">
      <c r="A194" t="s">
        <v>113</v>
      </c>
      <c r="B194" t="s">
        <v>177</v>
      </c>
      <c r="C194" t="s">
        <v>178</v>
      </c>
      <c r="D194" t="s">
        <v>75</v>
      </c>
      <c r="E194" t="s">
        <v>69</v>
      </c>
      <c r="F194" s="177">
        <v>0</v>
      </c>
      <c r="G194" s="177">
        <v>0</v>
      </c>
      <c r="H194" s="177">
        <v>0</v>
      </c>
      <c r="I194" s="177">
        <v>0</v>
      </c>
      <c r="J194" s="177">
        <v>0</v>
      </c>
      <c r="K194" s="177">
        <v>0</v>
      </c>
      <c r="L194" s="177">
        <v>0</v>
      </c>
      <c r="M194" s="136">
        <f t="shared" si="2"/>
        <v>0</v>
      </c>
    </row>
    <row r="195" spans="1:13" ht="13.15">
      <c r="A195" t="s">
        <v>113</v>
      </c>
      <c r="B195" t="s">
        <v>179</v>
      </c>
      <c r="C195" t="s">
        <v>180</v>
      </c>
      <c r="D195" t="s">
        <v>75</v>
      </c>
      <c r="E195" t="s">
        <v>69</v>
      </c>
      <c r="F195" s="177">
        <v>0</v>
      </c>
      <c r="G195" s="177">
        <v>0</v>
      </c>
      <c r="H195" s="177">
        <v>0</v>
      </c>
      <c r="I195" s="177">
        <v>0</v>
      </c>
      <c r="J195" s="177">
        <v>0</v>
      </c>
      <c r="K195" s="177">
        <v>0</v>
      </c>
      <c r="L195" s="177">
        <v>0</v>
      </c>
      <c r="M195" s="136">
        <f t="shared" si="2"/>
        <v>0</v>
      </c>
    </row>
    <row r="196" spans="1:13" ht="13.15">
      <c r="A196" t="s">
        <v>113</v>
      </c>
      <c r="B196" t="s">
        <v>181</v>
      </c>
      <c r="C196" t="s">
        <v>182</v>
      </c>
      <c r="D196" t="s">
        <v>75</v>
      </c>
      <c r="E196" t="s">
        <v>69</v>
      </c>
      <c r="F196" s="177">
        <v>0</v>
      </c>
      <c r="G196" s="177">
        <v>8.8665621639698884</v>
      </c>
      <c r="H196" s="177">
        <v>46.784550853048479</v>
      </c>
      <c r="I196" s="177">
        <v>24.269824281432832</v>
      </c>
      <c r="J196" s="177">
        <v>0</v>
      </c>
      <c r="K196" s="177">
        <v>0</v>
      </c>
      <c r="L196" s="177">
        <v>0</v>
      </c>
      <c r="M196" s="136">
        <f t="shared" si="2"/>
        <v>79.920937298451207</v>
      </c>
    </row>
    <row r="197" spans="1:13" ht="13.15">
      <c r="A197" t="s">
        <v>113</v>
      </c>
      <c r="B197" t="s">
        <v>183</v>
      </c>
      <c r="C197" t="s">
        <v>184</v>
      </c>
      <c r="D197" t="s">
        <v>75</v>
      </c>
      <c r="E197" t="s">
        <v>69</v>
      </c>
      <c r="F197" s="177">
        <v>0</v>
      </c>
      <c r="G197" s="177">
        <v>0.38175871190220445</v>
      </c>
      <c r="H197" s="177">
        <v>1.4019313872485208</v>
      </c>
      <c r="I197" s="177">
        <v>2.4187516998213505</v>
      </c>
      <c r="J197" s="177">
        <v>1.3580846227491721</v>
      </c>
      <c r="K197" s="177">
        <v>0.11360057168220516</v>
      </c>
      <c r="L197" s="177">
        <v>3.96069634486622E-2</v>
      </c>
      <c r="M197" s="136">
        <f t="shared" si="2"/>
        <v>5.7137339568521162</v>
      </c>
    </row>
    <row r="198" spans="1:13" ht="13.15">
      <c r="A198" t="s">
        <v>113</v>
      </c>
      <c r="B198" t="s">
        <v>185</v>
      </c>
      <c r="C198" t="s">
        <v>186</v>
      </c>
      <c r="D198" t="s">
        <v>75</v>
      </c>
      <c r="E198" t="s">
        <v>69</v>
      </c>
      <c r="F198" s="177">
        <v>0</v>
      </c>
      <c r="G198" s="177">
        <v>0</v>
      </c>
      <c r="H198" s="177">
        <v>0</v>
      </c>
      <c r="I198" s="177">
        <v>0</v>
      </c>
      <c r="J198" s="177">
        <v>0</v>
      </c>
      <c r="K198" s="177">
        <v>0</v>
      </c>
      <c r="L198" s="177">
        <v>0</v>
      </c>
      <c r="M198" s="136">
        <f t="shared" si="2"/>
        <v>0</v>
      </c>
    </row>
    <row r="199" spans="1:13" ht="13.15">
      <c r="A199" t="s">
        <v>113</v>
      </c>
      <c r="B199" t="s">
        <v>187</v>
      </c>
      <c r="C199" t="s">
        <v>188</v>
      </c>
      <c r="D199" t="s">
        <v>75</v>
      </c>
      <c r="E199" t="s">
        <v>69</v>
      </c>
      <c r="F199" s="177">
        <v>0</v>
      </c>
      <c r="G199" s="177">
        <v>0</v>
      </c>
      <c r="H199" s="177">
        <v>0</v>
      </c>
      <c r="I199" s="177">
        <v>0</v>
      </c>
      <c r="J199" s="177">
        <v>0</v>
      </c>
      <c r="K199" s="177">
        <v>0</v>
      </c>
      <c r="L199" s="177">
        <v>0</v>
      </c>
      <c r="M199" s="136">
        <f t="shared" ref="M199:M262" si="3">SUM(F199:L199)</f>
        <v>0</v>
      </c>
    </row>
    <row r="200" spans="1:13" ht="13.15">
      <c r="A200" t="s">
        <v>113</v>
      </c>
      <c r="B200" t="s">
        <v>189</v>
      </c>
      <c r="C200" t="s">
        <v>190</v>
      </c>
      <c r="D200" t="s">
        <v>75</v>
      </c>
      <c r="E200" t="s">
        <v>69</v>
      </c>
      <c r="F200" s="177">
        <v>0</v>
      </c>
      <c r="G200" s="177">
        <v>4.7238387872458434</v>
      </c>
      <c r="H200" s="177">
        <v>22.120241374313526</v>
      </c>
      <c r="I200" s="177">
        <v>22.498674546687347</v>
      </c>
      <c r="J200" s="177">
        <v>0</v>
      </c>
      <c r="K200" s="177">
        <v>0</v>
      </c>
      <c r="L200" s="177">
        <v>0</v>
      </c>
      <c r="M200" s="136">
        <f t="shared" si="3"/>
        <v>49.342754708246716</v>
      </c>
    </row>
    <row r="201" spans="1:13" ht="13.15">
      <c r="A201" t="s">
        <v>113</v>
      </c>
      <c r="B201" t="s">
        <v>191</v>
      </c>
      <c r="C201" t="s">
        <v>192</v>
      </c>
      <c r="D201" t="s">
        <v>75</v>
      </c>
      <c r="E201" t="s">
        <v>69</v>
      </c>
      <c r="F201" s="177">
        <v>0</v>
      </c>
      <c r="G201" s="177">
        <v>0</v>
      </c>
      <c r="H201" s="177">
        <v>0</v>
      </c>
      <c r="I201" s="177">
        <v>0</v>
      </c>
      <c r="J201" s="177">
        <v>0</v>
      </c>
      <c r="K201" s="177">
        <v>0</v>
      </c>
      <c r="L201" s="177">
        <v>0</v>
      </c>
      <c r="M201" s="136">
        <f t="shared" si="3"/>
        <v>0</v>
      </c>
    </row>
    <row r="202" spans="1:13" ht="13.15">
      <c r="A202" t="s">
        <v>113</v>
      </c>
      <c r="B202" t="s">
        <v>193</v>
      </c>
      <c r="C202" t="s">
        <v>194</v>
      </c>
      <c r="D202" t="s">
        <v>75</v>
      </c>
      <c r="E202" t="s">
        <v>69</v>
      </c>
      <c r="F202" s="177">
        <v>0</v>
      </c>
      <c r="G202" s="177">
        <v>0</v>
      </c>
      <c r="H202" s="177">
        <v>0</v>
      </c>
      <c r="I202" s="177">
        <v>0</v>
      </c>
      <c r="J202" s="177">
        <v>0</v>
      </c>
      <c r="K202" s="177">
        <v>0</v>
      </c>
      <c r="L202" s="177">
        <v>0</v>
      </c>
      <c r="M202" s="136">
        <f t="shared" si="3"/>
        <v>0</v>
      </c>
    </row>
    <row r="203" spans="1:13" ht="13.15">
      <c r="A203" t="s">
        <v>113</v>
      </c>
      <c r="B203" t="s">
        <v>195</v>
      </c>
      <c r="C203" t="s">
        <v>196</v>
      </c>
      <c r="D203" t="s">
        <v>75</v>
      </c>
      <c r="E203" t="s">
        <v>69</v>
      </c>
      <c r="F203" s="177">
        <v>0</v>
      </c>
      <c r="G203" s="177">
        <v>0</v>
      </c>
      <c r="H203" s="177">
        <v>0</v>
      </c>
      <c r="I203" s="177">
        <v>0</v>
      </c>
      <c r="J203" s="177">
        <v>0</v>
      </c>
      <c r="K203" s="177">
        <v>0</v>
      </c>
      <c r="L203" s="177">
        <v>0</v>
      </c>
      <c r="M203" s="136">
        <f t="shared" si="3"/>
        <v>0</v>
      </c>
    </row>
    <row r="204" spans="1:13" ht="13.15">
      <c r="A204" t="s">
        <v>113</v>
      </c>
      <c r="B204" t="s">
        <v>197</v>
      </c>
      <c r="C204" t="s">
        <v>198</v>
      </c>
      <c r="D204" t="s">
        <v>75</v>
      </c>
      <c r="E204" t="s">
        <v>69</v>
      </c>
      <c r="F204" s="177">
        <v>0</v>
      </c>
      <c r="G204" s="177">
        <v>0</v>
      </c>
      <c r="H204" s="177">
        <v>0</v>
      </c>
      <c r="I204" s="177">
        <v>0</v>
      </c>
      <c r="J204" s="177">
        <v>0</v>
      </c>
      <c r="K204" s="177">
        <v>0</v>
      </c>
      <c r="L204" s="177">
        <v>0</v>
      </c>
      <c r="M204" s="136">
        <f t="shared" si="3"/>
        <v>0</v>
      </c>
    </row>
    <row r="205" spans="1:13" ht="13.15">
      <c r="A205" t="s">
        <v>113</v>
      </c>
      <c r="B205" t="s">
        <v>199</v>
      </c>
      <c r="C205" t="s">
        <v>200</v>
      </c>
      <c r="D205" t="s">
        <v>75</v>
      </c>
      <c r="E205" t="s">
        <v>69</v>
      </c>
      <c r="F205" s="177">
        <v>0</v>
      </c>
      <c r="G205" s="177">
        <v>0</v>
      </c>
      <c r="H205" s="177">
        <v>0</v>
      </c>
      <c r="I205" s="177">
        <v>0</v>
      </c>
      <c r="J205" s="177">
        <v>0</v>
      </c>
      <c r="K205" s="177">
        <v>0</v>
      </c>
      <c r="L205" s="177">
        <v>0</v>
      </c>
      <c r="M205" s="136">
        <f t="shared" si="3"/>
        <v>0</v>
      </c>
    </row>
    <row r="206" spans="1:13" ht="13.15">
      <c r="A206" t="s">
        <v>113</v>
      </c>
      <c r="B206" t="s">
        <v>201</v>
      </c>
      <c r="C206" t="s">
        <v>202</v>
      </c>
      <c r="D206" t="s">
        <v>75</v>
      </c>
      <c r="E206" t="s">
        <v>69</v>
      </c>
      <c r="F206" s="177">
        <v>0</v>
      </c>
      <c r="G206" s="177">
        <v>0</v>
      </c>
      <c r="H206" s="177">
        <v>0</v>
      </c>
      <c r="I206" s="177">
        <v>0</v>
      </c>
      <c r="J206" s="177">
        <v>0</v>
      </c>
      <c r="K206" s="177">
        <v>0</v>
      </c>
      <c r="L206" s="177">
        <v>0</v>
      </c>
      <c r="M206" s="136">
        <f t="shared" si="3"/>
        <v>0</v>
      </c>
    </row>
    <row r="207" spans="1:13" ht="13.15">
      <c r="A207" t="s">
        <v>113</v>
      </c>
      <c r="B207" t="s">
        <v>203</v>
      </c>
      <c r="C207" t="s">
        <v>204</v>
      </c>
      <c r="D207" t="s">
        <v>75</v>
      </c>
      <c r="E207" t="s">
        <v>69</v>
      </c>
      <c r="F207" s="177">
        <v>0</v>
      </c>
      <c r="G207" s="177">
        <v>0</v>
      </c>
      <c r="H207" s="177">
        <v>3.2194557791539129</v>
      </c>
      <c r="I207" s="177">
        <v>3.3236801482929383</v>
      </c>
      <c r="J207" s="177">
        <v>3.4254455325760622</v>
      </c>
      <c r="K207" s="177">
        <v>3.5232779077258538</v>
      </c>
      <c r="L207" s="177">
        <v>3.6238892581663005</v>
      </c>
      <c r="M207" s="136">
        <f t="shared" si="3"/>
        <v>17.115748625915067</v>
      </c>
    </row>
    <row r="208" spans="1:13" ht="13.15">
      <c r="A208" t="s">
        <v>113</v>
      </c>
      <c r="B208" t="s">
        <v>205</v>
      </c>
      <c r="C208" t="s">
        <v>206</v>
      </c>
      <c r="D208" t="s">
        <v>75</v>
      </c>
      <c r="E208" t="s">
        <v>69</v>
      </c>
      <c r="F208" s="177">
        <v>0</v>
      </c>
      <c r="G208" s="177">
        <v>0</v>
      </c>
      <c r="H208" s="177">
        <v>0</v>
      </c>
      <c r="I208" s="177">
        <v>0</v>
      </c>
      <c r="J208" s="177">
        <v>0</v>
      </c>
      <c r="K208" s="177">
        <v>0</v>
      </c>
      <c r="L208" s="177">
        <v>0</v>
      </c>
      <c r="M208" s="136">
        <f t="shared" si="3"/>
        <v>0</v>
      </c>
    </row>
    <row r="209" spans="1:13" ht="13.15">
      <c r="A209" t="s">
        <v>113</v>
      </c>
      <c r="B209" t="s">
        <v>207</v>
      </c>
      <c r="C209" t="s">
        <v>208</v>
      </c>
      <c r="D209" t="s">
        <v>75</v>
      </c>
      <c r="E209" t="s">
        <v>69</v>
      </c>
      <c r="F209" s="177">
        <v>0</v>
      </c>
      <c r="G209" s="177">
        <v>4.0279037535470295</v>
      </c>
      <c r="H209" s="177">
        <v>27.969073254744877</v>
      </c>
      <c r="I209" s="177">
        <v>-0.16715438560697032</v>
      </c>
      <c r="J209" s="177">
        <v>-0.16706030481606873</v>
      </c>
      <c r="K209" s="177">
        <v>-0.16678216458303935</v>
      </c>
      <c r="L209" s="177">
        <v>-0.16664441816836909</v>
      </c>
      <c r="M209" s="136">
        <f t="shared" si="3"/>
        <v>31.329335735117457</v>
      </c>
    </row>
    <row r="210" spans="1:13" ht="13.15">
      <c r="A210" t="s">
        <v>113</v>
      </c>
      <c r="B210" t="s">
        <v>209</v>
      </c>
      <c r="C210" t="s">
        <v>210</v>
      </c>
      <c r="D210" t="s">
        <v>75</v>
      </c>
      <c r="E210" t="s">
        <v>69</v>
      </c>
      <c r="F210" s="177">
        <v>0</v>
      </c>
      <c r="G210" s="177">
        <v>0</v>
      </c>
      <c r="H210" s="177">
        <v>14.69866300057207</v>
      </c>
      <c r="I210" s="177">
        <v>49.750830844386307</v>
      </c>
      <c r="J210" s="177">
        <v>44.889501632809299</v>
      </c>
      <c r="K210" s="177">
        <v>38.086786691444509</v>
      </c>
      <c r="L210" s="177">
        <v>35.577014183087833</v>
      </c>
      <c r="M210" s="136">
        <f t="shared" si="3"/>
        <v>183.00279635230004</v>
      </c>
    </row>
    <row r="211" spans="1:13" ht="13.15">
      <c r="A211" t="s">
        <v>113</v>
      </c>
      <c r="B211" t="s">
        <v>211</v>
      </c>
      <c r="C211" t="s">
        <v>212</v>
      </c>
      <c r="D211" t="s">
        <v>75</v>
      </c>
      <c r="E211" t="s">
        <v>69</v>
      </c>
      <c r="F211" s="177">
        <v>0</v>
      </c>
      <c r="G211" s="177">
        <v>0</v>
      </c>
      <c r="H211" s="177">
        <v>0</v>
      </c>
      <c r="I211" s="177">
        <v>0</v>
      </c>
      <c r="J211" s="177">
        <v>0</v>
      </c>
      <c r="K211" s="177">
        <v>0</v>
      </c>
      <c r="L211" s="177">
        <v>0</v>
      </c>
      <c r="M211" s="136">
        <f t="shared" si="3"/>
        <v>0</v>
      </c>
    </row>
    <row r="212" spans="1:13" ht="13.15">
      <c r="A212" t="s">
        <v>113</v>
      </c>
      <c r="B212" t="s">
        <v>213</v>
      </c>
      <c r="C212" t="s">
        <v>214</v>
      </c>
      <c r="D212" t="s">
        <v>75</v>
      </c>
      <c r="E212" t="s">
        <v>69</v>
      </c>
      <c r="F212" s="177">
        <v>17.576190151705969</v>
      </c>
      <c r="G212" s="177">
        <v>29.624207072858116</v>
      </c>
      <c r="H212" s="177">
        <v>203.32894012287099</v>
      </c>
      <c r="I212" s="177">
        <v>215.07087858464351</v>
      </c>
      <c r="J212" s="177">
        <v>146.30046070039401</v>
      </c>
      <c r="K212" s="177">
        <v>60.23870596773984</v>
      </c>
      <c r="L212" s="177">
        <v>18.604319075218637</v>
      </c>
      <c r="M212" s="136">
        <f t="shared" si="3"/>
        <v>690.74370167543111</v>
      </c>
    </row>
    <row r="213" spans="1:13" ht="13.15">
      <c r="A213" t="s">
        <v>113</v>
      </c>
      <c r="B213" t="s">
        <v>215</v>
      </c>
      <c r="C213" t="s">
        <v>216</v>
      </c>
      <c r="D213" t="s">
        <v>75</v>
      </c>
      <c r="E213" t="s">
        <v>69</v>
      </c>
      <c r="F213" s="177">
        <v>0</v>
      </c>
      <c r="G213" s="177">
        <v>0</v>
      </c>
      <c r="H213" s="177">
        <v>4.6761204809857091</v>
      </c>
      <c r="I213" s="177">
        <v>4.6797237841333565</v>
      </c>
      <c r="J213" s="177">
        <v>4.6793279694005907</v>
      </c>
      <c r="K213" s="177">
        <v>4.673051804113399</v>
      </c>
      <c r="L213" s="177">
        <v>4.6712547567166425</v>
      </c>
      <c r="M213" s="136">
        <f t="shared" si="3"/>
        <v>23.379478795349698</v>
      </c>
    </row>
    <row r="214" spans="1:13" ht="13.15">
      <c r="A214" t="s">
        <v>113</v>
      </c>
      <c r="B214" t="s">
        <v>217</v>
      </c>
      <c r="C214" t="s">
        <v>218</v>
      </c>
      <c r="D214" t="s">
        <v>75</v>
      </c>
      <c r="E214" t="s">
        <v>69</v>
      </c>
      <c r="F214" s="177">
        <v>0</v>
      </c>
      <c r="G214" s="177">
        <v>0</v>
      </c>
      <c r="H214" s="177">
        <v>0</v>
      </c>
      <c r="I214" s="177">
        <v>0</v>
      </c>
      <c r="J214" s="177">
        <v>0</v>
      </c>
      <c r="K214" s="177">
        <v>0</v>
      </c>
      <c r="L214" s="177">
        <v>0</v>
      </c>
      <c r="M214" s="136">
        <f t="shared" si="3"/>
        <v>0</v>
      </c>
    </row>
    <row r="215" spans="1:13" ht="13.15">
      <c r="A215" t="s">
        <v>113</v>
      </c>
      <c r="B215" t="s">
        <v>219</v>
      </c>
      <c r="C215" t="s">
        <v>220</v>
      </c>
      <c r="D215" t="s">
        <v>75</v>
      </c>
      <c r="E215" t="s">
        <v>69</v>
      </c>
      <c r="F215" s="177">
        <v>0</v>
      </c>
      <c r="G215" s="177">
        <v>0</v>
      </c>
      <c r="H215" s="177">
        <v>3.0451918963768381</v>
      </c>
      <c r="I215" s="177">
        <v>4.5746737427856647</v>
      </c>
      <c r="J215" s="177">
        <v>4.572608597485198</v>
      </c>
      <c r="K215" s="177">
        <v>9.1426119294801431</v>
      </c>
      <c r="L215" s="177">
        <v>9.1397699174627096</v>
      </c>
      <c r="M215" s="136">
        <f t="shared" si="3"/>
        <v>30.474856083590552</v>
      </c>
    </row>
    <row r="216" spans="1:13" ht="13.15">
      <c r="A216" t="s">
        <v>113</v>
      </c>
      <c r="B216" t="s">
        <v>221</v>
      </c>
      <c r="C216" t="s">
        <v>222</v>
      </c>
      <c r="D216" t="s">
        <v>75</v>
      </c>
      <c r="E216" t="s">
        <v>69</v>
      </c>
      <c r="F216" s="177">
        <v>0</v>
      </c>
      <c r="G216" s="177">
        <v>0</v>
      </c>
      <c r="H216" s="177">
        <v>0</v>
      </c>
      <c r="I216" s="177">
        <v>0</v>
      </c>
      <c r="J216" s="177">
        <v>0</v>
      </c>
      <c r="K216" s="177">
        <v>0</v>
      </c>
      <c r="L216" s="177">
        <v>0</v>
      </c>
      <c r="M216" s="136">
        <f t="shared" si="3"/>
        <v>0</v>
      </c>
    </row>
    <row r="217" spans="1:13" ht="13.15">
      <c r="A217" t="s">
        <v>113</v>
      </c>
      <c r="B217" t="s">
        <v>223</v>
      </c>
      <c r="C217" t="s">
        <v>224</v>
      </c>
      <c r="D217" t="s">
        <v>75</v>
      </c>
      <c r="E217" t="s">
        <v>69</v>
      </c>
      <c r="F217" s="177">
        <v>0</v>
      </c>
      <c r="G217" s="177">
        <v>1.903192586691614</v>
      </c>
      <c r="H217" s="177">
        <v>1.1676501327095978</v>
      </c>
      <c r="I217" s="177">
        <v>2.9010865537956088</v>
      </c>
      <c r="J217" s="177">
        <v>2.8480785098910961</v>
      </c>
      <c r="K217" s="177">
        <v>2.1121719078682268</v>
      </c>
      <c r="L217" s="177">
        <v>2.0447882958583183</v>
      </c>
      <c r="M217" s="136">
        <f t="shared" si="3"/>
        <v>12.976967986814461</v>
      </c>
    </row>
    <row r="218" spans="1:13" ht="13.15">
      <c r="A218" t="s">
        <v>113</v>
      </c>
      <c r="B218" t="s">
        <v>225</v>
      </c>
      <c r="C218" t="s">
        <v>226</v>
      </c>
      <c r="D218" t="s">
        <v>75</v>
      </c>
      <c r="E218" t="s">
        <v>69</v>
      </c>
      <c r="F218" s="177">
        <v>0</v>
      </c>
      <c r="G218" s="177">
        <v>0</v>
      </c>
      <c r="H218" s="177">
        <v>41.088369655702436</v>
      </c>
      <c r="I218" s="177">
        <v>71.633415006211052</v>
      </c>
      <c r="J218" s="177">
        <v>54.868753594255416</v>
      </c>
      <c r="K218" s="177">
        <v>59.179217977388198</v>
      </c>
      <c r="L218" s="177">
        <v>61.618143371888891</v>
      </c>
      <c r="M218" s="136">
        <f t="shared" si="3"/>
        <v>288.38789960544602</v>
      </c>
    </row>
    <row r="219" spans="1:13" ht="13.15">
      <c r="A219" t="s">
        <v>113</v>
      </c>
      <c r="B219" t="s">
        <v>227</v>
      </c>
      <c r="C219" t="s">
        <v>228</v>
      </c>
      <c r="D219" t="s">
        <v>75</v>
      </c>
      <c r="E219" t="s">
        <v>69</v>
      </c>
      <c r="F219" s="177">
        <v>0</v>
      </c>
      <c r="G219" s="177">
        <v>7.5726253236969906E-3</v>
      </c>
      <c r="H219" s="177">
        <v>0.20734670048375853</v>
      </c>
      <c r="I219" s="177">
        <v>0.3199892467310062</v>
      </c>
      <c r="J219" s="177">
        <v>5.5885911640394373E-2</v>
      </c>
      <c r="K219" s="177">
        <v>8.7107906090438475E-2</v>
      </c>
      <c r="L219" s="177">
        <v>8.8324140827855432E-2</v>
      </c>
      <c r="M219" s="136">
        <f t="shared" si="3"/>
        <v>0.76622653109715</v>
      </c>
    </row>
    <row r="220" spans="1:13" ht="13.15">
      <c r="A220" t="s">
        <v>113</v>
      </c>
      <c r="B220" t="s">
        <v>229</v>
      </c>
      <c r="C220" t="s">
        <v>230</v>
      </c>
      <c r="D220" t="s">
        <v>75</v>
      </c>
      <c r="E220" t="s">
        <v>69</v>
      </c>
      <c r="F220" s="177">
        <v>0</v>
      </c>
      <c r="G220" s="177">
        <v>0</v>
      </c>
      <c r="H220" s="177">
        <v>77.018822607903957</v>
      </c>
      <c r="I220" s="177">
        <v>116.83459367798849</v>
      </c>
      <c r="J220" s="177">
        <v>16.429703426565979</v>
      </c>
      <c r="K220" s="177">
        <v>29.382613818089649</v>
      </c>
      <c r="L220" s="177">
        <v>29.376860763556426</v>
      </c>
      <c r="M220" s="136">
        <f t="shared" si="3"/>
        <v>269.0425942941045</v>
      </c>
    </row>
    <row r="221" spans="1:13" ht="13.15">
      <c r="A221" t="s">
        <v>114</v>
      </c>
      <c r="B221" t="s">
        <v>145</v>
      </c>
      <c r="C221" t="s">
        <v>146</v>
      </c>
      <c r="D221" t="s">
        <v>75</v>
      </c>
      <c r="E221" t="s">
        <v>69</v>
      </c>
      <c r="F221" s="177">
        <v>0.12509812423909708</v>
      </c>
      <c r="G221" s="177">
        <v>93.080914078793171</v>
      </c>
      <c r="H221" s="177">
        <v>215.40604296837205</v>
      </c>
      <c r="I221" s="177">
        <v>234.94815942875411</v>
      </c>
      <c r="J221" s="177">
        <v>211.72758016083591</v>
      </c>
      <c r="K221" s="177">
        <v>219.98043770088822</v>
      </c>
      <c r="L221" s="177">
        <v>148.65369168873443</v>
      </c>
      <c r="M221" s="136">
        <f t="shared" si="3"/>
        <v>1123.9219241506171</v>
      </c>
    </row>
    <row r="222" spans="1:13" ht="13.15">
      <c r="A222" t="s">
        <v>114</v>
      </c>
      <c r="B222" t="s">
        <v>147</v>
      </c>
      <c r="C222" t="s">
        <v>148</v>
      </c>
      <c r="D222" t="s">
        <v>75</v>
      </c>
      <c r="E222" t="s">
        <v>69</v>
      </c>
      <c r="F222" s="177">
        <v>0</v>
      </c>
      <c r="G222" s="177">
        <v>0</v>
      </c>
      <c r="H222" s="177">
        <v>0.31964663796657666</v>
      </c>
      <c r="I222" s="177">
        <v>0.31795695780699684</v>
      </c>
      <c r="J222" s="177">
        <v>0.15897231938262085</v>
      </c>
      <c r="K222" s="177">
        <v>0.157798289223333</v>
      </c>
      <c r="L222" s="177">
        <v>0.1567829769293195</v>
      </c>
      <c r="M222" s="136">
        <f t="shared" si="3"/>
        <v>1.1111571813088468</v>
      </c>
    </row>
    <row r="223" spans="1:13" ht="13.15">
      <c r="A223" t="s">
        <v>114</v>
      </c>
      <c r="B223" t="s">
        <v>149</v>
      </c>
      <c r="C223" t="s">
        <v>150</v>
      </c>
      <c r="D223" t="s">
        <v>75</v>
      </c>
      <c r="E223" t="s">
        <v>69</v>
      </c>
      <c r="F223" s="177">
        <v>0</v>
      </c>
      <c r="G223" s="177">
        <v>0</v>
      </c>
      <c r="H223" s="177">
        <v>6.9863896146007063</v>
      </c>
      <c r="I223" s="177">
        <v>6.0352120081975054</v>
      </c>
      <c r="J223" s="177">
        <v>5.2873276956525793E-2</v>
      </c>
      <c r="K223" s="177">
        <v>5.2482801293791466E-2</v>
      </c>
      <c r="L223" s="177">
        <v>5.2145114278044184E-2</v>
      </c>
      <c r="M223" s="136">
        <f t="shared" si="3"/>
        <v>13.179102815326573</v>
      </c>
    </row>
    <row r="224" spans="1:13" ht="13.15">
      <c r="A224" t="s">
        <v>114</v>
      </c>
      <c r="B224" t="s">
        <v>151</v>
      </c>
      <c r="C224" t="s">
        <v>152</v>
      </c>
      <c r="D224" t="s">
        <v>75</v>
      </c>
      <c r="E224" t="s">
        <v>69</v>
      </c>
      <c r="F224" s="177">
        <v>0</v>
      </c>
      <c r="G224" s="177">
        <v>0</v>
      </c>
      <c r="H224" s="177">
        <v>10.822051042708358</v>
      </c>
      <c r="I224" s="177">
        <v>10.764844731861013</v>
      </c>
      <c r="J224" s="177">
        <v>10.698790900750273</v>
      </c>
      <c r="K224" s="177">
        <v>10.619779012176364</v>
      </c>
      <c r="L224" s="177">
        <v>10.422772585061812</v>
      </c>
      <c r="M224" s="136">
        <f t="shared" si="3"/>
        <v>53.328238272557826</v>
      </c>
    </row>
    <row r="225" spans="1:13" ht="13.15">
      <c r="A225" t="s">
        <v>114</v>
      </c>
      <c r="B225" t="s">
        <v>153</v>
      </c>
      <c r="C225" t="s">
        <v>154</v>
      </c>
      <c r="D225" t="s">
        <v>75</v>
      </c>
      <c r="E225" t="s">
        <v>69</v>
      </c>
      <c r="F225" s="177">
        <v>0</v>
      </c>
      <c r="G225" s="177">
        <v>0</v>
      </c>
      <c r="H225" s="177">
        <v>2.0002427651896211</v>
      </c>
      <c r="I225" s="177">
        <v>1.9896693065223117</v>
      </c>
      <c r="J225" s="177">
        <v>1.9774605581740641</v>
      </c>
      <c r="K225" s="177">
        <v>1.9628567683878007</v>
      </c>
      <c r="L225" s="177">
        <v>1.9502272739988524</v>
      </c>
      <c r="M225" s="136">
        <f t="shared" si="3"/>
        <v>9.8804566722726506</v>
      </c>
    </row>
    <row r="226" spans="1:13" ht="13.15">
      <c r="A226" t="s">
        <v>114</v>
      </c>
      <c r="B226" t="s">
        <v>155</v>
      </c>
      <c r="C226" t="s">
        <v>156</v>
      </c>
      <c r="D226" t="s">
        <v>75</v>
      </c>
      <c r="E226" t="s">
        <v>69</v>
      </c>
      <c r="F226" s="177">
        <v>0</v>
      </c>
      <c r="G226" s="177">
        <v>0</v>
      </c>
      <c r="H226" s="177">
        <v>0</v>
      </c>
      <c r="I226" s="177">
        <v>0</v>
      </c>
      <c r="J226" s="177">
        <v>0</v>
      </c>
      <c r="K226" s="177">
        <v>0</v>
      </c>
      <c r="L226" s="177">
        <v>0</v>
      </c>
      <c r="M226" s="136">
        <f t="shared" si="3"/>
        <v>0</v>
      </c>
    </row>
    <row r="227" spans="1:13" ht="13.15">
      <c r="A227" t="s">
        <v>114</v>
      </c>
      <c r="B227" t="s">
        <v>157</v>
      </c>
      <c r="C227" t="s">
        <v>158</v>
      </c>
      <c r="D227" t="s">
        <v>75</v>
      </c>
      <c r="E227" t="s">
        <v>69</v>
      </c>
      <c r="F227" s="177">
        <v>0.12509812423909708</v>
      </c>
      <c r="G227" s="177">
        <v>82.283468031023688</v>
      </c>
      <c r="H227" s="177">
        <v>118.07482916443055</v>
      </c>
      <c r="I227" s="177">
        <v>122.88270130838355</v>
      </c>
      <c r="J227" s="177">
        <v>121.19763086401296</v>
      </c>
      <c r="K227" s="177">
        <v>154.92375987432877</v>
      </c>
      <c r="L227" s="177">
        <v>95.367089688566878</v>
      </c>
      <c r="M227" s="136">
        <f t="shared" si="3"/>
        <v>694.85457705498561</v>
      </c>
    </row>
    <row r="228" spans="1:13" ht="13.15">
      <c r="A228" t="s">
        <v>114</v>
      </c>
      <c r="B228" t="s">
        <v>159</v>
      </c>
      <c r="C228" t="s">
        <v>160</v>
      </c>
      <c r="D228" t="s">
        <v>75</v>
      </c>
      <c r="E228" t="s">
        <v>69</v>
      </c>
      <c r="F228" s="177">
        <v>0</v>
      </c>
      <c r="G228" s="177">
        <v>0</v>
      </c>
      <c r="H228" s="177">
        <v>7.6469697532625611</v>
      </c>
      <c r="I228" s="177">
        <v>6.8116127806001874</v>
      </c>
      <c r="J228" s="177">
        <v>0.13020760112355823</v>
      </c>
      <c r="K228" s="177">
        <v>0.12924600195156871</v>
      </c>
      <c r="L228" s="177">
        <v>0.12841440196794787</v>
      </c>
      <c r="M228" s="136">
        <f t="shared" si="3"/>
        <v>14.846450538905824</v>
      </c>
    </row>
    <row r="229" spans="1:13" ht="13.15">
      <c r="A229" t="s">
        <v>114</v>
      </c>
      <c r="B229" t="s">
        <v>161</v>
      </c>
      <c r="C229" t="s">
        <v>162</v>
      </c>
      <c r="D229" t="s">
        <v>75</v>
      </c>
      <c r="E229" t="s">
        <v>69</v>
      </c>
      <c r="F229" s="177">
        <v>0</v>
      </c>
      <c r="G229" s="177">
        <v>0</v>
      </c>
      <c r="H229" s="177">
        <v>0.56453672814323819</v>
      </c>
      <c r="I229" s="177">
        <v>0.6620408863057009</v>
      </c>
      <c r="J229" s="177">
        <v>0.69126913946865187</v>
      </c>
      <c r="K229" s="177">
        <v>0.16522363370267684</v>
      </c>
      <c r="L229" s="177">
        <v>6.566421797975934E-2</v>
      </c>
      <c r="M229" s="136">
        <f t="shared" si="3"/>
        <v>2.1487346056000272</v>
      </c>
    </row>
    <row r="230" spans="1:13" ht="13.15">
      <c r="A230" t="s">
        <v>114</v>
      </c>
      <c r="B230" t="s">
        <v>163</v>
      </c>
      <c r="C230" t="s">
        <v>164</v>
      </c>
      <c r="D230" t="s">
        <v>75</v>
      </c>
      <c r="E230" t="s">
        <v>69</v>
      </c>
      <c r="F230" s="177">
        <v>0</v>
      </c>
      <c r="G230" s="177">
        <v>0</v>
      </c>
      <c r="H230" s="177">
        <v>0</v>
      </c>
      <c r="I230" s="177">
        <v>0</v>
      </c>
      <c r="J230" s="177">
        <v>0</v>
      </c>
      <c r="K230" s="177">
        <v>0</v>
      </c>
      <c r="L230" s="177">
        <v>0</v>
      </c>
      <c r="M230" s="136">
        <f t="shared" si="3"/>
        <v>0</v>
      </c>
    </row>
    <row r="231" spans="1:13" ht="13.15">
      <c r="A231" t="s">
        <v>114</v>
      </c>
      <c r="B231" t="s">
        <v>165</v>
      </c>
      <c r="C231" t="s">
        <v>166</v>
      </c>
      <c r="D231" t="s">
        <v>75</v>
      </c>
      <c r="E231" t="s">
        <v>69</v>
      </c>
      <c r="F231" s="177">
        <v>0</v>
      </c>
      <c r="G231" s="177">
        <v>0</v>
      </c>
      <c r="H231" s="177">
        <v>0.64027378709256</v>
      </c>
      <c r="I231" s="177">
        <v>0.63688924370542621</v>
      </c>
      <c r="J231" s="177">
        <v>0.63298124729787442</v>
      </c>
      <c r="K231" s="177">
        <v>0</v>
      </c>
      <c r="L231" s="177">
        <v>0</v>
      </c>
      <c r="M231" s="136">
        <f t="shared" si="3"/>
        <v>1.9101442780958606</v>
      </c>
    </row>
    <row r="232" spans="1:13" ht="13.15">
      <c r="A232" t="s">
        <v>114</v>
      </c>
      <c r="B232" t="s">
        <v>167</v>
      </c>
      <c r="C232" t="s">
        <v>168</v>
      </c>
      <c r="D232" t="s">
        <v>75</v>
      </c>
      <c r="E232" t="s">
        <v>69</v>
      </c>
      <c r="F232" s="177">
        <v>0</v>
      </c>
      <c r="G232" s="177">
        <v>10.79744604776948</v>
      </c>
      <c r="H232" s="177">
        <v>34.609972729982026</v>
      </c>
      <c r="I232" s="177">
        <v>30.624915767047643</v>
      </c>
      <c r="J232" s="177">
        <v>22.451283843329335</v>
      </c>
      <c r="K232" s="177">
        <v>6.913969058217492</v>
      </c>
      <c r="L232" s="177">
        <v>3.694391019314089</v>
      </c>
      <c r="M232" s="136">
        <f t="shared" si="3"/>
        <v>109.09197846566005</v>
      </c>
    </row>
    <row r="233" spans="1:13" ht="13.15">
      <c r="A233" t="s">
        <v>114</v>
      </c>
      <c r="B233" t="s">
        <v>169</v>
      </c>
      <c r="C233" t="s">
        <v>170</v>
      </c>
      <c r="D233" t="s">
        <v>75</v>
      </c>
      <c r="E233" t="s">
        <v>69</v>
      </c>
      <c r="F233" s="177">
        <v>0</v>
      </c>
      <c r="G233" s="177">
        <v>0</v>
      </c>
      <c r="H233" s="177">
        <v>1.5679264812694043</v>
      </c>
      <c r="I233" s="177">
        <v>8.977451750685562</v>
      </c>
      <c r="J233" s="177">
        <v>10.057378498413811</v>
      </c>
      <c r="K233" s="177">
        <v>8.8564727183273071</v>
      </c>
      <c r="L233" s="177">
        <v>7.1603932756134334</v>
      </c>
      <c r="M233" s="136">
        <f t="shared" si="3"/>
        <v>36.619622724309522</v>
      </c>
    </row>
    <row r="234" spans="1:13" ht="13.15">
      <c r="A234" t="s">
        <v>114</v>
      </c>
      <c r="B234" t="s">
        <v>171</v>
      </c>
      <c r="C234" t="s">
        <v>172</v>
      </c>
      <c r="D234" t="s">
        <v>75</v>
      </c>
      <c r="E234" t="s">
        <v>69</v>
      </c>
      <c r="F234" s="177">
        <v>0</v>
      </c>
      <c r="G234" s="177">
        <v>0</v>
      </c>
      <c r="H234" s="177">
        <v>2.7880677103786365E-3</v>
      </c>
      <c r="I234" s="177">
        <v>9.3285568019890555</v>
      </c>
      <c r="J234" s="177">
        <v>10.559432793080735</v>
      </c>
      <c r="K234" s="177">
        <v>9.201934335707298</v>
      </c>
      <c r="L234" s="177">
        <v>7.872349953631427</v>
      </c>
      <c r="M234" s="136">
        <f t="shared" si="3"/>
        <v>36.965061952118894</v>
      </c>
    </row>
    <row r="235" spans="1:13" ht="13.15">
      <c r="A235" t="s">
        <v>114</v>
      </c>
      <c r="B235" t="s">
        <v>173</v>
      </c>
      <c r="C235" t="s">
        <v>174</v>
      </c>
      <c r="D235" t="s">
        <v>75</v>
      </c>
      <c r="E235" t="s">
        <v>69</v>
      </c>
      <c r="F235" s="177">
        <v>0</v>
      </c>
      <c r="G235" s="177">
        <v>0</v>
      </c>
      <c r="H235" s="177">
        <v>0</v>
      </c>
      <c r="I235" s="177">
        <v>0</v>
      </c>
      <c r="J235" s="177">
        <v>0</v>
      </c>
      <c r="K235" s="177">
        <v>0</v>
      </c>
      <c r="L235" s="177">
        <v>0</v>
      </c>
      <c r="M235" s="136">
        <f t="shared" si="3"/>
        <v>0</v>
      </c>
    </row>
    <row r="236" spans="1:13" ht="13.15">
      <c r="A236" t="s">
        <v>114</v>
      </c>
      <c r="B236" t="s">
        <v>175</v>
      </c>
      <c r="C236" t="s">
        <v>176</v>
      </c>
      <c r="D236" t="s">
        <v>75</v>
      </c>
      <c r="E236" t="s">
        <v>69</v>
      </c>
      <c r="F236" s="177">
        <v>0</v>
      </c>
      <c r="G236" s="177">
        <v>0</v>
      </c>
      <c r="H236" s="177">
        <v>0</v>
      </c>
      <c r="I236" s="177">
        <v>0</v>
      </c>
      <c r="J236" s="177">
        <v>0</v>
      </c>
      <c r="K236" s="177">
        <v>0</v>
      </c>
      <c r="L236" s="177">
        <v>0</v>
      </c>
      <c r="M236" s="136">
        <f t="shared" si="3"/>
        <v>0</v>
      </c>
    </row>
    <row r="237" spans="1:13" ht="13.15">
      <c r="A237" t="s">
        <v>114</v>
      </c>
      <c r="B237" t="s">
        <v>177</v>
      </c>
      <c r="C237" t="s">
        <v>178</v>
      </c>
      <c r="D237" t="s">
        <v>75</v>
      </c>
      <c r="E237" t="s">
        <v>69</v>
      </c>
      <c r="F237" s="177">
        <v>0</v>
      </c>
      <c r="G237" s="177">
        <v>0</v>
      </c>
      <c r="H237" s="177">
        <v>0</v>
      </c>
      <c r="I237" s="177">
        <v>0</v>
      </c>
      <c r="J237" s="177">
        <v>0</v>
      </c>
      <c r="K237" s="177">
        <v>0</v>
      </c>
      <c r="L237" s="177">
        <v>0</v>
      </c>
      <c r="M237" s="136">
        <f t="shared" si="3"/>
        <v>0</v>
      </c>
    </row>
    <row r="238" spans="1:13" ht="13.15">
      <c r="A238" t="s">
        <v>114</v>
      </c>
      <c r="B238" t="s">
        <v>179</v>
      </c>
      <c r="C238" t="s">
        <v>180</v>
      </c>
      <c r="D238" t="s">
        <v>75</v>
      </c>
      <c r="E238" t="s">
        <v>69</v>
      </c>
      <c r="F238" s="177">
        <v>0</v>
      </c>
      <c r="G238" s="177">
        <v>0</v>
      </c>
      <c r="H238" s="177">
        <v>0</v>
      </c>
      <c r="I238" s="177">
        <v>0</v>
      </c>
      <c r="J238" s="177">
        <v>0</v>
      </c>
      <c r="K238" s="177">
        <v>0</v>
      </c>
      <c r="L238" s="177">
        <v>0</v>
      </c>
      <c r="M238" s="136">
        <f t="shared" si="3"/>
        <v>0</v>
      </c>
    </row>
    <row r="239" spans="1:13" ht="13.15">
      <c r="A239" t="s">
        <v>114</v>
      </c>
      <c r="B239" t="s">
        <v>181</v>
      </c>
      <c r="C239" t="s">
        <v>182</v>
      </c>
      <c r="D239" t="s">
        <v>75</v>
      </c>
      <c r="E239" t="s">
        <v>69</v>
      </c>
      <c r="F239" s="177">
        <v>0</v>
      </c>
      <c r="G239" s="177">
        <v>0</v>
      </c>
      <c r="H239" s="177">
        <v>0.73440285839560115</v>
      </c>
      <c r="I239" s="177">
        <v>0.68663097636848425</v>
      </c>
      <c r="J239" s="177">
        <v>1.5267158721196821</v>
      </c>
      <c r="K239" s="177">
        <v>1.506781225144753</v>
      </c>
      <c r="L239" s="177">
        <v>1.8259480849695138</v>
      </c>
      <c r="M239" s="136">
        <f t="shared" si="3"/>
        <v>6.2804790169980338</v>
      </c>
    </row>
    <row r="240" spans="1:13" ht="13.15">
      <c r="A240" t="s">
        <v>114</v>
      </c>
      <c r="B240" t="s">
        <v>183</v>
      </c>
      <c r="C240" t="s">
        <v>184</v>
      </c>
      <c r="D240" t="s">
        <v>75</v>
      </c>
      <c r="E240" t="s">
        <v>69</v>
      </c>
      <c r="F240" s="177">
        <v>0</v>
      </c>
      <c r="G240" s="177">
        <v>0</v>
      </c>
      <c r="H240" s="177">
        <v>4.5611519481151372</v>
      </c>
      <c r="I240" s="177">
        <v>4.5367533949966576</v>
      </c>
      <c r="J240" s="177">
        <v>4.5088568145959984</v>
      </c>
      <c r="K240" s="177">
        <v>0.28185208102221343</v>
      </c>
      <c r="L240" s="177">
        <v>0.2819698772072019</v>
      </c>
      <c r="M240" s="136">
        <f t="shared" si="3"/>
        <v>14.170584115937206</v>
      </c>
    </row>
    <row r="241" spans="1:13" ht="13.15">
      <c r="A241" t="s">
        <v>114</v>
      </c>
      <c r="B241" t="s">
        <v>185</v>
      </c>
      <c r="C241" t="s">
        <v>186</v>
      </c>
      <c r="D241" t="s">
        <v>75</v>
      </c>
      <c r="E241" t="s">
        <v>69</v>
      </c>
      <c r="F241" s="177">
        <v>0</v>
      </c>
      <c r="G241" s="177">
        <v>0</v>
      </c>
      <c r="H241" s="177">
        <v>0</v>
      </c>
      <c r="I241" s="177">
        <v>0</v>
      </c>
      <c r="J241" s="177">
        <v>0</v>
      </c>
      <c r="K241" s="177">
        <v>0</v>
      </c>
      <c r="L241" s="177">
        <v>0</v>
      </c>
      <c r="M241" s="136">
        <f t="shared" si="3"/>
        <v>0</v>
      </c>
    </row>
    <row r="242" spans="1:13" ht="13.15">
      <c r="A242" t="s">
        <v>114</v>
      </c>
      <c r="B242" t="s">
        <v>187</v>
      </c>
      <c r="C242" t="s">
        <v>188</v>
      </c>
      <c r="D242" t="s">
        <v>75</v>
      </c>
      <c r="E242" t="s">
        <v>69</v>
      </c>
      <c r="F242" s="177">
        <v>0</v>
      </c>
      <c r="G242" s="177">
        <v>0</v>
      </c>
      <c r="H242" s="177">
        <v>0</v>
      </c>
      <c r="I242" s="177">
        <v>0</v>
      </c>
      <c r="J242" s="177">
        <v>0</v>
      </c>
      <c r="K242" s="177">
        <v>0</v>
      </c>
      <c r="L242" s="177">
        <v>0</v>
      </c>
      <c r="M242" s="136">
        <f t="shared" si="3"/>
        <v>0</v>
      </c>
    </row>
    <row r="243" spans="1:13" ht="13.15">
      <c r="A243" t="s">
        <v>114</v>
      </c>
      <c r="B243" t="s">
        <v>189</v>
      </c>
      <c r="C243" t="s">
        <v>190</v>
      </c>
      <c r="D243" t="s">
        <v>75</v>
      </c>
      <c r="E243" t="s">
        <v>69</v>
      </c>
      <c r="F243" s="177">
        <v>0</v>
      </c>
      <c r="G243" s="177">
        <v>0</v>
      </c>
      <c r="H243" s="177">
        <v>3.5392151932489164</v>
      </c>
      <c r="I243" s="177">
        <v>3.5205065913672926</v>
      </c>
      <c r="J243" s="177">
        <v>3.4989045196604747</v>
      </c>
      <c r="K243" s="177">
        <v>2.5345318837840392</v>
      </c>
      <c r="L243" s="177">
        <v>2.5182240936689451</v>
      </c>
      <c r="M243" s="136">
        <f t="shared" si="3"/>
        <v>15.611382281729668</v>
      </c>
    </row>
    <row r="244" spans="1:13" ht="13.15">
      <c r="A244" t="s">
        <v>114</v>
      </c>
      <c r="B244" t="s">
        <v>191</v>
      </c>
      <c r="C244" t="s">
        <v>192</v>
      </c>
      <c r="D244" t="s">
        <v>75</v>
      </c>
      <c r="E244" t="s">
        <v>69</v>
      </c>
      <c r="F244" s="177">
        <v>0</v>
      </c>
      <c r="G244" s="177">
        <v>0</v>
      </c>
      <c r="H244" s="177">
        <v>0</v>
      </c>
      <c r="I244" s="177">
        <v>0</v>
      </c>
      <c r="J244" s="177">
        <v>0</v>
      </c>
      <c r="K244" s="177">
        <v>0</v>
      </c>
      <c r="L244" s="177">
        <v>0</v>
      </c>
      <c r="M244" s="136">
        <f t="shared" si="3"/>
        <v>0</v>
      </c>
    </row>
    <row r="245" spans="1:13" ht="13.15">
      <c r="A245" t="s">
        <v>114</v>
      </c>
      <c r="B245" t="s">
        <v>193</v>
      </c>
      <c r="C245" t="s">
        <v>194</v>
      </c>
      <c r="D245" t="s">
        <v>75</v>
      </c>
      <c r="E245" t="s">
        <v>69</v>
      </c>
      <c r="F245" s="177">
        <v>0</v>
      </c>
      <c r="G245" s="177">
        <v>0</v>
      </c>
      <c r="H245" s="177">
        <v>0</v>
      </c>
      <c r="I245" s="177">
        <v>0</v>
      </c>
      <c r="J245" s="177">
        <v>0</v>
      </c>
      <c r="K245" s="177">
        <v>0</v>
      </c>
      <c r="L245" s="177">
        <v>0</v>
      </c>
      <c r="M245" s="136">
        <f t="shared" si="3"/>
        <v>0</v>
      </c>
    </row>
    <row r="246" spans="1:13" ht="13.15">
      <c r="A246" t="s">
        <v>114</v>
      </c>
      <c r="B246" t="s">
        <v>195</v>
      </c>
      <c r="C246" t="s">
        <v>196</v>
      </c>
      <c r="D246" t="s">
        <v>75</v>
      </c>
      <c r="E246" t="s">
        <v>69</v>
      </c>
      <c r="F246" s="177">
        <v>0</v>
      </c>
      <c r="G246" s="177">
        <v>0</v>
      </c>
      <c r="H246" s="177">
        <v>0</v>
      </c>
      <c r="I246" s="177">
        <v>0</v>
      </c>
      <c r="J246" s="177">
        <v>0</v>
      </c>
      <c r="K246" s="177">
        <v>0</v>
      </c>
      <c r="L246" s="177">
        <v>0</v>
      </c>
      <c r="M246" s="136">
        <f t="shared" si="3"/>
        <v>0</v>
      </c>
    </row>
    <row r="247" spans="1:13" ht="13.15">
      <c r="A247" t="s">
        <v>114</v>
      </c>
      <c r="B247" t="s">
        <v>197</v>
      </c>
      <c r="C247" t="s">
        <v>198</v>
      </c>
      <c r="D247" t="s">
        <v>75</v>
      </c>
      <c r="E247" t="s">
        <v>69</v>
      </c>
      <c r="F247" s="177">
        <v>0</v>
      </c>
      <c r="G247" s="177">
        <v>0</v>
      </c>
      <c r="H247" s="177">
        <v>0</v>
      </c>
      <c r="I247" s="177">
        <v>0</v>
      </c>
      <c r="J247" s="177">
        <v>0</v>
      </c>
      <c r="K247" s="177">
        <v>0</v>
      </c>
      <c r="L247" s="177">
        <v>0</v>
      </c>
      <c r="M247" s="136">
        <f t="shared" si="3"/>
        <v>0</v>
      </c>
    </row>
    <row r="248" spans="1:13" ht="13.15">
      <c r="A248" t="s">
        <v>114</v>
      </c>
      <c r="B248" t="s">
        <v>199</v>
      </c>
      <c r="C248" t="s">
        <v>200</v>
      </c>
      <c r="D248" t="s">
        <v>75</v>
      </c>
      <c r="E248" t="s">
        <v>69</v>
      </c>
      <c r="F248" s="177">
        <v>0</v>
      </c>
      <c r="G248" s="177">
        <v>0</v>
      </c>
      <c r="H248" s="177">
        <v>0</v>
      </c>
      <c r="I248" s="177">
        <v>0</v>
      </c>
      <c r="J248" s="177">
        <v>0</v>
      </c>
      <c r="K248" s="177">
        <v>0</v>
      </c>
      <c r="L248" s="177">
        <v>0</v>
      </c>
      <c r="M248" s="136">
        <f t="shared" si="3"/>
        <v>0</v>
      </c>
    </row>
    <row r="249" spans="1:13" ht="13.15">
      <c r="A249" t="s">
        <v>114</v>
      </c>
      <c r="B249" t="s">
        <v>201</v>
      </c>
      <c r="C249" t="s">
        <v>202</v>
      </c>
      <c r="D249" t="s">
        <v>75</v>
      </c>
      <c r="E249" t="s">
        <v>69</v>
      </c>
      <c r="F249" s="177">
        <v>0</v>
      </c>
      <c r="G249" s="177">
        <v>0</v>
      </c>
      <c r="H249" s="177">
        <v>0</v>
      </c>
      <c r="I249" s="177">
        <v>0</v>
      </c>
      <c r="J249" s="177">
        <v>0</v>
      </c>
      <c r="K249" s="177">
        <v>0</v>
      </c>
      <c r="L249" s="177">
        <v>0</v>
      </c>
      <c r="M249" s="136">
        <f t="shared" si="3"/>
        <v>0</v>
      </c>
    </row>
    <row r="250" spans="1:13" ht="13.15">
      <c r="A250" t="s">
        <v>114</v>
      </c>
      <c r="B250" t="s">
        <v>203</v>
      </c>
      <c r="C250" t="s">
        <v>204</v>
      </c>
      <c r="D250" t="s">
        <v>75</v>
      </c>
      <c r="E250" t="s">
        <v>69</v>
      </c>
      <c r="F250" s="177">
        <v>0</v>
      </c>
      <c r="G250" s="177">
        <v>0</v>
      </c>
      <c r="H250" s="177">
        <v>1.8299152008485065</v>
      </c>
      <c r="I250" s="177">
        <v>2.458352543576841</v>
      </c>
      <c r="J250" s="177">
        <v>8.1077697220711828E-2</v>
      </c>
      <c r="K250" s="177">
        <v>8.0452846000560199E-2</v>
      </c>
      <c r="L250" s="177">
        <v>7.9899899936103094E-2</v>
      </c>
      <c r="M250" s="136">
        <f t="shared" si="3"/>
        <v>4.5296981875827225</v>
      </c>
    </row>
    <row r="251" spans="1:13" ht="13.15">
      <c r="A251" t="s">
        <v>114</v>
      </c>
      <c r="B251" t="s">
        <v>205</v>
      </c>
      <c r="C251" t="s">
        <v>206</v>
      </c>
      <c r="D251" t="s">
        <v>75</v>
      </c>
      <c r="E251" t="s">
        <v>69</v>
      </c>
      <c r="F251" s="177">
        <v>0</v>
      </c>
      <c r="G251" s="177">
        <v>0</v>
      </c>
      <c r="H251" s="177">
        <v>0</v>
      </c>
      <c r="I251" s="177">
        <v>0</v>
      </c>
      <c r="J251" s="177">
        <v>0</v>
      </c>
      <c r="K251" s="177">
        <v>0</v>
      </c>
      <c r="L251" s="177">
        <v>0</v>
      </c>
      <c r="M251" s="136">
        <f t="shared" si="3"/>
        <v>0</v>
      </c>
    </row>
    <row r="252" spans="1:13" ht="13.15">
      <c r="A252" t="s">
        <v>114</v>
      </c>
      <c r="B252" t="s">
        <v>207</v>
      </c>
      <c r="C252" t="s">
        <v>208</v>
      </c>
      <c r="D252" t="s">
        <v>75</v>
      </c>
      <c r="E252" t="s">
        <v>69</v>
      </c>
      <c r="F252" s="177">
        <v>0</v>
      </c>
      <c r="G252" s="177">
        <v>0</v>
      </c>
      <c r="H252" s="177">
        <v>2.2540598701046362</v>
      </c>
      <c r="I252" s="177">
        <v>6.0614123655448022</v>
      </c>
      <c r="J252" s="177">
        <v>7.5616186315157599</v>
      </c>
      <c r="K252" s="177">
        <v>7.0313848781694404</v>
      </c>
      <c r="L252" s="177">
        <v>4.4514833407774441</v>
      </c>
      <c r="M252" s="136">
        <f t="shared" si="3"/>
        <v>27.359959086112081</v>
      </c>
    </row>
    <row r="253" spans="1:13" ht="13.15">
      <c r="A253" t="s">
        <v>114</v>
      </c>
      <c r="B253" t="s">
        <v>209</v>
      </c>
      <c r="C253" t="s">
        <v>210</v>
      </c>
      <c r="D253" t="s">
        <v>75</v>
      </c>
      <c r="E253" t="s">
        <v>69</v>
      </c>
      <c r="F253" s="177">
        <v>0</v>
      </c>
      <c r="G253" s="177">
        <v>0</v>
      </c>
      <c r="H253" s="177">
        <v>0</v>
      </c>
      <c r="I253" s="177">
        <v>0</v>
      </c>
      <c r="J253" s="177">
        <v>0</v>
      </c>
      <c r="K253" s="177">
        <v>0</v>
      </c>
      <c r="L253" s="177">
        <v>0</v>
      </c>
      <c r="M253" s="136">
        <f t="shared" si="3"/>
        <v>0</v>
      </c>
    </row>
    <row r="254" spans="1:13" ht="13.15">
      <c r="A254" t="s">
        <v>114</v>
      </c>
      <c r="B254" t="s">
        <v>211</v>
      </c>
      <c r="C254" t="s">
        <v>212</v>
      </c>
      <c r="D254" t="s">
        <v>75</v>
      </c>
      <c r="E254" t="s">
        <v>69</v>
      </c>
      <c r="F254" s="177">
        <v>0</v>
      </c>
      <c r="G254" s="177">
        <v>0</v>
      </c>
      <c r="H254" s="177">
        <v>0</v>
      </c>
      <c r="I254" s="177">
        <v>0</v>
      </c>
      <c r="J254" s="177">
        <v>0</v>
      </c>
      <c r="K254" s="177">
        <v>0</v>
      </c>
      <c r="L254" s="177">
        <v>0</v>
      </c>
      <c r="M254" s="136">
        <f t="shared" si="3"/>
        <v>0</v>
      </c>
    </row>
    <row r="255" spans="1:13" ht="13.15">
      <c r="A255" t="s">
        <v>114</v>
      </c>
      <c r="B255" t="s">
        <v>213</v>
      </c>
      <c r="C255" t="s">
        <v>214</v>
      </c>
      <c r="D255" t="s">
        <v>75</v>
      </c>
      <c r="E255" t="s">
        <v>69</v>
      </c>
      <c r="F255" s="177">
        <v>0</v>
      </c>
      <c r="G255" s="177">
        <v>0</v>
      </c>
      <c r="H255" s="177">
        <v>4.2271768802361649</v>
      </c>
      <c r="I255" s="177">
        <v>4.2048316525465914</v>
      </c>
      <c r="J255" s="177">
        <v>4.1790305149784528</v>
      </c>
      <c r="K255" s="177">
        <v>4.1481678598934479</v>
      </c>
      <c r="L255" s="177">
        <v>4.1214775462879532</v>
      </c>
      <c r="M255" s="136">
        <f t="shared" si="3"/>
        <v>20.88068445394261</v>
      </c>
    </row>
    <row r="256" spans="1:13" ht="13.15">
      <c r="A256" t="s">
        <v>114</v>
      </c>
      <c r="B256" t="s">
        <v>215</v>
      </c>
      <c r="C256" t="s">
        <v>216</v>
      </c>
      <c r="D256" t="s">
        <v>75</v>
      </c>
      <c r="E256" t="s">
        <v>69</v>
      </c>
      <c r="F256" s="177">
        <v>0</v>
      </c>
      <c r="G256" s="177">
        <v>0</v>
      </c>
      <c r="H256" s="177">
        <v>7.3121367334205258</v>
      </c>
      <c r="I256" s="177">
        <v>6.7807036906317828</v>
      </c>
      <c r="J256" s="177">
        <v>4.1466690156041812</v>
      </c>
      <c r="K256" s="177">
        <v>3.8560168051977342</v>
      </c>
      <c r="L256" s="177">
        <v>0.99867437602370346</v>
      </c>
      <c r="M256" s="136">
        <f t="shared" si="3"/>
        <v>23.094200620877928</v>
      </c>
    </row>
    <row r="257" spans="1:13" ht="13.15">
      <c r="A257" t="s">
        <v>114</v>
      </c>
      <c r="B257" t="s">
        <v>217</v>
      </c>
      <c r="C257" t="s">
        <v>218</v>
      </c>
      <c r="D257" t="s">
        <v>75</v>
      </c>
      <c r="E257" t="s">
        <v>69</v>
      </c>
      <c r="F257" s="177">
        <v>0</v>
      </c>
      <c r="G257" s="177">
        <v>0</v>
      </c>
      <c r="H257" s="177">
        <v>0</v>
      </c>
      <c r="I257" s="177">
        <v>0</v>
      </c>
      <c r="J257" s="177">
        <v>0</v>
      </c>
      <c r="K257" s="177">
        <v>0</v>
      </c>
      <c r="L257" s="177">
        <v>0</v>
      </c>
      <c r="M257" s="136">
        <f t="shared" si="3"/>
        <v>0</v>
      </c>
    </row>
    <row r="258" spans="1:13" ht="13.15">
      <c r="A258" t="s">
        <v>114</v>
      </c>
      <c r="B258" t="s">
        <v>219</v>
      </c>
      <c r="C258" t="s">
        <v>220</v>
      </c>
      <c r="D258" t="s">
        <v>75</v>
      </c>
      <c r="E258" t="s">
        <v>69</v>
      </c>
      <c r="F258" s="177">
        <v>0</v>
      </c>
      <c r="G258" s="177">
        <v>0</v>
      </c>
      <c r="H258" s="177">
        <v>0</v>
      </c>
      <c r="I258" s="177">
        <v>0</v>
      </c>
      <c r="J258" s="177">
        <v>0</v>
      </c>
      <c r="K258" s="177">
        <v>0</v>
      </c>
      <c r="L258" s="177">
        <v>0</v>
      </c>
      <c r="M258" s="136">
        <f t="shared" si="3"/>
        <v>0</v>
      </c>
    </row>
    <row r="259" spans="1:13" ht="13.15">
      <c r="A259" t="s">
        <v>114</v>
      </c>
      <c r="B259" t="s">
        <v>221</v>
      </c>
      <c r="C259" t="s">
        <v>222</v>
      </c>
      <c r="D259" t="s">
        <v>75</v>
      </c>
      <c r="E259" t="s">
        <v>69</v>
      </c>
      <c r="F259" s="177">
        <v>0</v>
      </c>
      <c r="G259" s="177">
        <v>0</v>
      </c>
      <c r="H259" s="177">
        <v>0</v>
      </c>
      <c r="I259" s="177">
        <v>0</v>
      </c>
      <c r="J259" s="177">
        <v>0</v>
      </c>
      <c r="K259" s="177">
        <v>0</v>
      </c>
      <c r="L259" s="177">
        <v>0</v>
      </c>
      <c r="M259" s="136">
        <f t="shared" si="3"/>
        <v>0</v>
      </c>
    </row>
    <row r="260" spans="1:13" ht="13.15">
      <c r="A260" t="s">
        <v>114</v>
      </c>
      <c r="B260" t="s">
        <v>223</v>
      </c>
      <c r="C260" t="s">
        <v>224</v>
      </c>
      <c r="D260" t="s">
        <v>75</v>
      </c>
      <c r="E260" t="s">
        <v>69</v>
      </c>
      <c r="F260" s="177">
        <v>0</v>
      </c>
      <c r="G260" s="177">
        <v>0</v>
      </c>
      <c r="H260" s="177">
        <v>0</v>
      </c>
      <c r="I260" s="177">
        <v>0</v>
      </c>
      <c r="J260" s="177">
        <v>0</v>
      </c>
      <c r="K260" s="177">
        <v>0</v>
      </c>
      <c r="L260" s="177">
        <v>0</v>
      </c>
      <c r="M260" s="136">
        <f t="shared" si="3"/>
        <v>0</v>
      </c>
    </row>
    <row r="261" spans="1:13" ht="13.15">
      <c r="A261" t="s">
        <v>114</v>
      </c>
      <c r="B261" t="s">
        <v>225</v>
      </c>
      <c r="C261" t="s">
        <v>226</v>
      </c>
      <c r="D261" t="s">
        <v>75</v>
      </c>
      <c r="E261" t="s">
        <v>69</v>
      </c>
      <c r="F261" s="177">
        <v>0</v>
      </c>
      <c r="G261" s="177">
        <v>0</v>
      </c>
      <c r="H261" s="177">
        <v>0</v>
      </c>
      <c r="I261" s="177">
        <v>0</v>
      </c>
      <c r="J261" s="177">
        <v>0</v>
      </c>
      <c r="K261" s="177">
        <v>0</v>
      </c>
      <c r="L261" s="177">
        <v>0</v>
      </c>
      <c r="M261" s="136">
        <f t="shared" si="3"/>
        <v>0</v>
      </c>
    </row>
    <row r="262" spans="1:13" ht="13.15">
      <c r="A262" t="s">
        <v>114</v>
      </c>
      <c r="B262" t="s">
        <v>227</v>
      </c>
      <c r="C262" t="s">
        <v>228</v>
      </c>
      <c r="D262" t="s">
        <v>75</v>
      </c>
      <c r="E262" t="s">
        <v>69</v>
      </c>
      <c r="F262" s="177">
        <v>0</v>
      </c>
      <c r="G262" s="177">
        <v>0</v>
      </c>
      <c r="H262" s="177">
        <v>0</v>
      </c>
      <c r="I262" s="177">
        <v>0</v>
      </c>
      <c r="J262" s="177">
        <v>0</v>
      </c>
      <c r="K262" s="177">
        <v>0</v>
      </c>
      <c r="L262" s="177">
        <v>0</v>
      </c>
      <c r="M262" s="136">
        <f t="shared" si="3"/>
        <v>0</v>
      </c>
    </row>
    <row r="263" spans="1:13" ht="13.15">
      <c r="A263" t="s">
        <v>114</v>
      </c>
      <c r="B263" t="s">
        <v>229</v>
      </c>
      <c r="C263" t="s">
        <v>230</v>
      </c>
      <c r="D263" t="s">
        <v>75</v>
      </c>
      <c r="E263" t="s">
        <v>69</v>
      </c>
      <c r="F263" s="177">
        <v>0</v>
      </c>
      <c r="G263" s="177">
        <v>0</v>
      </c>
      <c r="H263" s="177">
        <v>7.7123575116465943</v>
      </c>
      <c r="I263" s="177">
        <v>7.6671166706166858</v>
      </c>
      <c r="J263" s="177">
        <v>7.6164260531502599</v>
      </c>
      <c r="K263" s="177">
        <v>7.5577276283596522</v>
      </c>
      <c r="L263" s="177">
        <v>7.5057839625220133</v>
      </c>
      <c r="M263" s="136">
        <f t="shared" ref="M263:M326" si="4">SUM(F263:L263)</f>
        <v>38.059411826295204</v>
      </c>
    </row>
    <row r="264" spans="1:13" ht="13.15">
      <c r="A264" t="s">
        <v>115</v>
      </c>
      <c r="B264" t="s">
        <v>145</v>
      </c>
      <c r="C264" t="s">
        <v>146</v>
      </c>
      <c r="D264" t="s">
        <v>75</v>
      </c>
      <c r="E264" t="s">
        <v>69</v>
      </c>
      <c r="F264" s="177">
        <v>11.729923717489774</v>
      </c>
      <c r="G264" s="177">
        <v>46.151545501238857</v>
      </c>
      <c r="H264" s="177">
        <v>385.46505399407772</v>
      </c>
      <c r="I264" s="177">
        <v>676.05973099704897</v>
      </c>
      <c r="J264" s="177">
        <v>480.38015818946639</v>
      </c>
      <c r="K264" s="177">
        <v>582.06689270827303</v>
      </c>
      <c r="L264" s="177">
        <v>362.67937199661287</v>
      </c>
      <c r="M264" s="136">
        <f t="shared" si="4"/>
        <v>2544.5326771042073</v>
      </c>
    </row>
    <row r="265" spans="1:13" ht="13.15">
      <c r="A265" t="s">
        <v>115</v>
      </c>
      <c r="B265" t="s">
        <v>147</v>
      </c>
      <c r="C265" t="s">
        <v>148</v>
      </c>
      <c r="D265" t="s">
        <v>75</v>
      </c>
      <c r="E265" t="s">
        <v>69</v>
      </c>
      <c r="F265" s="177">
        <v>0</v>
      </c>
      <c r="G265" s="177">
        <v>0</v>
      </c>
      <c r="H265" s="177">
        <v>7.1646247542439667</v>
      </c>
      <c r="I265" s="177">
        <v>5.9820122941193696E-2</v>
      </c>
      <c r="J265" s="177">
        <v>0.11890612506667578</v>
      </c>
      <c r="K265" s="177">
        <v>0.11802798868737104</v>
      </c>
      <c r="L265" s="177">
        <v>0.11726856810973495</v>
      </c>
      <c r="M265" s="136">
        <f t="shared" si="4"/>
        <v>7.5786475590489415</v>
      </c>
    </row>
    <row r="266" spans="1:13" ht="13.15">
      <c r="A266" t="s">
        <v>115</v>
      </c>
      <c r="B266" t="s">
        <v>149</v>
      </c>
      <c r="C266" t="s">
        <v>150</v>
      </c>
      <c r="D266" t="s">
        <v>75</v>
      </c>
      <c r="E266" t="s">
        <v>69</v>
      </c>
      <c r="F266" s="177">
        <v>0.31850000000000001</v>
      </c>
      <c r="G266" s="177">
        <v>6.878702392707976</v>
      </c>
      <c r="H266" s="177">
        <v>25.628184710140459</v>
      </c>
      <c r="I266" s="177">
        <v>15.186942081483485</v>
      </c>
      <c r="J266" s="177">
        <v>0.13502268319083163</v>
      </c>
      <c r="K266" s="177">
        <v>0.13402552404470083</v>
      </c>
      <c r="L266" s="177">
        <v>0.13316317146189435</v>
      </c>
      <c r="M266" s="136">
        <f t="shared" si="4"/>
        <v>48.414540563029355</v>
      </c>
    </row>
    <row r="267" spans="1:13" ht="13.15">
      <c r="A267" t="s">
        <v>115</v>
      </c>
      <c r="B267" t="s">
        <v>151</v>
      </c>
      <c r="C267" t="s">
        <v>152</v>
      </c>
      <c r="D267" t="s">
        <v>75</v>
      </c>
      <c r="E267" t="s">
        <v>69</v>
      </c>
      <c r="F267" s="177">
        <v>0</v>
      </c>
      <c r="G267" s="177">
        <v>0</v>
      </c>
      <c r="H267" s="177">
        <v>0</v>
      </c>
      <c r="I267" s="177">
        <v>0</v>
      </c>
      <c r="J267" s="177">
        <v>0</v>
      </c>
      <c r="K267" s="177">
        <v>0</v>
      </c>
      <c r="L267" s="177">
        <v>39.117566245170266</v>
      </c>
      <c r="M267" s="136">
        <f t="shared" si="4"/>
        <v>39.117566245170266</v>
      </c>
    </row>
    <row r="268" spans="1:13" ht="13.15">
      <c r="A268" t="s">
        <v>115</v>
      </c>
      <c r="B268" t="s">
        <v>153</v>
      </c>
      <c r="C268" t="s">
        <v>154</v>
      </c>
      <c r="D268" t="s">
        <v>75</v>
      </c>
      <c r="E268" t="s">
        <v>69</v>
      </c>
      <c r="F268" s="177">
        <v>0</v>
      </c>
      <c r="G268" s="177">
        <v>0</v>
      </c>
      <c r="H268" s="177">
        <v>8.0310473849566719</v>
      </c>
      <c r="I268" s="177">
        <v>9.186722493388876</v>
      </c>
      <c r="J268" s="177">
        <v>9.3403005459055048</v>
      </c>
      <c r="K268" s="177">
        <v>10.190817449140745</v>
      </c>
      <c r="L268" s="177">
        <v>26.588652756787884</v>
      </c>
      <c r="M268" s="136">
        <f t="shared" si="4"/>
        <v>63.337540630179689</v>
      </c>
    </row>
    <row r="269" spans="1:13" ht="13.15">
      <c r="A269" t="s">
        <v>115</v>
      </c>
      <c r="B269" t="s">
        <v>155</v>
      </c>
      <c r="C269" t="s">
        <v>156</v>
      </c>
      <c r="D269" t="s">
        <v>75</v>
      </c>
      <c r="E269" t="s">
        <v>69</v>
      </c>
      <c r="F269" s="177">
        <v>0</v>
      </c>
      <c r="G269" s="177">
        <v>0</v>
      </c>
      <c r="H269" s="177">
        <v>0</v>
      </c>
      <c r="I269" s="177">
        <v>0</v>
      </c>
      <c r="J269" s="177">
        <v>0</v>
      </c>
      <c r="K269" s="177">
        <v>0</v>
      </c>
      <c r="L269" s="177">
        <v>0</v>
      </c>
      <c r="M269" s="136">
        <f t="shared" si="4"/>
        <v>0</v>
      </c>
    </row>
    <row r="270" spans="1:13" ht="13.15">
      <c r="A270" t="s">
        <v>115</v>
      </c>
      <c r="B270" t="s">
        <v>157</v>
      </c>
      <c r="C270" t="s">
        <v>158</v>
      </c>
      <c r="D270" t="s">
        <v>75</v>
      </c>
      <c r="E270" t="s">
        <v>69</v>
      </c>
      <c r="F270" s="177">
        <v>11.411423717489773</v>
      </c>
      <c r="G270" s="177">
        <v>28.430177751836162</v>
      </c>
      <c r="H270" s="177">
        <v>180.25414118492694</v>
      </c>
      <c r="I270" s="177">
        <v>277.15793805792191</v>
      </c>
      <c r="J270" s="177">
        <v>109.39866185136258</v>
      </c>
      <c r="K270" s="177">
        <v>233.61886108977851</v>
      </c>
      <c r="L270" s="177">
        <v>150.77850294937508</v>
      </c>
      <c r="M270" s="136">
        <f t="shared" si="4"/>
        <v>991.049706602691</v>
      </c>
    </row>
    <row r="271" spans="1:13" ht="13.15">
      <c r="A271" t="s">
        <v>115</v>
      </c>
      <c r="B271" t="s">
        <v>159</v>
      </c>
      <c r="C271" t="s">
        <v>160</v>
      </c>
      <c r="D271" t="s">
        <v>75</v>
      </c>
      <c r="E271" t="s">
        <v>69</v>
      </c>
      <c r="F271" s="177">
        <v>0</v>
      </c>
      <c r="G271" s="177">
        <v>0</v>
      </c>
      <c r="H271" s="177">
        <v>0.65862618283377816</v>
      </c>
      <c r="I271" s="177">
        <v>4.4963610194928858</v>
      </c>
      <c r="J271" s="177">
        <v>5.0190447718361311</v>
      </c>
      <c r="K271" s="177">
        <v>6.654624823307226</v>
      </c>
      <c r="L271" s="177">
        <v>1.6918192632432116</v>
      </c>
      <c r="M271" s="136">
        <f t="shared" si="4"/>
        <v>18.520476060713232</v>
      </c>
    </row>
    <row r="272" spans="1:13" ht="13.15">
      <c r="A272" t="s">
        <v>115</v>
      </c>
      <c r="B272" t="s">
        <v>161</v>
      </c>
      <c r="C272" t="s">
        <v>162</v>
      </c>
      <c r="D272" t="s">
        <v>75</v>
      </c>
      <c r="E272" t="s">
        <v>69</v>
      </c>
      <c r="F272" s="177">
        <v>0</v>
      </c>
      <c r="G272" s="177">
        <v>0</v>
      </c>
      <c r="H272" s="177">
        <v>0.70220445658518593</v>
      </c>
      <c r="I272" s="177">
        <v>1.4531403382454002</v>
      </c>
      <c r="J272" s="177">
        <v>5.3852411714979974E-2</v>
      </c>
      <c r="K272" s="177">
        <v>0</v>
      </c>
      <c r="L272" s="177">
        <v>0</v>
      </c>
      <c r="M272" s="136">
        <f t="shared" si="4"/>
        <v>2.2091972065455661</v>
      </c>
    </row>
    <row r="273" spans="1:13" ht="13.15">
      <c r="A273" t="s">
        <v>115</v>
      </c>
      <c r="B273" t="s">
        <v>163</v>
      </c>
      <c r="C273" t="s">
        <v>164</v>
      </c>
      <c r="D273" t="s">
        <v>75</v>
      </c>
      <c r="E273" t="s">
        <v>69</v>
      </c>
      <c r="F273" s="177">
        <v>0</v>
      </c>
      <c r="G273" s="177">
        <v>0</v>
      </c>
      <c r="H273" s="177">
        <v>10.34706685308428</v>
      </c>
      <c r="I273" s="177">
        <v>46.767868646089958</v>
      </c>
      <c r="J273" s="177">
        <v>76.466214355810209</v>
      </c>
      <c r="K273" s="177">
        <v>71.773729622679426</v>
      </c>
      <c r="L273" s="177">
        <v>23.315818764189491</v>
      </c>
      <c r="M273" s="136">
        <f t="shared" si="4"/>
        <v>228.67069824185336</v>
      </c>
    </row>
    <row r="274" spans="1:13" ht="13.15">
      <c r="A274" t="s">
        <v>115</v>
      </c>
      <c r="B274" t="s">
        <v>165</v>
      </c>
      <c r="C274" t="s">
        <v>166</v>
      </c>
      <c r="D274" t="s">
        <v>75</v>
      </c>
      <c r="E274" t="s">
        <v>69</v>
      </c>
      <c r="F274" s="177">
        <v>0</v>
      </c>
      <c r="G274" s="177">
        <v>0</v>
      </c>
      <c r="H274" s="177">
        <v>0.66334055972143036</v>
      </c>
      <c r="I274" s="177">
        <v>2.3103256572288293</v>
      </c>
      <c r="J274" s="177">
        <v>0.32789264791113626</v>
      </c>
      <c r="K274" s="177">
        <v>0</v>
      </c>
      <c r="L274" s="177">
        <v>0</v>
      </c>
      <c r="M274" s="136">
        <f t="shared" si="4"/>
        <v>3.3015588648613958</v>
      </c>
    </row>
    <row r="275" spans="1:13" ht="13.15">
      <c r="A275" t="s">
        <v>115</v>
      </c>
      <c r="B275" t="s">
        <v>167</v>
      </c>
      <c r="C275" t="s">
        <v>168</v>
      </c>
      <c r="D275" t="s">
        <v>75</v>
      </c>
      <c r="E275" t="s">
        <v>69</v>
      </c>
      <c r="F275" s="177">
        <v>0</v>
      </c>
      <c r="G275" s="177">
        <v>5.3307392445913404</v>
      </c>
      <c r="H275" s="177">
        <v>5.4176763912682349</v>
      </c>
      <c r="I275" s="177">
        <v>68.054536048850636</v>
      </c>
      <c r="J275" s="177">
        <v>115.09769510321324</v>
      </c>
      <c r="K275" s="177">
        <v>139.59956242252869</v>
      </c>
      <c r="L275" s="177">
        <v>34.885978091434026</v>
      </c>
      <c r="M275" s="136">
        <f t="shared" si="4"/>
        <v>368.38618730188614</v>
      </c>
    </row>
    <row r="276" spans="1:13" ht="13.15">
      <c r="A276" t="s">
        <v>115</v>
      </c>
      <c r="B276" t="s">
        <v>169</v>
      </c>
      <c r="C276" t="s">
        <v>170</v>
      </c>
      <c r="D276" t="s">
        <v>75</v>
      </c>
      <c r="E276" t="s">
        <v>69</v>
      </c>
      <c r="F276" s="177">
        <v>0</v>
      </c>
      <c r="G276" s="177">
        <v>0</v>
      </c>
      <c r="H276" s="177">
        <v>0</v>
      </c>
      <c r="I276" s="177">
        <v>1.9033675481288903</v>
      </c>
      <c r="J276" s="177">
        <v>7.1316650920672142</v>
      </c>
      <c r="K276" s="177">
        <v>2.7450448884108267</v>
      </c>
      <c r="L276" s="177">
        <v>0.34647531486967148</v>
      </c>
      <c r="M276" s="136">
        <f t="shared" si="4"/>
        <v>12.126552843476603</v>
      </c>
    </row>
    <row r="277" spans="1:13" ht="13.15">
      <c r="A277" t="s">
        <v>115</v>
      </c>
      <c r="B277" t="s">
        <v>171</v>
      </c>
      <c r="C277" t="s">
        <v>172</v>
      </c>
      <c r="D277" t="s">
        <v>75</v>
      </c>
      <c r="E277" t="s">
        <v>69</v>
      </c>
      <c r="F277" s="177">
        <v>0</v>
      </c>
      <c r="G277" s="177">
        <v>0</v>
      </c>
      <c r="H277" s="177">
        <v>14.037070314670011</v>
      </c>
      <c r="I277" s="177">
        <v>57.910932692999872</v>
      </c>
      <c r="J277" s="177">
        <v>25.144386726867619</v>
      </c>
      <c r="K277" s="177">
        <v>23.504040933439057</v>
      </c>
      <c r="L277" s="177">
        <v>6.9481508503954617</v>
      </c>
      <c r="M277" s="136">
        <f t="shared" si="4"/>
        <v>127.54458151837203</v>
      </c>
    </row>
    <row r="278" spans="1:13" ht="13.15">
      <c r="A278" t="s">
        <v>115</v>
      </c>
      <c r="B278" t="s">
        <v>173</v>
      </c>
      <c r="C278" t="s">
        <v>174</v>
      </c>
      <c r="D278" t="s">
        <v>75</v>
      </c>
      <c r="E278" t="s">
        <v>69</v>
      </c>
      <c r="F278" s="177">
        <v>0</v>
      </c>
      <c r="G278" s="177">
        <v>0</v>
      </c>
      <c r="H278" s="177">
        <v>0</v>
      </c>
      <c r="I278" s="177">
        <v>0</v>
      </c>
      <c r="J278" s="177">
        <v>0</v>
      </c>
      <c r="K278" s="177">
        <v>0</v>
      </c>
      <c r="L278" s="177">
        <v>0</v>
      </c>
      <c r="M278" s="136">
        <f t="shared" si="4"/>
        <v>0</v>
      </c>
    </row>
    <row r="279" spans="1:13" ht="13.15">
      <c r="A279" t="s">
        <v>115</v>
      </c>
      <c r="B279" t="s">
        <v>175</v>
      </c>
      <c r="C279" t="s">
        <v>176</v>
      </c>
      <c r="D279" t="s">
        <v>75</v>
      </c>
      <c r="E279" t="s">
        <v>69</v>
      </c>
      <c r="F279" s="177">
        <v>0</v>
      </c>
      <c r="G279" s="177">
        <v>0</v>
      </c>
      <c r="H279" s="177">
        <v>0</v>
      </c>
      <c r="I279" s="177">
        <v>0</v>
      </c>
      <c r="J279" s="177">
        <v>0</v>
      </c>
      <c r="K279" s="177">
        <v>0</v>
      </c>
      <c r="L279" s="177">
        <v>0</v>
      </c>
      <c r="M279" s="136">
        <f t="shared" si="4"/>
        <v>0</v>
      </c>
    </row>
    <row r="280" spans="1:13" ht="13.15">
      <c r="A280" t="s">
        <v>115</v>
      </c>
      <c r="B280" t="s">
        <v>177</v>
      </c>
      <c r="C280" t="s">
        <v>178</v>
      </c>
      <c r="D280" t="s">
        <v>75</v>
      </c>
      <c r="E280" t="s">
        <v>69</v>
      </c>
      <c r="F280" s="177">
        <v>0</v>
      </c>
      <c r="G280" s="177">
        <v>0</v>
      </c>
      <c r="H280" s="177">
        <v>0</v>
      </c>
      <c r="I280" s="177">
        <v>0</v>
      </c>
      <c r="J280" s="177">
        <v>0</v>
      </c>
      <c r="K280" s="177">
        <v>0</v>
      </c>
      <c r="L280" s="177">
        <v>0</v>
      </c>
      <c r="M280" s="136">
        <f t="shared" si="4"/>
        <v>0</v>
      </c>
    </row>
    <row r="281" spans="1:13" ht="13.15">
      <c r="A281" t="s">
        <v>115</v>
      </c>
      <c r="B281" t="s">
        <v>179</v>
      </c>
      <c r="C281" t="s">
        <v>180</v>
      </c>
      <c r="D281" t="s">
        <v>75</v>
      </c>
      <c r="E281" t="s">
        <v>69</v>
      </c>
      <c r="F281" s="177">
        <v>0</v>
      </c>
      <c r="G281" s="177">
        <v>0</v>
      </c>
      <c r="H281" s="177">
        <v>0</v>
      </c>
      <c r="I281" s="177">
        <v>0</v>
      </c>
      <c r="J281" s="177">
        <v>0</v>
      </c>
      <c r="K281" s="177">
        <v>0</v>
      </c>
      <c r="L281" s="177">
        <v>0</v>
      </c>
      <c r="M281" s="136">
        <f t="shared" si="4"/>
        <v>0</v>
      </c>
    </row>
    <row r="282" spans="1:13" ht="13.15">
      <c r="A282" t="s">
        <v>115</v>
      </c>
      <c r="B282" t="s">
        <v>181</v>
      </c>
      <c r="C282" t="s">
        <v>182</v>
      </c>
      <c r="D282" t="s">
        <v>75</v>
      </c>
      <c r="E282" t="s">
        <v>69</v>
      </c>
      <c r="F282" s="177">
        <v>0</v>
      </c>
      <c r="G282" s="177">
        <v>2.3072981896545288</v>
      </c>
      <c r="H282" s="177">
        <v>4.5549992555596575</v>
      </c>
      <c r="I282" s="177">
        <v>23.85191447455232</v>
      </c>
      <c r="J282" s="177">
        <v>3.9419182067558567</v>
      </c>
      <c r="K282" s="177">
        <v>1.103382863941029</v>
      </c>
      <c r="L282" s="177">
        <v>1.0962834321773705</v>
      </c>
      <c r="M282" s="136">
        <f t="shared" si="4"/>
        <v>36.855796422640765</v>
      </c>
    </row>
    <row r="283" spans="1:13" ht="13.15">
      <c r="A283" t="s">
        <v>115</v>
      </c>
      <c r="B283" t="s">
        <v>183</v>
      </c>
      <c r="C283" t="s">
        <v>184</v>
      </c>
      <c r="D283" t="s">
        <v>75</v>
      </c>
      <c r="E283" t="s">
        <v>69</v>
      </c>
      <c r="F283" s="177">
        <v>0</v>
      </c>
      <c r="G283" s="177">
        <v>0</v>
      </c>
      <c r="H283" s="177">
        <v>0</v>
      </c>
      <c r="I283" s="177">
        <v>0</v>
      </c>
      <c r="J283" s="177">
        <v>0</v>
      </c>
      <c r="K283" s="177">
        <v>0</v>
      </c>
      <c r="L283" s="177">
        <v>0</v>
      </c>
      <c r="M283" s="136">
        <f t="shared" si="4"/>
        <v>0</v>
      </c>
    </row>
    <row r="284" spans="1:13" ht="13.15">
      <c r="A284" t="s">
        <v>115</v>
      </c>
      <c r="B284" t="s">
        <v>185</v>
      </c>
      <c r="C284" t="s">
        <v>186</v>
      </c>
      <c r="D284" t="s">
        <v>75</v>
      </c>
      <c r="E284" t="s">
        <v>69</v>
      </c>
      <c r="F284" s="177">
        <v>0</v>
      </c>
      <c r="G284" s="177">
        <v>0</v>
      </c>
      <c r="H284" s="177">
        <v>0</v>
      </c>
      <c r="I284" s="177">
        <v>0</v>
      </c>
      <c r="J284" s="177">
        <v>0.32068621608891346</v>
      </c>
      <c r="K284" s="177">
        <v>1.1141126810944266</v>
      </c>
      <c r="L284" s="177">
        <v>0.20788518892180288</v>
      </c>
      <c r="M284" s="136">
        <f t="shared" si="4"/>
        <v>1.642684086105143</v>
      </c>
    </row>
    <row r="285" spans="1:13" ht="13.15">
      <c r="A285" t="s">
        <v>115</v>
      </c>
      <c r="B285" t="s">
        <v>187</v>
      </c>
      <c r="C285" t="s">
        <v>188</v>
      </c>
      <c r="D285" t="s">
        <v>75</v>
      </c>
      <c r="E285" t="s">
        <v>69</v>
      </c>
      <c r="F285" s="177">
        <v>0</v>
      </c>
      <c r="G285" s="177">
        <v>0</v>
      </c>
      <c r="H285" s="177">
        <v>0</v>
      </c>
      <c r="I285" s="177">
        <v>0</v>
      </c>
      <c r="J285" s="177">
        <v>0</v>
      </c>
      <c r="K285" s="177">
        <v>0</v>
      </c>
      <c r="L285" s="177">
        <v>0</v>
      </c>
      <c r="M285" s="136">
        <f t="shared" si="4"/>
        <v>0</v>
      </c>
    </row>
    <row r="286" spans="1:13" ht="13.15">
      <c r="A286" t="s">
        <v>115</v>
      </c>
      <c r="B286" t="s">
        <v>189</v>
      </c>
      <c r="C286" t="s">
        <v>190</v>
      </c>
      <c r="D286" t="s">
        <v>75</v>
      </c>
      <c r="E286" t="s">
        <v>69</v>
      </c>
      <c r="F286" s="177">
        <v>0</v>
      </c>
      <c r="G286" s="177">
        <v>3.2046279224488461</v>
      </c>
      <c r="H286" s="177">
        <v>11.74905341900055</v>
      </c>
      <c r="I286" s="177">
        <v>20.091397211952469</v>
      </c>
      <c r="J286" s="177">
        <v>4.0962742665095799</v>
      </c>
      <c r="K286" s="177">
        <v>0</v>
      </c>
      <c r="L286" s="177">
        <v>0</v>
      </c>
      <c r="M286" s="136">
        <f t="shared" si="4"/>
        <v>39.141352819911447</v>
      </c>
    </row>
    <row r="287" spans="1:13" ht="13.15">
      <c r="A287" t="s">
        <v>115</v>
      </c>
      <c r="B287" t="s">
        <v>191</v>
      </c>
      <c r="C287" t="s">
        <v>192</v>
      </c>
      <c r="D287" t="s">
        <v>75</v>
      </c>
      <c r="E287" t="s">
        <v>69</v>
      </c>
      <c r="F287" s="177">
        <v>0</v>
      </c>
      <c r="G287" s="177">
        <v>0</v>
      </c>
      <c r="H287" s="177">
        <v>0</v>
      </c>
      <c r="I287" s="177">
        <v>0</v>
      </c>
      <c r="J287" s="177">
        <v>0</v>
      </c>
      <c r="K287" s="177">
        <v>0</v>
      </c>
      <c r="L287" s="177">
        <v>0</v>
      </c>
      <c r="M287" s="136">
        <f t="shared" si="4"/>
        <v>0</v>
      </c>
    </row>
    <row r="288" spans="1:13" ht="13.15">
      <c r="A288" t="s">
        <v>115</v>
      </c>
      <c r="B288" t="s">
        <v>193</v>
      </c>
      <c r="C288" t="s">
        <v>194</v>
      </c>
      <c r="D288" t="s">
        <v>75</v>
      </c>
      <c r="E288" t="s">
        <v>69</v>
      </c>
      <c r="F288" s="177">
        <v>0</v>
      </c>
      <c r="G288" s="177">
        <v>0</v>
      </c>
      <c r="H288" s="177">
        <v>0</v>
      </c>
      <c r="I288" s="177">
        <v>0</v>
      </c>
      <c r="J288" s="177">
        <v>0</v>
      </c>
      <c r="K288" s="177">
        <v>0</v>
      </c>
      <c r="L288" s="177">
        <v>0</v>
      </c>
      <c r="M288" s="136">
        <f t="shared" si="4"/>
        <v>0</v>
      </c>
    </row>
    <row r="289" spans="1:13" ht="13.15">
      <c r="A289" t="s">
        <v>115</v>
      </c>
      <c r="B289" t="s">
        <v>195</v>
      </c>
      <c r="C289" t="s">
        <v>196</v>
      </c>
      <c r="D289" t="s">
        <v>75</v>
      </c>
      <c r="E289" t="s">
        <v>69</v>
      </c>
      <c r="F289" s="177">
        <v>0</v>
      </c>
      <c r="G289" s="177">
        <v>0</v>
      </c>
      <c r="H289" s="177">
        <v>0</v>
      </c>
      <c r="I289" s="177">
        <v>0</v>
      </c>
      <c r="J289" s="177">
        <v>0</v>
      </c>
      <c r="K289" s="177">
        <v>0</v>
      </c>
      <c r="L289" s="177">
        <v>0</v>
      </c>
      <c r="M289" s="136">
        <f t="shared" si="4"/>
        <v>0</v>
      </c>
    </row>
    <row r="290" spans="1:13" ht="13.15">
      <c r="A290" t="s">
        <v>115</v>
      </c>
      <c r="B290" t="s">
        <v>197</v>
      </c>
      <c r="C290" t="s">
        <v>198</v>
      </c>
      <c r="D290" t="s">
        <v>75</v>
      </c>
      <c r="E290" t="s">
        <v>69</v>
      </c>
      <c r="F290" s="177">
        <v>0</v>
      </c>
      <c r="G290" s="177">
        <v>0</v>
      </c>
      <c r="H290" s="177">
        <v>0</v>
      </c>
      <c r="I290" s="177">
        <v>0</v>
      </c>
      <c r="J290" s="177">
        <v>0</v>
      </c>
      <c r="K290" s="177">
        <v>0</v>
      </c>
      <c r="L290" s="177">
        <v>0</v>
      </c>
      <c r="M290" s="136">
        <f t="shared" si="4"/>
        <v>0</v>
      </c>
    </row>
    <row r="291" spans="1:13" ht="13.15">
      <c r="A291" t="s">
        <v>115</v>
      </c>
      <c r="B291" t="s">
        <v>199</v>
      </c>
      <c r="C291" t="s">
        <v>200</v>
      </c>
      <c r="D291" t="s">
        <v>75</v>
      </c>
      <c r="E291" t="s">
        <v>69</v>
      </c>
      <c r="F291" s="177">
        <v>0</v>
      </c>
      <c r="G291" s="177">
        <v>0</v>
      </c>
      <c r="H291" s="177">
        <v>0</v>
      </c>
      <c r="I291" s="177">
        <v>0</v>
      </c>
      <c r="J291" s="177">
        <v>0</v>
      </c>
      <c r="K291" s="177">
        <v>0</v>
      </c>
      <c r="L291" s="177">
        <v>0</v>
      </c>
      <c r="M291" s="136">
        <f t="shared" si="4"/>
        <v>0</v>
      </c>
    </row>
    <row r="292" spans="1:13" ht="13.15">
      <c r="A292" t="s">
        <v>115</v>
      </c>
      <c r="B292" t="s">
        <v>201</v>
      </c>
      <c r="C292" t="s">
        <v>202</v>
      </c>
      <c r="D292" t="s">
        <v>75</v>
      </c>
      <c r="E292" t="s">
        <v>69</v>
      </c>
      <c r="F292" s="177">
        <v>0</v>
      </c>
      <c r="G292" s="177">
        <v>0</v>
      </c>
      <c r="H292" s="177">
        <v>0</v>
      </c>
      <c r="I292" s="177">
        <v>0</v>
      </c>
      <c r="J292" s="177">
        <v>0</v>
      </c>
      <c r="K292" s="177">
        <v>0</v>
      </c>
      <c r="L292" s="177">
        <v>0</v>
      </c>
      <c r="M292" s="136">
        <f t="shared" si="4"/>
        <v>0</v>
      </c>
    </row>
    <row r="293" spans="1:13" ht="13.15">
      <c r="A293" t="s">
        <v>115</v>
      </c>
      <c r="B293" t="s">
        <v>203</v>
      </c>
      <c r="C293" t="s">
        <v>204</v>
      </c>
      <c r="D293" t="s">
        <v>75</v>
      </c>
      <c r="E293" t="s">
        <v>69</v>
      </c>
      <c r="F293" s="177">
        <v>0</v>
      </c>
      <c r="G293" s="177">
        <v>0</v>
      </c>
      <c r="H293" s="177">
        <v>6.0031110021349114</v>
      </c>
      <c r="I293" s="177">
        <v>6.1222811745237644</v>
      </c>
      <c r="J293" s="177">
        <v>12.41954027065217</v>
      </c>
      <c r="K293" s="177">
        <v>12.476976309870009</v>
      </c>
      <c r="L293" s="177">
        <v>12.694457595872185</v>
      </c>
      <c r="M293" s="136">
        <f t="shared" si="4"/>
        <v>49.71636635305304</v>
      </c>
    </row>
    <row r="294" spans="1:13" ht="13.15">
      <c r="A294" t="s">
        <v>115</v>
      </c>
      <c r="B294" t="s">
        <v>205</v>
      </c>
      <c r="C294" t="s">
        <v>206</v>
      </c>
      <c r="D294" t="s">
        <v>75</v>
      </c>
      <c r="E294" t="s">
        <v>69</v>
      </c>
      <c r="F294" s="177">
        <v>0</v>
      </c>
      <c r="G294" s="177">
        <v>0</v>
      </c>
      <c r="H294" s="177">
        <v>0</v>
      </c>
      <c r="I294" s="177">
        <v>0</v>
      </c>
      <c r="J294" s="177">
        <v>0</v>
      </c>
      <c r="K294" s="177">
        <v>0</v>
      </c>
      <c r="L294" s="177">
        <v>0</v>
      </c>
      <c r="M294" s="136">
        <f t="shared" si="4"/>
        <v>0</v>
      </c>
    </row>
    <row r="295" spans="1:13" ht="13.15">
      <c r="A295" t="s">
        <v>115</v>
      </c>
      <c r="B295" t="s">
        <v>207</v>
      </c>
      <c r="C295" t="s">
        <v>208</v>
      </c>
      <c r="D295" t="s">
        <v>75</v>
      </c>
      <c r="E295" t="s">
        <v>69</v>
      </c>
      <c r="F295" s="177">
        <v>0</v>
      </c>
      <c r="G295" s="177">
        <v>0</v>
      </c>
      <c r="H295" s="177">
        <v>0</v>
      </c>
      <c r="I295" s="177">
        <v>0</v>
      </c>
      <c r="J295" s="177">
        <v>0</v>
      </c>
      <c r="K295" s="177">
        <v>0</v>
      </c>
      <c r="L295" s="177">
        <v>0</v>
      </c>
      <c r="M295" s="136">
        <f t="shared" si="4"/>
        <v>0</v>
      </c>
    </row>
    <row r="296" spans="1:13" ht="13.15">
      <c r="A296" t="s">
        <v>115</v>
      </c>
      <c r="B296" t="s">
        <v>209</v>
      </c>
      <c r="C296" t="s">
        <v>210</v>
      </c>
      <c r="D296" t="s">
        <v>75</v>
      </c>
      <c r="E296" t="s">
        <v>69</v>
      </c>
      <c r="F296" s="177">
        <v>0</v>
      </c>
      <c r="G296" s="177">
        <v>0</v>
      </c>
      <c r="H296" s="177">
        <v>0</v>
      </c>
      <c r="I296" s="177">
        <v>0</v>
      </c>
      <c r="J296" s="177">
        <v>0</v>
      </c>
      <c r="K296" s="177">
        <v>0</v>
      </c>
      <c r="L296" s="177">
        <v>0</v>
      </c>
      <c r="M296" s="136">
        <f t="shared" si="4"/>
        <v>0</v>
      </c>
    </row>
    <row r="297" spans="1:13" ht="13.15">
      <c r="A297" t="s">
        <v>115</v>
      </c>
      <c r="B297" t="s">
        <v>211</v>
      </c>
      <c r="C297" t="s">
        <v>212</v>
      </c>
      <c r="D297" t="s">
        <v>75</v>
      </c>
      <c r="E297" t="s">
        <v>69</v>
      </c>
      <c r="F297" s="177">
        <v>0</v>
      </c>
      <c r="G297" s="177">
        <v>0</v>
      </c>
      <c r="H297" s="177">
        <v>0</v>
      </c>
      <c r="I297" s="177">
        <v>0</v>
      </c>
      <c r="J297" s="177">
        <v>0</v>
      </c>
      <c r="K297" s="177">
        <v>0</v>
      </c>
      <c r="L297" s="177">
        <v>0</v>
      </c>
      <c r="M297" s="136">
        <f t="shared" si="4"/>
        <v>0</v>
      </c>
    </row>
    <row r="298" spans="1:13" ht="13.15">
      <c r="A298" t="s">
        <v>115</v>
      </c>
      <c r="B298" t="s">
        <v>213</v>
      </c>
      <c r="C298" t="s">
        <v>214</v>
      </c>
      <c r="D298" t="s">
        <v>75</v>
      </c>
      <c r="E298" t="s">
        <v>69</v>
      </c>
      <c r="F298" s="177">
        <v>0</v>
      </c>
      <c r="G298" s="177">
        <v>0</v>
      </c>
      <c r="H298" s="177">
        <v>17.891299981373265</v>
      </c>
      <c r="I298" s="177">
        <v>63.193126709513862</v>
      </c>
      <c r="J298" s="177">
        <v>61.347486289853173</v>
      </c>
      <c r="K298" s="177">
        <v>46.640299268854982</v>
      </c>
      <c r="L298" s="177">
        <v>34.487031413182279</v>
      </c>
      <c r="M298" s="136">
        <f t="shared" si="4"/>
        <v>223.55924366277756</v>
      </c>
    </row>
    <row r="299" spans="1:13" ht="13.15">
      <c r="A299" t="s">
        <v>115</v>
      </c>
      <c r="B299" t="s">
        <v>215</v>
      </c>
      <c r="C299" t="s">
        <v>216</v>
      </c>
      <c r="D299" t="s">
        <v>75</v>
      </c>
      <c r="E299" t="s">
        <v>69</v>
      </c>
      <c r="F299" s="177">
        <v>0</v>
      </c>
      <c r="G299" s="177">
        <v>0</v>
      </c>
      <c r="H299" s="177">
        <v>2.0463049940975728</v>
      </c>
      <c r="I299" s="177">
        <v>0.67889725499535725</v>
      </c>
      <c r="J299" s="177">
        <v>1.348266656618563</v>
      </c>
      <c r="K299" s="177">
        <v>2.0080580606271603</v>
      </c>
      <c r="L299" s="177">
        <v>0.66543919564658183</v>
      </c>
      <c r="M299" s="136">
        <f t="shared" si="4"/>
        <v>6.7469661619852355</v>
      </c>
    </row>
    <row r="300" spans="1:13" ht="13.15">
      <c r="A300" t="s">
        <v>115</v>
      </c>
      <c r="B300" t="s">
        <v>217</v>
      </c>
      <c r="C300" t="s">
        <v>218</v>
      </c>
      <c r="D300" t="s">
        <v>75</v>
      </c>
      <c r="E300" t="s">
        <v>69</v>
      </c>
      <c r="F300" s="177">
        <v>0</v>
      </c>
      <c r="G300" s="177">
        <v>0</v>
      </c>
      <c r="H300" s="177">
        <v>0</v>
      </c>
      <c r="I300" s="177">
        <v>0</v>
      </c>
      <c r="J300" s="177">
        <v>0</v>
      </c>
      <c r="K300" s="177">
        <v>0</v>
      </c>
      <c r="L300" s="177">
        <v>0</v>
      </c>
      <c r="M300" s="136">
        <f t="shared" si="4"/>
        <v>0</v>
      </c>
    </row>
    <row r="301" spans="1:13" ht="13.15">
      <c r="A301" t="s">
        <v>115</v>
      </c>
      <c r="B301" t="s">
        <v>219</v>
      </c>
      <c r="C301" t="s">
        <v>220</v>
      </c>
      <c r="D301" t="s">
        <v>75</v>
      </c>
      <c r="E301" t="s">
        <v>69</v>
      </c>
      <c r="F301" s="177">
        <v>0</v>
      </c>
      <c r="G301" s="177">
        <v>0</v>
      </c>
      <c r="H301" s="177">
        <v>15.080967507879066</v>
      </c>
      <c r="I301" s="177">
        <v>11.746705985607857</v>
      </c>
      <c r="J301" s="177">
        <v>8.8356227434840413</v>
      </c>
      <c r="K301" s="177">
        <v>6.1463637049597741</v>
      </c>
      <c r="L301" s="177">
        <v>5.4032347480975798</v>
      </c>
      <c r="M301" s="136">
        <f t="shared" si="4"/>
        <v>47.212894690028321</v>
      </c>
    </row>
    <row r="302" spans="1:13" ht="13.15">
      <c r="A302" t="s">
        <v>115</v>
      </c>
      <c r="B302" t="s">
        <v>221</v>
      </c>
      <c r="C302" t="s">
        <v>222</v>
      </c>
      <c r="D302" t="s">
        <v>75</v>
      </c>
      <c r="E302" t="s">
        <v>69</v>
      </c>
      <c r="F302" s="177">
        <v>0</v>
      </c>
      <c r="G302" s="177">
        <v>0</v>
      </c>
      <c r="H302" s="177">
        <v>0</v>
      </c>
      <c r="I302" s="177">
        <v>0</v>
      </c>
      <c r="J302" s="177">
        <v>0</v>
      </c>
      <c r="K302" s="177">
        <v>0</v>
      </c>
      <c r="L302" s="177">
        <v>0</v>
      </c>
      <c r="M302" s="136">
        <f t="shared" si="4"/>
        <v>0</v>
      </c>
    </row>
    <row r="303" spans="1:13" ht="13.15">
      <c r="A303" t="s">
        <v>115</v>
      </c>
      <c r="B303" t="s">
        <v>223</v>
      </c>
      <c r="C303" t="s">
        <v>224</v>
      </c>
      <c r="D303" t="s">
        <v>75</v>
      </c>
      <c r="E303" t="s">
        <v>69</v>
      </c>
      <c r="F303" s="177">
        <v>0</v>
      </c>
      <c r="G303" s="177">
        <v>0</v>
      </c>
      <c r="H303" s="177">
        <v>0</v>
      </c>
      <c r="I303" s="177">
        <v>0</v>
      </c>
      <c r="J303" s="177">
        <v>0</v>
      </c>
      <c r="K303" s="177">
        <v>0</v>
      </c>
      <c r="L303" s="177">
        <v>0</v>
      </c>
      <c r="M303" s="136">
        <f t="shared" si="4"/>
        <v>0</v>
      </c>
    </row>
    <row r="304" spans="1:13" ht="13.15">
      <c r="A304" t="s">
        <v>115</v>
      </c>
      <c r="B304" t="s">
        <v>225</v>
      </c>
      <c r="C304" t="s">
        <v>226</v>
      </c>
      <c r="D304" t="s">
        <v>75</v>
      </c>
      <c r="E304" t="s">
        <v>69</v>
      </c>
      <c r="F304" s="177">
        <v>0</v>
      </c>
      <c r="G304" s="177">
        <v>0</v>
      </c>
      <c r="H304" s="177">
        <v>0</v>
      </c>
      <c r="I304" s="177">
        <v>0</v>
      </c>
      <c r="J304" s="177">
        <v>0</v>
      </c>
      <c r="K304" s="177">
        <v>0</v>
      </c>
      <c r="L304" s="177">
        <v>0</v>
      </c>
      <c r="M304" s="136">
        <f t="shared" si="4"/>
        <v>0</v>
      </c>
    </row>
    <row r="305" spans="1:13" ht="13.15">
      <c r="A305" t="s">
        <v>115</v>
      </c>
      <c r="B305" t="s">
        <v>227</v>
      </c>
      <c r="C305" t="s">
        <v>228</v>
      </c>
      <c r="D305" t="s">
        <v>75</v>
      </c>
      <c r="E305" t="s">
        <v>69</v>
      </c>
      <c r="F305" s="177">
        <v>0</v>
      </c>
      <c r="G305" s="177">
        <v>0</v>
      </c>
      <c r="H305" s="177">
        <v>0</v>
      </c>
      <c r="I305" s="177">
        <v>0</v>
      </c>
      <c r="J305" s="177">
        <v>0</v>
      </c>
      <c r="K305" s="177">
        <v>0</v>
      </c>
      <c r="L305" s="177">
        <v>0</v>
      </c>
      <c r="M305" s="136">
        <f t="shared" si="4"/>
        <v>0</v>
      </c>
    </row>
    <row r="306" spans="1:13" ht="13.15">
      <c r="A306" t="s">
        <v>115</v>
      </c>
      <c r="B306" t="s">
        <v>229</v>
      </c>
      <c r="C306" t="s">
        <v>230</v>
      </c>
      <c r="D306" t="s">
        <v>75</v>
      </c>
      <c r="E306" t="s">
        <v>69</v>
      </c>
      <c r="F306" s="177">
        <v>0</v>
      </c>
      <c r="G306" s="177">
        <v>0</v>
      </c>
      <c r="H306" s="177">
        <v>56.426467091975077</v>
      </c>
      <c r="I306" s="177">
        <v>47.078585529504672</v>
      </c>
      <c r="J306" s="177">
        <v>21.027853274931282</v>
      </c>
      <c r="K306" s="177">
        <v>5.4300971272825365</v>
      </c>
      <c r="L306" s="177">
        <v>5.392776498051723</v>
      </c>
      <c r="M306" s="136">
        <f t="shared" si="4"/>
        <v>135.35577952174526</v>
      </c>
    </row>
    <row r="307" spans="1:13" ht="13.15">
      <c r="A307" t="s">
        <v>116</v>
      </c>
      <c r="B307" t="s">
        <v>145</v>
      </c>
      <c r="C307" t="s">
        <v>146</v>
      </c>
      <c r="D307" t="s">
        <v>75</v>
      </c>
      <c r="E307" t="s">
        <v>69</v>
      </c>
      <c r="F307" s="177">
        <v>0</v>
      </c>
      <c r="G307" s="177">
        <v>0</v>
      </c>
      <c r="H307" s="177">
        <v>431.51160381327475</v>
      </c>
      <c r="I307" s="177">
        <v>575.57334313110027</v>
      </c>
      <c r="J307" s="177">
        <v>735.11545029724573</v>
      </c>
      <c r="K307" s="177">
        <v>1106.0967071061377</v>
      </c>
      <c r="L307" s="177">
        <v>1752.5920358719834</v>
      </c>
      <c r="M307" s="136">
        <f t="shared" si="4"/>
        <v>4600.8891402197414</v>
      </c>
    </row>
    <row r="308" spans="1:13" ht="13.15">
      <c r="A308" t="s">
        <v>116</v>
      </c>
      <c r="B308" t="s">
        <v>147</v>
      </c>
      <c r="C308" t="s">
        <v>148</v>
      </c>
      <c r="D308" t="s">
        <v>75</v>
      </c>
      <c r="E308" t="s">
        <v>69</v>
      </c>
      <c r="F308" s="177">
        <v>0</v>
      </c>
      <c r="G308" s="177">
        <v>0</v>
      </c>
      <c r="H308" s="177">
        <v>1.6267571508338052</v>
      </c>
      <c r="I308" s="177">
        <v>0</v>
      </c>
      <c r="J308" s="177">
        <v>0</v>
      </c>
      <c r="K308" s="177">
        <v>0</v>
      </c>
      <c r="L308" s="177">
        <v>0</v>
      </c>
      <c r="M308" s="136">
        <f t="shared" si="4"/>
        <v>1.6267571508338052</v>
      </c>
    </row>
    <row r="309" spans="1:13" ht="13.15">
      <c r="A309" t="s">
        <v>116</v>
      </c>
      <c r="B309" t="s">
        <v>149</v>
      </c>
      <c r="C309" t="s">
        <v>150</v>
      </c>
      <c r="D309" t="s">
        <v>75</v>
      </c>
      <c r="E309" t="s">
        <v>69</v>
      </c>
      <c r="F309" s="177">
        <v>0</v>
      </c>
      <c r="G309" s="177">
        <v>0</v>
      </c>
      <c r="H309" s="177">
        <v>14.099552389205513</v>
      </c>
      <c r="I309" s="177">
        <v>26.163422347649544</v>
      </c>
      <c r="J309" s="177">
        <v>0</v>
      </c>
      <c r="K309" s="177">
        <v>0</v>
      </c>
      <c r="L309" s="177">
        <v>0.86136003585213738</v>
      </c>
      <c r="M309" s="136">
        <f t="shared" si="4"/>
        <v>41.124334772707194</v>
      </c>
    </row>
    <row r="310" spans="1:13" ht="13.15">
      <c r="A310" t="s">
        <v>116</v>
      </c>
      <c r="B310" t="s">
        <v>151</v>
      </c>
      <c r="C310" t="s">
        <v>152</v>
      </c>
      <c r="D310" t="s">
        <v>75</v>
      </c>
      <c r="E310" t="s">
        <v>69</v>
      </c>
      <c r="F310" s="177">
        <v>0</v>
      </c>
      <c r="G310" s="177">
        <v>0</v>
      </c>
      <c r="H310" s="177">
        <v>8.3145026303734966</v>
      </c>
      <c r="I310" s="177">
        <v>8.2705514403322411</v>
      </c>
      <c r="J310" s="177">
        <v>8.2198027652105772</v>
      </c>
      <c r="K310" s="177">
        <v>8.1590985093550135</v>
      </c>
      <c r="L310" s="177">
        <v>7.9779246947386726</v>
      </c>
      <c r="M310" s="136">
        <f t="shared" si="4"/>
        <v>40.941880040010005</v>
      </c>
    </row>
    <row r="311" spans="1:13" ht="13.15">
      <c r="A311" t="s">
        <v>116</v>
      </c>
      <c r="B311" t="s">
        <v>153</v>
      </c>
      <c r="C311" t="s">
        <v>154</v>
      </c>
      <c r="D311" t="s">
        <v>75</v>
      </c>
      <c r="E311" t="s">
        <v>69</v>
      </c>
      <c r="F311" s="177">
        <v>0</v>
      </c>
      <c r="G311" s="177">
        <v>0</v>
      </c>
      <c r="H311" s="177">
        <v>3.7199999138701814</v>
      </c>
      <c r="I311" s="177">
        <v>3.7168866902591491</v>
      </c>
      <c r="J311" s="177">
        <v>0.92743644320780061</v>
      </c>
      <c r="K311" s="177">
        <v>0.46262617436749515</v>
      </c>
      <c r="L311" s="177">
        <v>0.4619670864928952</v>
      </c>
      <c r="M311" s="136">
        <f t="shared" si="4"/>
        <v>9.288916308197523</v>
      </c>
    </row>
    <row r="312" spans="1:13" ht="13.15">
      <c r="A312" t="s">
        <v>116</v>
      </c>
      <c r="B312" t="s">
        <v>155</v>
      </c>
      <c r="C312" t="s">
        <v>156</v>
      </c>
      <c r="D312" t="s">
        <v>75</v>
      </c>
      <c r="E312" t="s">
        <v>69</v>
      </c>
      <c r="F312" s="177">
        <v>0</v>
      </c>
      <c r="G312" s="177">
        <v>0</v>
      </c>
      <c r="H312" s="177">
        <v>0</v>
      </c>
      <c r="I312" s="177">
        <v>0</v>
      </c>
      <c r="J312" s="177">
        <v>0</v>
      </c>
      <c r="K312" s="177">
        <v>0</v>
      </c>
      <c r="L312" s="177">
        <v>0</v>
      </c>
      <c r="M312" s="136">
        <f t="shared" si="4"/>
        <v>0</v>
      </c>
    </row>
    <row r="313" spans="1:13" ht="13.15">
      <c r="A313" t="s">
        <v>116</v>
      </c>
      <c r="B313" t="s">
        <v>157</v>
      </c>
      <c r="C313" t="s">
        <v>158</v>
      </c>
      <c r="D313" t="s">
        <v>75</v>
      </c>
      <c r="E313" t="s">
        <v>69</v>
      </c>
      <c r="F313" s="177">
        <v>0</v>
      </c>
      <c r="G313" s="177">
        <v>0</v>
      </c>
      <c r="H313" s="177">
        <v>25.77652791899467</v>
      </c>
      <c r="I313" s="177">
        <v>24.841746404031959</v>
      </c>
      <c r="J313" s="177">
        <v>98.110258450199964</v>
      </c>
      <c r="K313" s="177">
        <v>200.6766705210137</v>
      </c>
      <c r="L313" s="177">
        <v>369.26812543922091</v>
      </c>
      <c r="M313" s="136">
        <f t="shared" si="4"/>
        <v>718.67332873346118</v>
      </c>
    </row>
    <row r="314" spans="1:13" ht="13.15">
      <c r="A314" t="s">
        <v>116</v>
      </c>
      <c r="B314" t="s">
        <v>159</v>
      </c>
      <c r="C314" t="s">
        <v>160</v>
      </c>
      <c r="D314" t="s">
        <v>75</v>
      </c>
      <c r="E314" t="s">
        <v>69</v>
      </c>
      <c r="F314" s="177">
        <v>0</v>
      </c>
      <c r="G314" s="177">
        <v>0</v>
      </c>
      <c r="H314" s="177">
        <v>0.41648537012200809</v>
      </c>
      <c r="I314" s="177">
        <v>0.27855484082795301</v>
      </c>
      <c r="J314" s="177">
        <v>19.684251809714326</v>
      </c>
      <c r="K314" s="177">
        <v>48.652041694399003</v>
      </c>
      <c r="L314" s="177">
        <v>121.17097254578132</v>
      </c>
      <c r="M314" s="136">
        <f t="shared" si="4"/>
        <v>190.20230626084461</v>
      </c>
    </row>
    <row r="315" spans="1:13" ht="13.15">
      <c r="A315" t="s">
        <v>116</v>
      </c>
      <c r="B315" t="s">
        <v>161</v>
      </c>
      <c r="C315" t="s">
        <v>162</v>
      </c>
      <c r="D315" t="s">
        <v>75</v>
      </c>
      <c r="E315" t="s">
        <v>69</v>
      </c>
      <c r="F315" s="177">
        <v>0</v>
      </c>
      <c r="G315" s="177">
        <v>0</v>
      </c>
      <c r="H315" s="177">
        <v>1.7352076275560588</v>
      </c>
      <c r="I315" s="177">
        <v>2.5732898735572776</v>
      </c>
      <c r="J315" s="177">
        <v>2.7288485718118034</v>
      </c>
      <c r="K315" s="177">
        <v>8.2611816851338435E-2</v>
      </c>
      <c r="L315" s="177">
        <v>8.3045922739107408E-2</v>
      </c>
      <c r="M315" s="136">
        <f t="shared" si="4"/>
        <v>7.2030038125155862</v>
      </c>
    </row>
    <row r="316" spans="1:13" ht="13.15">
      <c r="A316" t="s">
        <v>116</v>
      </c>
      <c r="B316" t="s">
        <v>163</v>
      </c>
      <c r="C316" t="s">
        <v>164</v>
      </c>
      <c r="D316" t="s">
        <v>75</v>
      </c>
      <c r="E316" t="s">
        <v>69</v>
      </c>
      <c r="F316" s="177">
        <v>0</v>
      </c>
      <c r="G316" s="177">
        <v>0</v>
      </c>
      <c r="H316" s="177">
        <v>0</v>
      </c>
      <c r="I316" s="177">
        <v>0</v>
      </c>
      <c r="J316" s="177">
        <v>0</v>
      </c>
      <c r="K316" s="177">
        <v>0</v>
      </c>
      <c r="L316" s="177">
        <v>0</v>
      </c>
      <c r="M316" s="136">
        <f t="shared" si="4"/>
        <v>0</v>
      </c>
    </row>
    <row r="317" spans="1:13" ht="13.15">
      <c r="A317" t="s">
        <v>116</v>
      </c>
      <c r="B317" t="s">
        <v>165</v>
      </c>
      <c r="C317" t="s">
        <v>166</v>
      </c>
      <c r="D317" t="s">
        <v>75</v>
      </c>
      <c r="E317" t="s">
        <v>69</v>
      </c>
      <c r="F317" s="177">
        <v>0</v>
      </c>
      <c r="G317" s="177">
        <v>0</v>
      </c>
      <c r="H317" s="177">
        <v>0</v>
      </c>
      <c r="I317" s="177">
        <v>0</v>
      </c>
      <c r="J317" s="177">
        <v>15.043328515414197</v>
      </c>
      <c r="K317" s="177">
        <v>0.40061871654260822</v>
      </c>
      <c r="L317" s="177">
        <v>0.39891012422703809</v>
      </c>
      <c r="M317" s="136">
        <f t="shared" si="4"/>
        <v>15.842857356183844</v>
      </c>
    </row>
    <row r="318" spans="1:13" ht="13.15">
      <c r="A318" t="s">
        <v>116</v>
      </c>
      <c r="B318" t="s">
        <v>167</v>
      </c>
      <c r="C318" t="s">
        <v>168</v>
      </c>
      <c r="D318" t="s">
        <v>75</v>
      </c>
      <c r="E318" t="s">
        <v>69</v>
      </c>
      <c r="F318" s="177">
        <v>0</v>
      </c>
      <c r="G318" s="177">
        <v>0</v>
      </c>
      <c r="H318" s="177">
        <v>26.168602438039336</v>
      </c>
      <c r="I318" s="177">
        <v>38.074520574196875</v>
      </c>
      <c r="J318" s="177">
        <v>167.58874186904328</v>
      </c>
      <c r="K318" s="177">
        <v>362.87458347442492</v>
      </c>
      <c r="L318" s="177">
        <v>588.5093613202265</v>
      </c>
      <c r="M318" s="136">
        <f t="shared" si="4"/>
        <v>1183.2158096759308</v>
      </c>
    </row>
    <row r="319" spans="1:13" ht="13.15">
      <c r="A319" t="s">
        <v>116</v>
      </c>
      <c r="B319" t="s">
        <v>169</v>
      </c>
      <c r="C319" t="s">
        <v>170</v>
      </c>
      <c r="D319" t="s">
        <v>75</v>
      </c>
      <c r="E319" t="s">
        <v>69</v>
      </c>
      <c r="F319" s="177">
        <v>0</v>
      </c>
      <c r="G319" s="177">
        <v>0</v>
      </c>
      <c r="H319" s="177">
        <v>0.10339935862834049</v>
      </c>
      <c r="I319" s="177">
        <v>0.32983822728444739</v>
      </c>
      <c r="J319" s="177">
        <v>0.66884695350005119</v>
      </c>
      <c r="K319" s="177">
        <v>0.95606169690190113</v>
      </c>
      <c r="L319" s="177">
        <v>4.2585176660402749E-2</v>
      </c>
      <c r="M319" s="136">
        <f t="shared" si="4"/>
        <v>2.1007314129751427</v>
      </c>
    </row>
    <row r="320" spans="1:13" ht="13.15">
      <c r="A320" t="s">
        <v>116</v>
      </c>
      <c r="B320" t="s">
        <v>171</v>
      </c>
      <c r="C320" t="s">
        <v>172</v>
      </c>
      <c r="D320" t="s">
        <v>75</v>
      </c>
      <c r="E320" t="s">
        <v>69</v>
      </c>
      <c r="F320" s="177">
        <v>0</v>
      </c>
      <c r="G320" s="177">
        <v>0</v>
      </c>
      <c r="H320" s="177">
        <v>31.578303445365417</v>
      </c>
      <c r="I320" s="177">
        <v>29.992053153939541</v>
      </c>
      <c r="J320" s="177">
        <v>0.62179874997706208</v>
      </c>
      <c r="K320" s="177">
        <v>0.69041027373931541</v>
      </c>
      <c r="L320" s="177">
        <v>6.1109623938283004</v>
      </c>
      <c r="M320" s="136">
        <f t="shared" si="4"/>
        <v>68.993528016849638</v>
      </c>
    </row>
    <row r="321" spans="1:13" ht="13.15">
      <c r="A321" t="s">
        <v>116</v>
      </c>
      <c r="B321" t="s">
        <v>173</v>
      </c>
      <c r="C321" t="s">
        <v>174</v>
      </c>
      <c r="D321" t="s">
        <v>75</v>
      </c>
      <c r="E321" t="s">
        <v>69</v>
      </c>
      <c r="F321" s="177">
        <v>0</v>
      </c>
      <c r="G321" s="177">
        <v>0</v>
      </c>
      <c r="H321" s="177">
        <v>0</v>
      </c>
      <c r="I321" s="177">
        <v>0</v>
      </c>
      <c r="J321" s="177">
        <v>0</v>
      </c>
      <c r="K321" s="177">
        <v>0</v>
      </c>
      <c r="L321" s="177">
        <v>0</v>
      </c>
      <c r="M321" s="136">
        <f t="shared" si="4"/>
        <v>0</v>
      </c>
    </row>
    <row r="322" spans="1:13" ht="13.15">
      <c r="A322" t="s">
        <v>116</v>
      </c>
      <c r="B322" t="s">
        <v>175</v>
      </c>
      <c r="C322" t="s">
        <v>176</v>
      </c>
      <c r="D322" t="s">
        <v>75</v>
      </c>
      <c r="E322" t="s">
        <v>69</v>
      </c>
      <c r="F322" s="177">
        <v>0</v>
      </c>
      <c r="G322" s="177">
        <v>0</v>
      </c>
      <c r="H322" s="177">
        <v>0</v>
      </c>
      <c r="I322" s="177">
        <v>0</v>
      </c>
      <c r="J322" s="177">
        <v>0</v>
      </c>
      <c r="K322" s="177">
        <v>0</v>
      </c>
      <c r="L322" s="177">
        <v>0</v>
      </c>
      <c r="M322" s="136">
        <f t="shared" si="4"/>
        <v>0</v>
      </c>
    </row>
    <row r="323" spans="1:13" ht="13.15">
      <c r="A323" t="s">
        <v>116</v>
      </c>
      <c r="B323" t="s">
        <v>177</v>
      </c>
      <c r="C323" t="s">
        <v>178</v>
      </c>
      <c r="D323" t="s">
        <v>75</v>
      </c>
      <c r="E323" t="s">
        <v>69</v>
      </c>
      <c r="F323" s="177">
        <v>0</v>
      </c>
      <c r="G323" s="177">
        <v>0</v>
      </c>
      <c r="H323" s="177">
        <v>0</v>
      </c>
      <c r="I323" s="177">
        <v>0</v>
      </c>
      <c r="J323" s="177">
        <v>0</v>
      </c>
      <c r="K323" s="177">
        <v>0</v>
      </c>
      <c r="L323" s="177">
        <v>0</v>
      </c>
      <c r="M323" s="136">
        <f t="shared" si="4"/>
        <v>0</v>
      </c>
    </row>
    <row r="324" spans="1:13" ht="13.15">
      <c r="A324" t="s">
        <v>116</v>
      </c>
      <c r="B324" t="s">
        <v>179</v>
      </c>
      <c r="C324" t="s">
        <v>180</v>
      </c>
      <c r="D324" t="s">
        <v>75</v>
      </c>
      <c r="E324" t="s">
        <v>69</v>
      </c>
      <c r="F324" s="177">
        <v>0</v>
      </c>
      <c r="G324" s="177">
        <v>0</v>
      </c>
      <c r="H324" s="177">
        <v>0</v>
      </c>
      <c r="I324" s="177">
        <v>0</v>
      </c>
      <c r="J324" s="177">
        <v>0</v>
      </c>
      <c r="K324" s="177">
        <v>0</v>
      </c>
      <c r="L324" s="177">
        <v>0</v>
      </c>
      <c r="M324" s="136">
        <f t="shared" si="4"/>
        <v>0</v>
      </c>
    </row>
    <row r="325" spans="1:13" ht="13.15">
      <c r="A325" t="s">
        <v>116</v>
      </c>
      <c r="B325" t="s">
        <v>181</v>
      </c>
      <c r="C325" t="s">
        <v>182</v>
      </c>
      <c r="D325" t="s">
        <v>75</v>
      </c>
      <c r="E325" t="s">
        <v>69</v>
      </c>
      <c r="F325" s="177">
        <v>0</v>
      </c>
      <c r="G325" s="177">
        <v>0</v>
      </c>
      <c r="H325" s="177">
        <v>1.8639616181852183</v>
      </c>
      <c r="I325" s="177">
        <v>1.8619899927347834</v>
      </c>
      <c r="J325" s="177">
        <v>1.9053962399518367</v>
      </c>
      <c r="K325" s="177">
        <v>1.9467231665085984</v>
      </c>
      <c r="L325" s="177">
        <v>1.9438539822537584</v>
      </c>
      <c r="M325" s="136">
        <f t="shared" si="4"/>
        <v>9.5219249996341961</v>
      </c>
    </row>
    <row r="326" spans="1:13" ht="13.15">
      <c r="A326" t="s">
        <v>116</v>
      </c>
      <c r="B326" t="s">
        <v>183</v>
      </c>
      <c r="C326" t="s">
        <v>184</v>
      </c>
      <c r="D326" t="s">
        <v>75</v>
      </c>
      <c r="E326" t="s">
        <v>69</v>
      </c>
      <c r="F326" s="177">
        <v>0</v>
      </c>
      <c r="G326" s="177">
        <v>0</v>
      </c>
      <c r="H326" s="177">
        <v>0</v>
      </c>
      <c r="I326" s="177">
        <v>0</v>
      </c>
      <c r="J326" s="177">
        <v>0</v>
      </c>
      <c r="K326" s="177">
        <v>0</v>
      </c>
      <c r="L326" s="177">
        <v>0</v>
      </c>
      <c r="M326" s="136">
        <f t="shared" si="4"/>
        <v>0</v>
      </c>
    </row>
    <row r="327" spans="1:13" ht="13.15">
      <c r="A327" t="s">
        <v>116</v>
      </c>
      <c r="B327" t="s">
        <v>185</v>
      </c>
      <c r="C327" t="s">
        <v>186</v>
      </c>
      <c r="D327" t="s">
        <v>75</v>
      </c>
      <c r="E327" t="s">
        <v>69</v>
      </c>
      <c r="F327" s="177">
        <v>0</v>
      </c>
      <c r="G327" s="177">
        <v>0</v>
      </c>
      <c r="H327" s="177">
        <v>0</v>
      </c>
      <c r="I327" s="177">
        <v>0</v>
      </c>
      <c r="J327" s="177">
        <v>0</v>
      </c>
      <c r="K327" s="177">
        <v>0</v>
      </c>
      <c r="L327" s="177">
        <v>0</v>
      </c>
      <c r="M327" s="136">
        <f t="shared" ref="M327:M390" si="5">SUM(F327:L327)</f>
        <v>0</v>
      </c>
    </row>
    <row r="328" spans="1:13" ht="13.15">
      <c r="A328" t="s">
        <v>116</v>
      </c>
      <c r="B328" t="s">
        <v>187</v>
      </c>
      <c r="C328" t="s">
        <v>188</v>
      </c>
      <c r="D328" t="s">
        <v>75</v>
      </c>
      <c r="E328" t="s">
        <v>69</v>
      </c>
      <c r="F328" s="177">
        <v>0</v>
      </c>
      <c r="G328" s="177">
        <v>0</v>
      </c>
      <c r="H328" s="177">
        <v>0</v>
      </c>
      <c r="I328" s="177">
        <v>0</v>
      </c>
      <c r="J328" s="177">
        <v>0</v>
      </c>
      <c r="K328" s="177">
        <v>0</v>
      </c>
      <c r="L328" s="177">
        <v>0</v>
      </c>
      <c r="M328" s="136">
        <f t="shared" si="5"/>
        <v>0</v>
      </c>
    </row>
    <row r="329" spans="1:13" ht="13.15">
      <c r="A329" t="s">
        <v>116</v>
      </c>
      <c r="B329" t="s">
        <v>189</v>
      </c>
      <c r="C329" t="s">
        <v>190</v>
      </c>
      <c r="D329" t="s">
        <v>75</v>
      </c>
      <c r="E329" t="s">
        <v>69</v>
      </c>
      <c r="F329" s="177">
        <v>0</v>
      </c>
      <c r="G329" s="177">
        <v>0</v>
      </c>
      <c r="H329" s="177">
        <v>17.164584326448576</v>
      </c>
      <c r="I329" s="177">
        <v>15.932901018349822</v>
      </c>
      <c r="J329" s="177">
        <v>6.2611995090866799</v>
      </c>
      <c r="K329" s="177">
        <v>0.86799485190968728</v>
      </c>
      <c r="L329" s="177">
        <v>0.13616999422910497</v>
      </c>
      <c r="M329" s="136">
        <f t="shared" si="5"/>
        <v>40.362849700023872</v>
      </c>
    </row>
    <row r="330" spans="1:13" ht="13.15">
      <c r="A330" t="s">
        <v>116</v>
      </c>
      <c r="B330" t="s">
        <v>191</v>
      </c>
      <c r="C330" t="s">
        <v>192</v>
      </c>
      <c r="D330" t="s">
        <v>75</v>
      </c>
      <c r="E330" t="s">
        <v>69</v>
      </c>
      <c r="F330" s="177">
        <v>0</v>
      </c>
      <c r="G330" s="177">
        <v>0</v>
      </c>
      <c r="H330" s="177">
        <v>0</v>
      </c>
      <c r="I330" s="177">
        <v>0</v>
      </c>
      <c r="J330" s="177">
        <v>1.7624425652175266E-3</v>
      </c>
      <c r="K330" s="177">
        <v>6.5603501617239338E-2</v>
      </c>
      <c r="L330" s="177">
        <v>9.3861205700479552E-2</v>
      </c>
      <c r="M330" s="136">
        <f t="shared" si="5"/>
        <v>0.1612271498829364</v>
      </c>
    </row>
    <row r="331" spans="1:13" ht="13.15">
      <c r="A331" t="s">
        <v>116</v>
      </c>
      <c r="B331" t="s">
        <v>193</v>
      </c>
      <c r="C331" t="s">
        <v>194</v>
      </c>
      <c r="D331" t="s">
        <v>75</v>
      </c>
      <c r="E331" t="s">
        <v>69</v>
      </c>
      <c r="F331" s="177">
        <v>0</v>
      </c>
      <c r="G331" s="177">
        <v>0</v>
      </c>
      <c r="H331" s="177">
        <v>0</v>
      </c>
      <c r="I331" s="177">
        <v>0</v>
      </c>
      <c r="J331" s="177">
        <v>0</v>
      </c>
      <c r="K331" s="177">
        <v>0</v>
      </c>
      <c r="L331" s="177">
        <v>0</v>
      </c>
      <c r="M331" s="136">
        <f t="shared" si="5"/>
        <v>0</v>
      </c>
    </row>
    <row r="332" spans="1:13" ht="13.15">
      <c r="A332" t="s">
        <v>116</v>
      </c>
      <c r="B332" t="s">
        <v>195</v>
      </c>
      <c r="C332" t="s">
        <v>196</v>
      </c>
      <c r="D332" t="s">
        <v>75</v>
      </c>
      <c r="E332" t="s">
        <v>69</v>
      </c>
      <c r="F332" s="177">
        <v>0</v>
      </c>
      <c r="G332" s="177">
        <v>0</v>
      </c>
      <c r="H332" s="177">
        <v>0</v>
      </c>
      <c r="I332" s="177">
        <v>0</v>
      </c>
      <c r="J332" s="177">
        <v>0</v>
      </c>
      <c r="K332" s="177">
        <v>0</v>
      </c>
      <c r="L332" s="177">
        <v>0</v>
      </c>
      <c r="M332" s="136">
        <f t="shared" si="5"/>
        <v>0</v>
      </c>
    </row>
    <row r="333" spans="1:13" ht="13.15">
      <c r="A333" t="s">
        <v>116</v>
      </c>
      <c r="B333" t="s">
        <v>197</v>
      </c>
      <c r="C333" t="s">
        <v>198</v>
      </c>
      <c r="D333" t="s">
        <v>75</v>
      </c>
      <c r="E333" t="s">
        <v>69</v>
      </c>
      <c r="F333" s="177">
        <v>0</v>
      </c>
      <c r="G333" s="177">
        <v>0</v>
      </c>
      <c r="H333" s="177">
        <v>0</v>
      </c>
      <c r="I333" s="177">
        <v>0</v>
      </c>
      <c r="J333" s="177">
        <v>0</v>
      </c>
      <c r="K333" s="177">
        <v>0</v>
      </c>
      <c r="L333" s="177">
        <v>0</v>
      </c>
      <c r="M333" s="136">
        <f t="shared" si="5"/>
        <v>0</v>
      </c>
    </row>
    <row r="334" spans="1:13" ht="13.15">
      <c r="A334" t="s">
        <v>116</v>
      </c>
      <c r="B334" t="s">
        <v>199</v>
      </c>
      <c r="C334" t="s">
        <v>200</v>
      </c>
      <c r="D334" t="s">
        <v>75</v>
      </c>
      <c r="E334" t="s">
        <v>69</v>
      </c>
      <c r="F334" s="177">
        <v>0</v>
      </c>
      <c r="G334" s="177">
        <v>0</v>
      </c>
      <c r="H334" s="177">
        <v>0</v>
      </c>
      <c r="I334" s="177">
        <v>0</v>
      </c>
      <c r="J334" s="177">
        <v>0</v>
      </c>
      <c r="K334" s="177">
        <v>0</v>
      </c>
      <c r="L334" s="177">
        <v>0</v>
      </c>
      <c r="M334" s="136">
        <f t="shared" si="5"/>
        <v>0</v>
      </c>
    </row>
    <row r="335" spans="1:13" ht="13.15">
      <c r="A335" t="s">
        <v>116</v>
      </c>
      <c r="B335" t="s">
        <v>201</v>
      </c>
      <c r="C335" t="s">
        <v>202</v>
      </c>
      <c r="D335" t="s">
        <v>75</v>
      </c>
      <c r="E335" t="s">
        <v>69</v>
      </c>
      <c r="F335" s="177">
        <v>0</v>
      </c>
      <c r="G335" s="177">
        <v>0</v>
      </c>
      <c r="H335" s="177">
        <v>0</v>
      </c>
      <c r="I335" s="177">
        <v>0</v>
      </c>
      <c r="J335" s="177">
        <v>0</v>
      </c>
      <c r="K335" s="177">
        <v>0</v>
      </c>
      <c r="L335" s="177">
        <v>0</v>
      </c>
      <c r="M335" s="136">
        <f t="shared" si="5"/>
        <v>0</v>
      </c>
    </row>
    <row r="336" spans="1:13" ht="13.15">
      <c r="A336" t="s">
        <v>116</v>
      </c>
      <c r="B336" t="s">
        <v>203</v>
      </c>
      <c r="C336" t="s">
        <v>204</v>
      </c>
      <c r="D336" t="s">
        <v>75</v>
      </c>
      <c r="E336" t="s">
        <v>69</v>
      </c>
      <c r="F336" s="177">
        <v>0</v>
      </c>
      <c r="G336" s="177">
        <v>0</v>
      </c>
      <c r="H336" s="177">
        <v>0</v>
      </c>
      <c r="I336" s="177">
        <v>0</v>
      </c>
      <c r="J336" s="177">
        <v>0</v>
      </c>
      <c r="K336" s="177">
        <v>0</v>
      </c>
      <c r="L336" s="177">
        <v>0</v>
      </c>
      <c r="M336" s="136">
        <f t="shared" si="5"/>
        <v>0</v>
      </c>
    </row>
    <row r="337" spans="1:13" ht="13.15">
      <c r="A337" t="s">
        <v>116</v>
      </c>
      <c r="B337" t="s">
        <v>205</v>
      </c>
      <c r="C337" t="s">
        <v>206</v>
      </c>
      <c r="D337" t="s">
        <v>75</v>
      </c>
      <c r="E337" t="s">
        <v>69</v>
      </c>
      <c r="F337" s="177">
        <v>0</v>
      </c>
      <c r="G337" s="177">
        <v>0</v>
      </c>
      <c r="H337" s="177">
        <v>0</v>
      </c>
      <c r="I337" s="177">
        <v>0</v>
      </c>
      <c r="J337" s="177">
        <v>0</v>
      </c>
      <c r="K337" s="177">
        <v>0</v>
      </c>
      <c r="L337" s="177">
        <v>0</v>
      </c>
      <c r="M337" s="136">
        <f t="shared" si="5"/>
        <v>0</v>
      </c>
    </row>
    <row r="338" spans="1:13" ht="13.15">
      <c r="A338" t="s">
        <v>116</v>
      </c>
      <c r="B338" t="s">
        <v>207</v>
      </c>
      <c r="C338" t="s">
        <v>208</v>
      </c>
      <c r="D338" t="s">
        <v>75</v>
      </c>
      <c r="E338" t="s">
        <v>69</v>
      </c>
      <c r="F338" s="177">
        <v>0</v>
      </c>
      <c r="G338" s="177">
        <v>0</v>
      </c>
      <c r="H338" s="177">
        <v>0</v>
      </c>
      <c r="I338" s="177">
        <v>0</v>
      </c>
      <c r="J338" s="177">
        <v>0</v>
      </c>
      <c r="K338" s="177">
        <v>0</v>
      </c>
      <c r="L338" s="177">
        <v>0</v>
      </c>
      <c r="M338" s="136">
        <f t="shared" si="5"/>
        <v>0</v>
      </c>
    </row>
    <row r="339" spans="1:13" ht="13.15">
      <c r="A339" t="s">
        <v>116</v>
      </c>
      <c r="B339" t="s">
        <v>209</v>
      </c>
      <c r="C339" t="s">
        <v>210</v>
      </c>
      <c r="D339" t="s">
        <v>75</v>
      </c>
      <c r="E339" t="s">
        <v>69</v>
      </c>
      <c r="F339" s="177">
        <v>0</v>
      </c>
      <c r="G339" s="177">
        <v>0</v>
      </c>
      <c r="H339" s="177">
        <v>0</v>
      </c>
      <c r="I339" s="177">
        <v>0</v>
      </c>
      <c r="J339" s="177">
        <v>0</v>
      </c>
      <c r="K339" s="177">
        <v>0</v>
      </c>
      <c r="L339" s="177">
        <v>0</v>
      </c>
      <c r="M339" s="136">
        <f t="shared" si="5"/>
        <v>0</v>
      </c>
    </row>
    <row r="340" spans="1:13" ht="13.15">
      <c r="A340" t="s">
        <v>116</v>
      </c>
      <c r="B340" t="s">
        <v>211</v>
      </c>
      <c r="C340" t="s">
        <v>212</v>
      </c>
      <c r="D340" t="s">
        <v>75</v>
      </c>
      <c r="E340" t="s">
        <v>69</v>
      </c>
      <c r="F340" s="177">
        <v>0</v>
      </c>
      <c r="G340" s="177">
        <v>0</v>
      </c>
      <c r="H340" s="177">
        <v>0</v>
      </c>
      <c r="I340" s="177">
        <v>0</v>
      </c>
      <c r="J340" s="177">
        <v>0</v>
      </c>
      <c r="K340" s="177">
        <v>0</v>
      </c>
      <c r="L340" s="177">
        <v>0</v>
      </c>
      <c r="M340" s="136">
        <f t="shared" si="5"/>
        <v>0</v>
      </c>
    </row>
    <row r="341" spans="1:13" ht="13.15">
      <c r="A341" t="s">
        <v>116</v>
      </c>
      <c r="B341" t="s">
        <v>213</v>
      </c>
      <c r="C341" t="s">
        <v>214</v>
      </c>
      <c r="D341" t="s">
        <v>75</v>
      </c>
      <c r="E341" t="s">
        <v>69</v>
      </c>
      <c r="F341" s="177">
        <v>0</v>
      </c>
      <c r="G341" s="177">
        <v>0</v>
      </c>
      <c r="H341" s="177">
        <v>0</v>
      </c>
      <c r="I341" s="177">
        <v>0</v>
      </c>
      <c r="J341" s="177">
        <v>0</v>
      </c>
      <c r="K341" s="177">
        <v>52.773101800207016</v>
      </c>
      <c r="L341" s="177">
        <v>123.83850174787544</v>
      </c>
      <c r="M341" s="136">
        <f t="shared" si="5"/>
        <v>176.61160354808246</v>
      </c>
    </row>
    <row r="342" spans="1:13" ht="13.15">
      <c r="A342" t="s">
        <v>116</v>
      </c>
      <c r="B342" t="s">
        <v>215</v>
      </c>
      <c r="C342" t="s">
        <v>216</v>
      </c>
      <c r="D342" t="s">
        <v>75</v>
      </c>
      <c r="E342" t="s">
        <v>69</v>
      </c>
      <c r="F342" s="177">
        <v>0</v>
      </c>
      <c r="G342" s="177">
        <v>0</v>
      </c>
      <c r="H342" s="177">
        <v>1.3950586649158672</v>
      </c>
      <c r="I342" s="177">
        <v>1.239352330057643</v>
      </c>
      <c r="J342" s="177">
        <v>2.5100493962339838</v>
      </c>
      <c r="K342" s="177">
        <v>2.1343442539968525</v>
      </c>
      <c r="L342" s="177">
        <v>2.244959350490098</v>
      </c>
      <c r="M342" s="136">
        <f t="shared" si="5"/>
        <v>9.5237639956944449</v>
      </c>
    </row>
    <row r="343" spans="1:13" ht="13.15">
      <c r="A343" t="s">
        <v>116</v>
      </c>
      <c r="B343" t="s">
        <v>217</v>
      </c>
      <c r="C343" t="s">
        <v>218</v>
      </c>
      <c r="D343" t="s">
        <v>75</v>
      </c>
      <c r="E343" t="s">
        <v>69</v>
      </c>
      <c r="F343" s="177">
        <v>0</v>
      </c>
      <c r="G343" s="177">
        <v>0</v>
      </c>
      <c r="H343" s="177">
        <v>0</v>
      </c>
      <c r="I343" s="177">
        <v>0</v>
      </c>
      <c r="J343" s="177">
        <v>0</v>
      </c>
      <c r="K343" s="177">
        <v>0</v>
      </c>
      <c r="L343" s="177">
        <v>0</v>
      </c>
      <c r="M343" s="136">
        <f t="shared" si="5"/>
        <v>0</v>
      </c>
    </row>
    <row r="344" spans="1:13" ht="13.15">
      <c r="A344" t="s">
        <v>116</v>
      </c>
      <c r="B344" t="s">
        <v>219</v>
      </c>
      <c r="C344" t="s">
        <v>220</v>
      </c>
      <c r="D344" t="s">
        <v>75</v>
      </c>
      <c r="E344" t="s">
        <v>69</v>
      </c>
      <c r="F344" s="177">
        <v>0</v>
      </c>
      <c r="G344" s="177">
        <v>0</v>
      </c>
      <c r="H344" s="177">
        <v>1.2545545217336624</v>
      </c>
      <c r="I344" s="177">
        <v>0.9707283873147462</v>
      </c>
      <c r="J344" s="177">
        <v>4.8793939302004272</v>
      </c>
      <c r="K344" s="177">
        <v>8.1594548379764458</v>
      </c>
      <c r="L344" s="177">
        <v>15.938988627811471</v>
      </c>
      <c r="M344" s="136">
        <f t="shared" si="5"/>
        <v>31.203120305036752</v>
      </c>
    </row>
    <row r="345" spans="1:13" ht="13.15">
      <c r="A345" t="s">
        <v>116</v>
      </c>
      <c r="B345" t="s">
        <v>221</v>
      </c>
      <c r="C345" t="s">
        <v>222</v>
      </c>
      <c r="D345" t="s">
        <v>75</v>
      </c>
      <c r="E345" t="s">
        <v>69</v>
      </c>
      <c r="F345" s="177">
        <v>0</v>
      </c>
      <c r="G345" s="177">
        <v>0</v>
      </c>
      <c r="H345" s="177">
        <v>0</v>
      </c>
      <c r="I345" s="177">
        <v>0</v>
      </c>
      <c r="J345" s="177">
        <v>0</v>
      </c>
      <c r="K345" s="177">
        <v>0</v>
      </c>
      <c r="L345" s="177">
        <v>0</v>
      </c>
      <c r="M345" s="136">
        <f t="shared" si="5"/>
        <v>0</v>
      </c>
    </row>
    <row r="346" spans="1:13" ht="13.15">
      <c r="A346" t="s">
        <v>116</v>
      </c>
      <c r="B346" t="s">
        <v>223</v>
      </c>
      <c r="C346" t="s">
        <v>224</v>
      </c>
      <c r="D346" t="s">
        <v>75</v>
      </c>
      <c r="E346" t="s">
        <v>69</v>
      </c>
      <c r="F346" s="177">
        <v>0</v>
      </c>
      <c r="G346" s="177">
        <v>0</v>
      </c>
      <c r="H346" s="177">
        <v>15.597010820988263</v>
      </c>
      <c r="I346" s="177">
        <v>13.071021972014631</v>
      </c>
      <c r="J346" s="177">
        <v>12.344979991328239</v>
      </c>
      <c r="K346" s="177">
        <v>13.573947626843417</v>
      </c>
      <c r="L346" s="177">
        <v>12.664165240121337</v>
      </c>
      <c r="M346" s="136">
        <f t="shared" si="5"/>
        <v>67.251125651295879</v>
      </c>
    </row>
    <row r="347" spans="1:13" ht="13.15">
      <c r="A347" t="s">
        <v>116</v>
      </c>
      <c r="B347" t="s">
        <v>225</v>
      </c>
      <c r="C347" t="s">
        <v>226</v>
      </c>
      <c r="D347" t="s">
        <v>75</v>
      </c>
      <c r="E347" t="s">
        <v>69</v>
      </c>
      <c r="F347" s="177">
        <v>0</v>
      </c>
      <c r="G347" s="177">
        <v>0</v>
      </c>
      <c r="H347" s="177">
        <v>0</v>
      </c>
      <c r="I347" s="177">
        <v>0</v>
      </c>
      <c r="J347" s="177">
        <v>0</v>
      </c>
      <c r="K347" s="177">
        <v>0</v>
      </c>
      <c r="L347" s="177">
        <v>0</v>
      </c>
      <c r="M347" s="136">
        <f t="shared" si="5"/>
        <v>0</v>
      </c>
    </row>
    <row r="348" spans="1:13" ht="13.15">
      <c r="A348" t="s">
        <v>116</v>
      </c>
      <c r="B348" t="s">
        <v>227</v>
      </c>
      <c r="C348" t="s">
        <v>228</v>
      </c>
      <c r="D348" t="s">
        <v>75</v>
      </c>
      <c r="E348" t="s">
        <v>69</v>
      </c>
      <c r="F348" s="177">
        <v>0</v>
      </c>
      <c r="G348" s="177">
        <v>0</v>
      </c>
      <c r="H348" s="177">
        <v>138.7729692108461</v>
      </c>
      <c r="I348" s="177">
        <v>183.65908109845267</v>
      </c>
      <c r="J348" s="177">
        <v>137.8437893992207</v>
      </c>
      <c r="K348" s="177">
        <v>128.13030671253378</v>
      </c>
      <c r="L348" s="177">
        <v>161.59385357894678</v>
      </c>
      <c r="M348" s="136">
        <f t="shared" si="5"/>
        <v>750</v>
      </c>
    </row>
    <row r="349" spans="1:13" ht="13.15">
      <c r="A349" t="s">
        <v>116</v>
      </c>
      <c r="B349" t="s">
        <v>229</v>
      </c>
      <c r="C349" t="s">
        <v>230</v>
      </c>
      <c r="D349" t="s">
        <v>75</v>
      </c>
      <c r="E349" t="s">
        <v>69</v>
      </c>
      <c r="F349" s="177">
        <v>0</v>
      </c>
      <c r="G349" s="177">
        <v>0</v>
      </c>
      <c r="H349" s="177">
        <v>18.579381616107774</v>
      </c>
      <c r="I349" s="177">
        <v>18.047917896036633</v>
      </c>
      <c r="J349" s="177">
        <v>44.221275114469108</v>
      </c>
      <c r="K349" s="177">
        <v>71.938048264316478</v>
      </c>
      <c r="L349" s="177">
        <v>137.70499307833899</v>
      </c>
      <c r="M349" s="136">
        <f t="shared" si="5"/>
        <v>290.49161596926899</v>
      </c>
    </row>
    <row r="350" spans="1:13" ht="13.15">
      <c r="A350" t="s">
        <v>117</v>
      </c>
      <c r="B350" t="s">
        <v>145</v>
      </c>
      <c r="C350" t="s">
        <v>146</v>
      </c>
      <c r="D350" t="s">
        <v>75</v>
      </c>
      <c r="E350" t="s">
        <v>69</v>
      </c>
      <c r="F350" s="177">
        <v>15.507589650428324</v>
      </c>
      <c r="G350" s="177">
        <v>238.94077291792922</v>
      </c>
      <c r="H350" s="177">
        <v>769.05882592171474</v>
      </c>
      <c r="I350" s="177">
        <v>991.59684498805677</v>
      </c>
      <c r="J350" s="177">
        <v>1216.1998861512782</v>
      </c>
      <c r="K350" s="177">
        <v>998.29653248926979</v>
      </c>
      <c r="L350" s="177">
        <v>444.5583754809183</v>
      </c>
      <c r="M350" s="136">
        <f t="shared" si="5"/>
        <v>4674.1588275995955</v>
      </c>
    </row>
    <row r="351" spans="1:13" ht="13.15">
      <c r="A351" t="s">
        <v>117</v>
      </c>
      <c r="B351" t="s">
        <v>147</v>
      </c>
      <c r="C351" t="s">
        <v>148</v>
      </c>
      <c r="D351" t="s">
        <v>75</v>
      </c>
      <c r="E351" t="s">
        <v>69</v>
      </c>
      <c r="F351" s="177">
        <v>0</v>
      </c>
      <c r="G351" s="177">
        <v>0.48001677494244055</v>
      </c>
      <c r="H351" s="177">
        <v>0.61215008926485193</v>
      </c>
      <c r="I351" s="177">
        <v>0.62274500752225836</v>
      </c>
      <c r="J351" s="177">
        <v>0.29551051859487754</v>
      </c>
      <c r="K351" s="177">
        <v>0.2979001370597385</v>
      </c>
      <c r="L351" s="177">
        <v>0.29507051891807934</v>
      </c>
      <c r="M351" s="136">
        <f t="shared" si="5"/>
        <v>2.6033930463022461</v>
      </c>
    </row>
    <row r="352" spans="1:13" ht="13.15">
      <c r="A352" t="s">
        <v>117</v>
      </c>
      <c r="B352" t="s">
        <v>149</v>
      </c>
      <c r="C352" t="s">
        <v>150</v>
      </c>
      <c r="D352" t="s">
        <v>75</v>
      </c>
      <c r="E352" t="s">
        <v>69</v>
      </c>
      <c r="F352" s="177">
        <v>0</v>
      </c>
      <c r="G352" s="177">
        <v>7.7703085232734113</v>
      </c>
      <c r="H352" s="177">
        <v>7.7107507313626664</v>
      </c>
      <c r="I352" s="177">
        <v>8.0999205201183688</v>
      </c>
      <c r="J352" s="177">
        <v>1.2887879570593763</v>
      </c>
      <c r="K352" s="177">
        <v>1.2992096216218538</v>
      </c>
      <c r="L352" s="177">
        <v>1.2868690193265881</v>
      </c>
      <c r="M352" s="136">
        <f t="shared" si="5"/>
        <v>27.455846372762267</v>
      </c>
    </row>
    <row r="353" spans="1:13" ht="13.15">
      <c r="A353" t="s">
        <v>117</v>
      </c>
      <c r="B353" t="s">
        <v>151</v>
      </c>
      <c r="C353" t="s">
        <v>152</v>
      </c>
      <c r="D353" t="s">
        <v>75</v>
      </c>
      <c r="E353" t="s">
        <v>69</v>
      </c>
      <c r="F353" s="177">
        <v>0</v>
      </c>
      <c r="G353" s="177">
        <v>0</v>
      </c>
      <c r="H353" s="177">
        <v>15.837147867378086</v>
      </c>
      <c r="I353" s="177">
        <v>15.753431314918558</v>
      </c>
      <c r="J353" s="177">
        <v>15.656767171829669</v>
      </c>
      <c r="K353" s="177">
        <v>15.541140017819071</v>
      </c>
      <c r="L353" s="177">
        <v>19.687459327338978</v>
      </c>
      <c r="M353" s="136">
        <f t="shared" si="5"/>
        <v>82.475945699284352</v>
      </c>
    </row>
    <row r="354" spans="1:13" ht="13.15">
      <c r="A354" t="s">
        <v>117</v>
      </c>
      <c r="B354" t="s">
        <v>153</v>
      </c>
      <c r="C354" t="s">
        <v>154</v>
      </c>
      <c r="D354" t="s">
        <v>75</v>
      </c>
      <c r="E354" t="s">
        <v>69</v>
      </c>
      <c r="F354" s="177">
        <v>0</v>
      </c>
      <c r="G354" s="177">
        <v>0</v>
      </c>
      <c r="H354" s="177">
        <v>3.7252279597555251</v>
      </c>
      <c r="I354" s="177">
        <v>3.7631549938864479</v>
      </c>
      <c r="J354" s="177">
        <v>3.6984164786988614</v>
      </c>
      <c r="K354" s="177">
        <v>16.972236612682277</v>
      </c>
      <c r="L354" s="177">
        <v>26.191959176200012</v>
      </c>
      <c r="M354" s="136">
        <f t="shared" si="5"/>
        <v>54.350995221223123</v>
      </c>
    </row>
    <row r="355" spans="1:13" ht="13.15">
      <c r="A355" t="s">
        <v>117</v>
      </c>
      <c r="B355" t="s">
        <v>155</v>
      </c>
      <c r="C355" t="s">
        <v>156</v>
      </c>
      <c r="D355" t="s">
        <v>75</v>
      </c>
      <c r="E355" t="s">
        <v>69</v>
      </c>
      <c r="F355" s="177">
        <v>0</v>
      </c>
      <c r="G355" s="177">
        <v>0</v>
      </c>
      <c r="H355" s="177">
        <v>0</v>
      </c>
      <c r="I355" s="177">
        <v>0</v>
      </c>
      <c r="J355" s="177">
        <v>0</v>
      </c>
      <c r="K355" s="177">
        <v>0</v>
      </c>
      <c r="L355" s="177">
        <v>0</v>
      </c>
      <c r="M355" s="136">
        <f t="shared" si="5"/>
        <v>0</v>
      </c>
    </row>
    <row r="356" spans="1:13" ht="13.15">
      <c r="A356" t="s">
        <v>117</v>
      </c>
      <c r="B356" t="s">
        <v>157</v>
      </c>
      <c r="C356" t="s">
        <v>158</v>
      </c>
      <c r="D356" t="s">
        <v>75</v>
      </c>
      <c r="E356" t="s">
        <v>69</v>
      </c>
      <c r="F356" s="177">
        <v>11.922797811771995</v>
      </c>
      <c r="G356" s="177">
        <v>134.98755132507983</v>
      </c>
      <c r="H356" s="177">
        <v>322.82456956560725</v>
      </c>
      <c r="I356" s="177">
        <v>486.06072462358691</v>
      </c>
      <c r="J356" s="177">
        <v>615.16982301962503</v>
      </c>
      <c r="K356" s="177">
        <v>485.6720136388671</v>
      </c>
      <c r="L356" s="177">
        <v>165.84195044835181</v>
      </c>
      <c r="M356" s="136">
        <f t="shared" si="5"/>
        <v>2222.4794304328898</v>
      </c>
    </row>
    <row r="357" spans="1:13" ht="13.15">
      <c r="A357" t="s">
        <v>117</v>
      </c>
      <c r="B357" t="s">
        <v>159</v>
      </c>
      <c r="C357" t="s">
        <v>160</v>
      </c>
      <c r="D357" t="s">
        <v>75</v>
      </c>
      <c r="E357" t="s">
        <v>69</v>
      </c>
      <c r="F357" s="177">
        <v>0</v>
      </c>
      <c r="G357" s="177">
        <v>0</v>
      </c>
      <c r="H357" s="177">
        <v>0</v>
      </c>
      <c r="I357" s="177">
        <v>0</v>
      </c>
      <c r="J357" s="177">
        <v>0</v>
      </c>
      <c r="K357" s="177">
        <v>0</v>
      </c>
      <c r="L357" s="177">
        <v>0</v>
      </c>
      <c r="M357" s="136">
        <f t="shared" si="5"/>
        <v>0</v>
      </c>
    </row>
    <row r="358" spans="1:13" ht="13.15">
      <c r="A358" t="s">
        <v>117</v>
      </c>
      <c r="B358" t="s">
        <v>161</v>
      </c>
      <c r="C358" t="s">
        <v>162</v>
      </c>
      <c r="D358" t="s">
        <v>75</v>
      </c>
      <c r="E358" t="s">
        <v>69</v>
      </c>
      <c r="F358" s="177">
        <v>0.31084484288372688</v>
      </c>
      <c r="G358" s="177">
        <v>2.0097991808560458</v>
      </c>
      <c r="H358" s="177">
        <v>3.2114208112018265</v>
      </c>
      <c r="I358" s="177">
        <v>2.6420139343717906</v>
      </c>
      <c r="J358" s="177">
        <v>3.3293026190301528E-2</v>
      </c>
      <c r="K358" s="177">
        <v>5.4773205339856586E-2</v>
      </c>
      <c r="L358" s="177">
        <v>3.3431785408337918E-2</v>
      </c>
      <c r="M358" s="136">
        <f t="shared" si="5"/>
        <v>8.2955767862518854</v>
      </c>
    </row>
    <row r="359" spans="1:13" ht="13.15">
      <c r="A359" t="s">
        <v>117</v>
      </c>
      <c r="B359" t="s">
        <v>163</v>
      </c>
      <c r="C359" t="s">
        <v>164</v>
      </c>
      <c r="D359" t="s">
        <v>75</v>
      </c>
      <c r="E359" t="s">
        <v>69</v>
      </c>
      <c r="F359" s="177">
        <v>0</v>
      </c>
      <c r="G359" s="177">
        <v>0</v>
      </c>
      <c r="H359" s="177">
        <v>0</v>
      </c>
      <c r="I359" s="177">
        <v>0</v>
      </c>
      <c r="J359" s="177">
        <v>0</v>
      </c>
      <c r="K359" s="177">
        <v>0</v>
      </c>
      <c r="L359" s="177">
        <v>0</v>
      </c>
      <c r="M359" s="136">
        <f t="shared" si="5"/>
        <v>0</v>
      </c>
    </row>
    <row r="360" spans="1:13" ht="13.15">
      <c r="A360" t="s">
        <v>117</v>
      </c>
      <c r="B360" t="s">
        <v>165</v>
      </c>
      <c r="C360" t="s">
        <v>166</v>
      </c>
      <c r="D360" t="s">
        <v>75</v>
      </c>
      <c r="E360" t="s">
        <v>69</v>
      </c>
      <c r="F360" s="177">
        <v>0</v>
      </c>
      <c r="G360" s="177">
        <v>0.59479611384849806</v>
      </c>
      <c r="H360" s="177">
        <v>2.8023449282570367</v>
      </c>
      <c r="I360" s="177">
        <v>0</v>
      </c>
      <c r="J360" s="177">
        <v>0</v>
      </c>
      <c r="K360" s="177">
        <v>0</v>
      </c>
      <c r="L360" s="177">
        <v>0</v>
      </c>
      <c r="M360" s="136">
        <f t="shared" si="5"/>
        <v>3.3971410421055346</v>
      </c>
    </row>
    <row r="361" spans="1:13" ht="13.15">
      <c r="A361" t="s">
        <v>117</v>
      </c>
      <c r="B361" t="s">
        <v>167</v>
      </c>
      <c r="C361" t="s">
        <v>168</v>
      </c>
      <c r="D361" t="s">
        <v>75</v>
      </c>
      <c r="E361" t="s">
        <v>69</v>
      </c>
      <c r="F361" s="177">
        <v>2.8842861524352128</v>
      </c>
      <c r="G361" s="177">
        <v>15.339061281496942</v>
      </c>
      <c r="H361" s="177">
        <v>79.062302992325371</v>
      </c>
      <c r="I361" s="177">
        <v>84.675997974897513</v>
      </c>
      <c r="J361" s="177">
        <v>125.42891331872391</v>
      </c>
      <c r="K361" s="177">
        <v>138.70336401563608</v>
      </c>
      <c r="L361" s="177">
        <v>54.147337567695622</v>
      </c>
      <c r="M361" s="136">
        <f t="shared" si="5"/>
        <v>500.2412633032107</v>
      </c>
    </row>
    <row r="362" spans="1:13" ht="13.15">
      <c r="A362" t="s">
        <v>117</v>
      </c>
      <c r="B362" t="s">
        <v>169</v>
      </c>
      <c r="C362" t="s">
        <v>170</v>
      </c>
      <c r="D362" t="s">
        <v>75</v>
      </c>
      <c r="E362" t="s">
        <v>69</v>
      </c>
      <c r="F362" s="177">
        <v>0</v>
      </c>
      <c r="G362" s="177">
        <v>0</v>
      </c>
      <c r="H362" s="177">
        <v>0</v>
      </c>
      <c r="I362" s="177">
        <v>0</v>
      </c>
      <c r="J362" s="177">
        <v>0</v>
      </c>
      <c r="K362" s="177">
        <v>0</v>
      </c>
      <c r="L362" s="177">
        <v>0</v>
      </c>
      <c r="M362" s="136">
        <f t="shared" si="5"/>
        <v>0</v>
      </c>
    </row>
    <row r="363" spans="1:13" ht="13.15">
      <c r="A363" t="s">
        <v>117</v>
      </c>
      <c r="B363" t="s">
        <v>171</v>
      </c>
      <c r="C363" t="s">
        <v>172</v>
      </c>
      <c r="D363" t="s">
        <v>75</v>
      </c>
      <c r="E363" t="s">
        <v>69</v>
      </c>
      <c r="F363" s="177">
        <v>6.3490666762832826E-2</v>
      </c>
      <c r="G363" s="177">
        <v>65.201696869610316</v>
      </c>
      <c r="H363" s="177">
        <v>117.71032410939091</v>
      </c>
      <c r="I363" s="177">
        <v>223.18235743577338</v>
      </c>
      <c r="J363" s="177">
        <v>268.88527755919682</v>
      </c>
      <c r="K363" s="177">
        <v>190.02689050255199</v>
      </c>
      <c r="L363" s="177">
        <v>94.269041465632313</v>
      </c>
      <c r="M363" s="136">
        <f t="shared" si="5"/>
        <v>959.3390786089185</v>
      </c>
    </row>
    <row r="364" spans="1:13" ht="13.15">
      <c r="A364" t="s">
        <v>117</v>
      </c>
      <c r="B364" t="s">
        <v>173</v>
      </c>
      <c r="C364" t="s">
        <v>174</v>
      </c>
      <c r="D364" t="s">
        <v>75</v>
      </c>
      <c r="E364" t="s">
        <v>69</v>
      </c>
      <c r="F364" s="177">
        <v>0</v>
      </c>
      <c r="G364" s="177">
        <v>0</v>
      </c>
      <c r="H364" s="177">
        <v>0</v>
      </c>
      <c r="I364" s="177">
        <v>0</v>
      </c>
      <c r="J364" s="177">
        <v>0</v>
      </c>
      <c r="K364" s="177">
        <v>0</v>
      </c>
      <c r="L364" s="177">
        <v>0</v>
      </c>
      <c r="M364" s="136">
        <f t="shared" si="5"/>
        <v>0</v>
      </c>
    </row>
    <row r="365" spans="1:13" ht="13.15">
      <c r="A365" t="s">
        <v>117</v>
      </c>
      <c r="B365" t="s">
        <v>175</v>
      </c>
      <c r="C365" t="s">
        <v>176</v>
      </c>
      <c r="D365" t="s">
        <v>75</v>
      </c>
      <c r="E365" t="s">
        <v>69</v>
      </c>
      <c r="F365" s="177">
        <v>1.4208143974021089E-2</v>
      </c>
      <c r="G365" s="177">
        <v>0.326065177636787</v>
      </c>
      <c r="H365" s="177">
        <v>1.0912151360937035</v>
      </c>
      <c r="I365" s="177">
        <v>0.40383901004381173</v>
      </c>
      <c r="J365" s="177">
        <v>1.9809937913364404</v>
      </c>
      <c r="K365" s="177">
        <v>1.7433135302083289</v>
      </c>
      <c r="L365" s="177">
        <v>0.18576894418176579</v>
      </c>
      <c r="M365" s="136">
        <f t="shared" si="5"/>
        <v>5.7454037334748582</v>
      </c>
    </row>
    <row r="366" spans="1:13" ht="13.15">
      <c r="A366" t="s">
        <v>117</v>
      </c>
      <c r="B366" t="s">
        <v>177</v>
      </c>
      <c r="C366" t="s">
        <v>178</v>
      </c>
      <c r="D366" t="s">
        <v>75</v>
      </c>
      <c r="E366" t="s">
        <v>69</v>
      </c>
      <c r="F366" s="177">
        <v>0</v>
      </c>
      <c r="G366" s="177">
        <v>0</v>
      </c>
      <c r="H366" s="177">
        <v>0</v>
      </c>
      <c r="I366" s="177">
        <v>0</v>
      </c>
      <c r="J366" s="177">
        <v>0</v>
      </c>
      <c r="K366" s="177">
        <v>0</v>
      </c>
      <c r="L366" s="177">
        <v>0</v>
      </c>
      <c r="M366" s="136">
        <f t="shared" si="5"/>
        <v>0</v>
      </c>
    </row>
    <row r="367" spans="1:13" ht="13.15">
      <c r="A367" t="s">
        <v>117</v>
      </c>
      <c r="B367" t="s">
        <v>179</v>
      </c>
      <c r="C367" t="s">
        <v>180</v>
      </c>
      <c r="D367" t="s">
        <v>75</v>
      </c>
      <c r="E367" t="s">
        <v>69</v>
      </c>
      <c r="F367" s="177">
        <v>0</v>
      </c>
      <c r="G367" s="177">
        <v>0</v>
      </c>
      <c r="H367" s="177">
        <v>0</v>
      </c>
      <c r="I367" s="177">
        <v>0</v>
      </c>
      <c r="J367" s="177">
        <v>0</v>
      </c>
      <c r="K367" s="177">
        <v>0</v>
      </c>
      <c r="L367" s="177">
        <v>0</v>
      </c>
      <c r="M367" s="136">
        <f t="shared" si="5"/>
        <v>0</v>
      </c>
    </row>
    <row r="368" spans="1:13" ht="13.15">
      <c r="A368" t="s">
        <v>117</v>
      </c>
      <c r="B368" t="s">
        <v>181</v>
      </c>
      <c r="C368" t="s">
        <v>182</v>
      </c>
      <c r="D368" t="s">
        <v>75</v>
      </c>
      <c r="E368" t="s">
        <v>69</v>
      </c>
      <c r="F368" s="177">
        <v>1.061043330508888E-2</v>
      </c>
      <c r="G368" s="177">
        <v>1.3594882099615024</v>
      </c>
      <c r="H368" s="177">
        <v>3.1527576073003227</v>
      </c>
      <c r="I368" s="177">
        <v>7.9379410095641649</v>
      </c>
      <c r="J368" s="177">
        <v>22.876370770515404</v>
      </c>
      <c r="K368" s="177">
        <v>14.068068764843595</v>
      </c>
      <c r="L368" s="177">
        <v>6.0417713542919724</v>
      </c>
      <c r="M368" s="136">
        <f t="shared" si="5"/>
        <v>55.44700814978205</v>
      </c>
    </row>
    <row r="369" spans="1:13" ht="13.15">
      <c r="A369" t="s">
        <v>117</v>
      </c>
      <c r="B369" t="s">
        <v>183</v>
      </c>
      <c r="C369" t="s">
        <v>184</v>
      </c>
      <c r="D369" t="s">
        <v>75</v>
      </c>
      <c r="E369" t="s">
        <v>69</v>
      </c>
      <c r="F369" s="177">
        <v>0.17432990804609116</v>
      </c>
      <c r="G369" s="177">
        <v>1.2645885840832614</v>
      </c>
      <c r="H369" s="177">
        <v>7.2148127201532706</v>
      </c>
      <c r="I369" s="177">
        <v>7.384687721598012</v>
      </c>
      <c r="J369" s="177">
        <v>21.104887421754579</v>
      </c>
      <c r="K369" s="177">
        <v>4.6485843425993432</v>
      </c>
      <c r="L369" s="177">
        <v>0.95470574893775872</v>
      </c>
      <c r="M369" s="136">
        <f t="shared" si="5"/>
        <v>42.746596447172323</v>
      </c>
    </row>
    <row r="370" spans="1:13" ht="13.15">
      <c r="A370" t="s">
        <v>117</v>
      </c>
      <c r="B370" t="s">
        <v>185</v>
      </c>
      <c r="C370" t="s">
        <v>186</v>
      </c>
      <c r="D370" t="s">
        <v>75</v>
      </c>
      <c r="E370" t="s">
        <v>69</v>
      </c>
      <c r="F370" s="177">
        <v>0</v>
      </c>
      <c r="G370" s="177">
        <v>0</v>
      </c>
      <c r="H370" s="177">
        <v>0</v>
      </c>
      <c r="I370" s="177">
        <v>0</v>
      </c>
      <c r="J370" s="177">
        <v>0</v>
      </c>
      <c r="K370" s="177">
        <v>0</v>
      </c>
      <c r="L370" s="177">
        <v>0</v>
      </c>
      <c r="M370" s="136">
        <f t="shared" si="5"/>
        <v>0</v>
      </c>
    </row>
    <row r="371" spans="1:13" ht="13.15">
      <c r="A371" t="s">
        <v>117</v>
      </c>
      <c r="B371" t="s">
        <v>187</v>
      </c>
      <c r="C371" t="s">
        <v>188</v>
      </c>
      <c r="D371" t="s">
        <v>75</v>
      </c>
      <c r="E371" t="s">
        <v>69</v>
      </c>
      <c r="F371" s="177">
        <v>0</v>
      </c>
      <c r="G371" s="177">
        <v>0</v>
      </c>
      <c r="H371" s="177">
        <v>0</v>
      </c>
      <c r="I371" s="177">
        <v>0</v>
      </c>
      <c r="J371" s="177">
        <v>0</v>
      </c>
      <c r="K371" s="177">
        <v>0</v>
      </c>
      <c r="L371" s="177">
        <v>0</v>
      </c>
      <c r="M371" s="136">
        <f t="shared" si="5"/>
        <v>0</v>
      </c>
    </row>
    <row r="372" spans="1:13" ht="13.15">
      <c r="A372" t="s">
        <v>117</v>
      </c>
      <c r="B372" t="s">
        <v>189</v>
      </c>
      <c r="C372" t="s">
        <v>190</v>
      </c>
      <c r="D372" t="s">
        <v>75</v>
      </c>
      <c r="E372" t="s">
        <v>69</v>
      </c>
      <c r="F372" s="177">
        <v>7.1218639388033328E-2</v>
      </c>
      <c r="G372" s="177">
        <v>8.3768732712075415</v>
      </c>
      <c r="H372" s="177">
        <v>30.966590127723705</v>
      </c>
      <c r="I372" s="177">
        <v>27.038591478746877</v>
      </c>
      <c r="J372" s="177">
        <v>0</v>
      </c>
      <c r="K372" s="177">
        <v>0</v>
      </c>
      <c r="L372" s="177">
        <v>0</v>
      </c>
      <c r="M372" s="136">
        <f t="shared" si="5"/>
        <v>66.453273517066165</v>
      </c>
    </row>
    <row r="373" spans="1:13" ht="13.15">
      <c r="A373" t="s">
        <v>117</v>
      </c>
      <c r="B373" t="s">
        <v>191</v>
      </c>
      <c r="C373" t="s">
        <v>192</v>
      </c>
      <c r="D373" t="s">
        <v>75</v>
      </c>
      <c r="E373" t="s">
        <v>69</v>
      </c>
      <c r="F373" s="177">
        <v>0</v>
      </c>
      <c r="G373" s="177">
        <v>0</v>
      </c>
      <c r="H373" s="177">
        <v>0</v>
      </c>
      <c r="I373" s="177">
        <v>0</v>
      </c>
      <c r="J373" s="177">
        <v>0</v>
      </c>
      <c r="K373" s="177">
        <v>0</v>
      </c>
      <c r="L373" s="177">
        <v>0</v>
      </c>
      <c r="M373" s="136">
        <f t="shared" si="5"/>
        <v>0</v>
      </c>
    </row>
    <row r="374" spans="1:13" ht="13.15">
      <c r="A374" t="s">
        <v>117</v>
      </c>
      <c r="B374" t="s">
        <v>193</v>
      </c>
      <c r="C374" t="s">
        <v>194</v>
      </c>
      <c r="D374" t="s">
        <v>75</v>
      </c>
      <c r="E374" t="s">
        <v>69</v>
      </c>
      <c r="F374" s="177">
        <v>0</v>
      </c>
      <c r="G374" s="177">
        <v>0</v>
      </c>
      <c r="H374" s="177">
        <v>0</v>
      </c>
      <c r="I374" s="177">
        <v>5.7882514287022679E-2</v>
      </c>
      <c r="J374" s="177">
        <v>4.0035358436121173</v>
      </c>
      <c r="K374" s="177">
        <v>2.8339040462984237</v>
      </c>
      <c r="L374" s="177">
        <v>0.22556972303943224</v>
      </c>
      <c r="M374" s="136">
        <f t="shared" si="5"/>
        <v>7.1208921272369965</v>
      </c>
    </row>
    <row r="375" spans="1:13" ht="13.15">
      <c r="A375" t="s">
        <v>117</v>
      </c>
      <c r="B375" t="s">
        <v>195</v>
      </c>
      <c r="C375" t="s">
        <v>196</v>
      </c>
      <c r="D375" t="s">
        <v>75</v>
      </c>
      <c r="E375" t="s">
        <v>69</v>
      </c>
      <c r="F375" s="177">
        <v>0</v>
      </c>
      <c r="G375" s="177">
        <v>0</v>
      </c>
      <c r="H375" s="177">
        <v>0</v>
      </c>
      <c r="I375" s="177">
        <v>0</v>
      </c>
      <c r="J375" s="177">
        <v>0</v>
      </c>
      <c r="K375" s="177">
        <v>0</v>
      </c>
      <c r="L375" s="177">
        <v>0</v>
      </c>
      <c r="M375" s="136">
        <f t="shared" si="5"/>
        <v>0</v>
      </c>
    </row>
    <row r="376" spans="1:13" ht="13.15">
      <c r="A376" t="s">
        <v>117</v>
      </c>
      <c r="B376" t="s">
        <v>197</v>
      </c>
      <c r="C376" t="s">
        <v>198</v>
      </c>
      <c r="D376" t="s">
        <v>75</v>
      </c>
      <c r="E376" t="s">
        <v>69</v>
      </c>
      <c r="F376" s="177">
        <v>0</v>
      </c>
      <c r="G376" s="177">
        <v>0</v>
      </c>
      <c r="H376" s="177">
        <v>0</v>
      </c>
      <c r="I376" s="177">
        <v>0</v>
      </c>
      <c r="J376" s="177">
        <v>0</v>
      </c>
      <c r="K376" s="177">
        <v>0</v>
      </c>
      <c r="L376" s="177">
        <v>0</v>
      </c>
      <c r="M376" s="136">
        <f t="shared" si="5"/>
        <v>0</v>
      </c>
    </row>
    <row r="377" spans="1:13" ht="13.15">
      <c r="A377" t="s">
        <v>117</v>
      </c>
      <c r="B377" t="s">
        <v>199</v>
      </c>
      <c r="C377" t="s">
        <v>200</v>
      </c>
      <c r="D377" t="s">
        <v>75</v>
      </c>
      <c r="E377" t="s">
        <v>69</v>
      </c>
      <c r="F377" s="177">
        <v>0</v>
      </c>
      <c r="G377" s="177">
        <v>0</v>
      </c>
      <c r="H377" s="177">
        <v>0</v>
      </c>
      <c r="I377" s="177">
        <v>0</v>
      </c>
      <c r="J377" s="177">
        <v>0</v>
      </c>
      <c r="K377" s="177">
        <v>0</v>
      </c>
      <c r="L377" s="177">
        <v>0</v>
      </c>
      <c r="M377" s="136">
        <f t="shared" si="5"/>
        <v>0</v>
      </c>
    </row>
    <row r="378" spans="1:13" ht="13.15">
      <c r="A378" t="s">
        <v>117</v>
      </c>
      <c r="B378" t="s">
        <v>201</v>
      </c>
      <c r="C378" t="s">
        <v>202</v>
      </c>
      <c r="D378" t="s">
        <v>75</v>
      </c>
      <c r="E378" t="s">
        <v>69</v>
      </c>
      <c r="F378" s="177">
        <v>0</v>
      </c>
      <c r="G378" s="177">
        <v>0</v>
      </c>
      <c r="H378" s="177">
        <v>0</v>
      </c>
      <c r="I378" s="177">
        <v>0</v>
      </c>
      <c r="J378" s="177">
        <v>0</v>
      </c>
      <c r="K378" s="177">
        <v>0</v>
      </c>
      <c r="L378" s="177">
        <v>0</v>
      </c>
      <c r="M378" s="136">
        <f t="shared" si="5"/>
        <v>0</v>
      </c>
    </row>
    <row r="379" spans="1:13" ht="13.15">
      <c r="A379" t="s">
        <v>117</v>
      </c>
      <c r="B379" t="s">
        <v>203</v>
      </c>
      <c r="C379" t="s">
        <v>204</v>
      </c>
      <c r="D379" t="s">
        <v>75</v>
      </c>
      <c r="E379" t="s">
        <v>69</v>
      </c>
      <c r="F379" s="177">
        <v>0</v>
      </c>
      <c r="G379" s="177">
        <v>0</v>
      </c>
      <c r="H379" s="177">
        <v>0</v>
      </c>
      <c r="I379" s="177">
        <v>19.472899731375879</v>
      </c>
      <c r="J379" s="177">
        <v>19.19619252601435</v>
      </c>
      <c r="K379" s="177">
        <v>19.915358872651051</v>
      </c>
      <c r="L379" s="177">
        <v>0</v>
      </c>
      <c r="M379" s="136">
        <f t="shared" si="5"/>
        <v>58.584451130041288</v>
      </c>
    </row>
    <row r="380" spans="1:13" ht="13.15">
      <c r="A380" t="s">
        <v>117</v>
      </c>
      <c r="B380" t="s">
        <v>205</v>
      </c>
      <c r="C380" t="s">
        <v>206</v>
      </c>
      <c r="D380" t="s">
        <v>75</v>
      </c>
      <c r="E380" t="s">
        <v>69</v>
      </c>
      <c r="F380" s="177">
        <v>0</v>
      </c>
      <c r="G380" s="177">
        <v>0</v>
      </c>
      <c r="H380" s="177">
        <v>0</v>
      </c>
      <c r="I380" s="177">
        <v>0</v>
      </c>
      <c r="J380" s="177">
        <v>0</v>
      </c>
      <c r="K380" s="177">
        <v>0</v>
      </c>
      <c r="L380" s="177">
        <v>0</v>
      </c>
      <c r="M380" s="136">
        <f t="shared" si="5"/>
        <v>0</v>
      </c>
    </row>
    <row r="381" spans="1:13" ht="13.15">
      <c r="A381" t="s">
        <v>117</v>
      </c>
      <c r="B381" t="s">
        <v>207</v>
      </c>
      <c r="C381" t="s">
        <v>208</v>
      </c>
      <c r="D381" t="s">
        <v>75</v>
      </c>
      <c r="E381" t="s">
        <v>69</v>
      </c>
      <c r="F381" s="177">
        <v>0</v>
      </c>
      <c r="G381" s="177">
        <v>0</v>
      </c>
      <c r="H381" s="177">
        <v>8.7404545049809617</v>
      </c>
      <c r="I381" s="177">
        <v>8.8284020483689805</v>
      </c>
      <c r="J381" s="177">
        <v>8.8747512756811169</v>
      </c>
      <c r="K381" s="177">
        <v>3.0546473392776283</v>
      </c>
      <c r="L381" s="177">
        <v>3.0239174086673497</v>
      </c>
      <c r="M381" s="136">
        <f t="shared" si="5"/>
        <v>32.52217257697604</v>
      </c>
    </row>
    <row r="382" spans="1:13" ht="13.15">
      <c r="A382" t="s">
        <v>117</v>
      </c>
      <c r="B382" t="s">
        <v>209</v>
      </c>
      <c r="C382" t="s">
        <v>210</v>
      </c>
      <c r="D382" t="s">
        <v>75</v>
      </c>
      <c r="E382" t="s">
        <v>69</v>
      </c>
      <c r="F382" s="177">
        <v>0</v>
      </c>
      <c r="G382" s="177">
        <v>0</v>
      </c>
      <c r="H382" s="177">
        <v>2.5482999636384713</v>
      </c>
      <c r="I382" s="177">
        <v>3.4176054525689188</v>
      </c>
      <c r="J382" s="177">
        <v>3.3690417529220213</v>
      </c>
      <c r="K382" s="177">
        <v>3.3924578227668429</v>
      </c>
      <c r="L382" s="177">
        <v>3.3583294989661061</v>
      </c>
      <c r="M382" s="136">
        <f t="shared" si="5"/>
        <v>16.085734490862361</v>
      </c>
    </row>
    <row r="383" spans="1:13" ht="13.15">
      <c r="A383" t="s">
        <v>117</v>
      </c>
      <c r="B383" t="s">
        <v>211</v>
      </c>
      <c r="C383" t="s">
        <v>212</v>
      </c>
      <c r="D383" t="s">
        <v>75</v>
      </c>
      <c r="E383" t="s">
        <v>69</v>
      </c>
      <c r="F383" s="177">
        <v>0</v>
      </c>
      <c r="G383" s="177">
        <v>0</v>
      </c>
      <c r="H383" s="177">
        <v>0</v>
      </c>
      <c r="I383" s="177">
        <v>0</v>
      </c>
      <c r="J383" s="177">
        <v>0</v>
      </c>
      <c r="K383" s="177">
        <v>0</v>
      </c>
      <c r="L383" s="177">
        <v>0</v>
      </c>
      <c r="M383" s="136">
        <f t="shared" si="5"/>
        <v>0</v>
      </c>
    </row>
    <row r="384" spans="1:13" ht="13.15">
      <c r="A384" t="s">
        <v>117</v>
      </c>
      <c r="B384" t="s">
        <v>213</v>
      </c>
      <c r="C384" t="s">
        <v>214</v>
      </c>
      <c r="D384" t="s">
        <v>75</v>
      </c>
      <c r="E384" t="s">
        <v>69</v>
      </c>
      <c r="F384" s="177">
        <v>5.580305186132118E-2</v>
      </c>
      <c r="G384" s="177">
        <v>1.230527605932632</v>
      </c>
      <c r="H384" s="177">
        <v>8.1848109862241927</v>
      </c>
      <c r="I384" s="177">
        <v>16.679035507588875</v>
      </c>
      <c r="J384" s="177">
        <v>29.887148868293412</v>
      </c>
      <c r="K384" s="177">
        <v>32.091831356932211</v>
      </c>
      <c r="L384" s="177">
        <v>9.2228223854741209</v>
      </c>
      <c r="M384" s="136">
        <f t="shared" si="5"/>
        <v>97.351979762306755</v>
      </c>
    </row>
    <row r="385" spans="1:13" ht="13.15">
      <c r="A385" t="s">
        <v>117</v>
      </c>
      <c r="B385" t="s">
        <v>215</v>
      </c>
      <c r="C385" t="s">
        <v>216</v>
      </c>
      <c r="D385" t="s">
        <v>75</v>
      </c>
      <c r="E385" t="s">
        <v>69</v>
      </c>
      <c r="F385" s="177">
        <v>0</v>
      </c>
      <c r="G385" s="177">
        <v>0</v>
      </c>
      <c r="H385" s="177">
        <v>0.4125473175039388</v>
      </c>
      <c r="I385" s="177">
        <v>0.83486834969349522</v>
      </c>
      <c r="J385" s="177">
        <v>1.2352800021695245</v>
      </c>
      <c r="K385" s="177">
        <v>1.6603574772239593</v>
      </c>
      <c r="L385" s="177">
        <v>1.6445864954259541</v>
      </c>
      <c r="M385" s="136">
        <f t="shared" si="5"/>
        <v>5.7876396420168712</v>
      </c>
    </row>
    <row r="386" spans="1:13" ht="13.15">
      <c r="A386" t="s">
        <v>117</v>
      </c>
      <c r="B386" t="s">
        <v>217</v>
      </c>
      <c r="C386" t="s">
        <v>218</v>
      </c>
      <c r="D386" t="s">
        <v>75</v>
      </c>
      <c r="E386" t="s">
        <v>69</v>
      </c>
      <c r="F386" s="177">
        <v>0</v>
      </c>
      <c r="G386" s="177">
        <v>0</v>
      </c>
      <c r="H386" s="177">
        <v>0</v>
      </c>
      <c r="I386" s="177">
        <v>0</v>
      </c>
      <c r="J386" s="177">
        <v>0</v>
      </c>
      <c r="K386" s="177">
        <v>0</v>
      </c>
      <c r="L386" s="177">
        <v>0</v>
      </c>
      <c r="M386" s="136">
        <f t="shared" si="5"/>
        <v>0</v>
      </c>
    </row>
    <row r="387" spans="1:13" ht="13.15">
      <c r="A387" t="s">
        <v>117</v>
      </c>
      <c r="B387" t="s">
        <v>219</v>
      </c>
      <c r="C387" t="s">
        <v>220</v>
      </c>
      <c r="D387" t="s">
        <v>75</v>
      </c>
      <c r="E387" t="s">
        <v>69</v>
      </c>
      <c r="F387" s="177">
        <v>0</v>
      </c>
      <c r="G387" s="177">
        <v>0</v>
      </c>
      <c r="H387" s="177">
        <v>6.6851114705355092</v>
      </c>
      <c r="I387" s="177">
        <v>13.555157998924621</v>
      </c>
      <c r="J387" s="177">
        <v>18.616155240117294</v>
      </c>
      <c r="K387" s="177">
        <v>17.749061697822569</v>
      </c>
      <c r="L387" s="177">
        <v>16.732885587938696</v>
      </c>
      <c r="M387" s="136">
        <f t="shared" si="5"/>
        <v>73.33837199533869</v>
      </c>
    </row>
    <row r="388" spans="1:13" ht="13.15">
      <c r="A388" t="s">
        <v>117</v>
      </c>
      <c r="B388" t="s">
        <v>221</v>
      </c>
      <c r="C388" t="s">
        <v>222</v>
      </c>
      <c r="D388" t="s">
        <v>75</v>
      </c>
      <c r="E388" t="s">
        <v>69</v>
      </c>
      <c r="F388" s="177">
        <v>0</v>
      </c>
      <c r="G388" s="177">
        <v>0</v>
      </c>
      <c r="H388" s="177">
        <v>0</v>
      </c>
      <c r="I388" s="177">
        <v>0</v>
      </c>
      <c r="J388" s="177">
        <v>0</v>
      </c>
      <c r="K388" s="177">
        <v>0</v>
      </c>
      <c r="L388" s="177">
        <v>0</v>
      </c>
      <c r="M388" s="136">
        <f t="shared" si="5"/>
        <v>0</v>
      </c>
    </row>
    <row r="389" spans="1:13" ht="13.15">
      <c r="A389" t="s">
        <v>117</v>
      </c>
      <c r="B389" t="s">
        <v>223</v>
      </c>
      <c r="C389" t="s">
        <v>224</v>
      </c>
      <c r="D389" t="s">
        <v>75</v>
      </c>
      <c r="E389" t="s">
        <v>69</v>
      </c>
      <c r="F389" s="177">
        <v>0</v>
      </c>
      <c r="G389" s="177">
        <v>0</v>
      </c>
      <c r="H389" s="177">
        <v>0</v>
      </c>
      <c r="I389" s="177">
        <v>0</v>
      </c>
      <c r="J389" s="177">
        <v>0</v>
      </c>
      <c r="K389" s="177">
        <v>0</v>
      </c>
      <c r="L389" s="177">
        <v>0</v>
      </c>
      <c r="M389" s="136">
        <f t="shared" si="5"/>
        <v>0</v>
      </c>
    </row>
    <row r="390" spans="1:13" ht="13.15">
      <c r="A390" t="s">
        <v>117</v>
      </c>
      <c r="B390" t="s">
        <v>225</v>
      </c>
      <c r="C390" t="s">
        <v>226</v>
      </c>
      <c r="D390" t="s">
        <v>75</v>
      </c>
      <c r="E390" t="s">
        <v>69</v>
      </c>
      <c r="F390" s="177">
        <v>0</v>
      </c>
      <c r="G390" s="177">
        <v>0</v>
      </c>
      <c r="H390" s="177">
        <v>27.458748046648008</v>
      </c>
      <c r="I390" s="177">
        <v>1.9257654791695529</v>
      </c>
      <c r="J390" s="177">
        <v>1.8269969222907869</v>
      </c>
      <c r="K390" s="177">
        <v>1.7642623492966263</v>
      </c>
      <c r="L390" s="177">
        <v>1.6999644667373803</v>
      </c>
      <c r="M390" s="136">
        <f t="shared" si="5"/>
        <v>34.675737264142349</v>
      </c>
    </row>
    <row r="391" spans="1:13" ht="13.15">
      <c r="A391" t="s">
        <v>117</v>
      </c>
      <c r="B391" t="s">
        <v>227</v>
      </c>
      <c r="C391" t="s">
        <v>228</v>
      </c>
      <c r="D391" t="s">
        <v>75</v>
      </c>
      <c r="E391" t="s">
        <v>69</v>
      </c>
      <c r="F391" s="177">
        <v>0</v>
      </c>
      <c r="G391" s="177">
        <v>0</v>
      </c>
      <c r="H391" s="177">
        <v>0</v>
      </c>
      <c r="I391" s="177">
        <v>0</v>
      </c>
      <c r="J391" s="177">
        <v>0</v>
      </c>
      <c r="K391" s="177">
        <v>0</v>
      </c>
      <c r="L391" s="177">
        <v>0</v>
      </c>
      <c r="M391" s="136">
        <f t="shared" ref="M391:M454" si="6">SUM(F391:L391)</f>
        <v>0</v>
      </c>
    </row>
    <row r="392" spans="1:13" ht="13.15">
      <c r="A392" t="s">
        <v>117</v>
      </c>
      <c r="B392" t="s">
        <v>229</v>
      </c>
      <c r="C392" t="s">
        <v>230</v>
      </c>
      <c r="D392" t="s">
        <v>75</v>
      </c>
      <c r="E392" t="s">
        <v>69</v>
      </c>
      <c r="F392" s="177">
        <v>0</v>
      </c>
      <c r="G392" s="177">
        <v>0</v>
      </c>
      <c r="H392" s="177">
        <v>60.567979012969225</v>
      </c>
      <c r="I392" s="177">
        <v>52.739265930200837</v>
      </c>
      <c r="J392" s="177">
        <v>46.251185735801791</v>
      </c>
      <c r="K392" s="177">
        <v>40.286600186920822</v>
      </c>
      <c r="L392" s="177">
        <v>33.19437760753538</v>
      </c>
      <c r="M392" s="136">
        <f t="shared" si="6"/>
        <v>233.03940847342807</v>
      </c>
    </row>
    <row r="393" spans="1:13" ht="13.15">
      <c r="A393" t="s">
        <v>118</v>
      </c>
      <c r="B393" t="s">
        <v>145</v>
      </c>
      <c r="C393" t="s">
        <v>146</v>
      </c>
      <c r="D393" t="s">
        <v>75</v>
      </c>
      <c r="E393" t="s">
        <v>69</v>
      </c>
      <c r="F393" s="177">
        <v>11.916020444338045</v>
      </c>
      <c r="G393" s="177">
        <v>44.038203317892318</v>
      </c>
      <c r="H393" s="177">
        <v>187.4005160145592</v>
      </c>
      <c r="I393" s="177">
        <v>244.84518919595769</v>
      </c>
      <c r="J393" s="177">
        <v>248.81429009233452</v>
      </c>
      <c r="K393" s="177">
        <v>416.70250157372396</v>
      </c>
      <c r="L393" s="177">
        <v>650.41034952872656</v>
      </c>
      <c r="M393" s="136">
        <f t="shared" si="6"/>
        <v>1804.1270701675323</v>
      </c>
    </row>
    <row r="394" spans="1:13" ht="13.15">
      <c r="A394" t="s">
        <v>118</v>
      </c>
      <c r="B394" t="s">
        <v>147</v>
      </c>
      <c r="C394" t="s">
        <v>148</v>
      </c>
      <c r="D394" t="s">
        <v>75</v>
      </c>
      <c r="E394" t="s">
        <v>69</v>
      </c>
      <c r="F394" s="177">
        <v>0.38015100000000002</v>
      </c>
      <c r="G394" s="177">
        <v>2.4525791548571551E-2</v>
      </c>
      <c r="H394" s="177">
        <v>0.1861134972883253</v>
      </c>
      <c r="I394" s="177">
        <v>1.2575463679837122</v>
      </c>
      <c r="J394" s="177">
        <v>8.0138263440440921E-2</v>
      </c>
      <c r="K394" s="177">
        <v>7.9943552357412975E-2</v>
      </c>
      <c r="L394" s="177">
        <v>7.9826348192543972E-2</v>
      </c>
      <c r="M394" s="136">
        <f t="shared" si="6"/>
        <v>2.0882448208110067</v>
      </c>
    </row>
    <row r="395" spans="1:13" ht="13.15">
      <c r="A395" t="s">
        <v>118</v>
      </c>
      <c r="B395" t="s">
        <v>149</v>
      </c>
      <c r="C395" t="s">
        <v>150</v>
      </c>
      <c r="D395" t="s">
        <v>75</v>
      </c>
      <c r="E395" t="s">
        <v>69</v>
      </c>
      <c r="F395" s="177">
        <v>4.4913599999999994</v>
      </c>
      <c r="G395" s="177">
        <v>10.593681376681694</v>
      </c>
      <c r="H395" s="177">
        <v>7.3804550687356265</v>
      </c>
      <c r="I395" s="177">
        <v>4.5777595375721063</v>
      </c>
      <c r="J395" s="177">
        <v>0.81714180834172945</v>
      </c>
      <c r="K395" s="177">
        <v>0.81516189779144166</v>
      </c>
      <c r="L395" s="177">
        <v>0.81396688652524629</v>
      </c>
      <c r="M395" s="136">
        <f t="shared" si="6"/>
        <v>29.489526575647847</v>
      </c>
    </row>
    <row r="396" spans="1:13" ht="13.15">
      <c r="A396" t="s">
        <v>118</v>
      </c>
      <c r="B396" t="s">
        <v>151</v>
      </c>
      <c r="C396" t="s">
        <v>152</v>
      </c>
      <c r="D396" t="s">
        <v>75</v>
      </c>
      <c r="E396" t="s">
        <v>69</v>
      </c>
      <c r="F396" s="177">
        <v>0</v>
      </c>
      <c r="G396" s="177">
        <v>0</v>
      </c>
      <c r="H396" s="177">
        <v>1.3197623222815074</v>
      </c>
      <c r="I396" s="177">
        <v>13.127859429098802</v>
      </c>
      <c r="J396" s="177">
        <v>13.047305976524729</v>
      </c>
      <c r="K396" s="177">
        <v>15.541140017819075</v>
      </c>
      <c r="L396" s="177">
        <v>18.014668665538938</v>
      </c>
      <c r="M396" s="136">
        <f t="shared" si="6"/>
        <v>61.050736411263046</v>
      </c>
    </row>
    <row r="397" spans="1:13" ht="13.15">
      <c r="A397" t="s">
        <v>118</v>
      </c>
      <c r="B397" t="s">
        <v>153</v>
      </c>
      <c r="C397" t="s">
        <v>154</v>
      </c>
      <c r="D397" t="s">
        <v>75</v>
      </c>
      <c r="E397" t="s">
        <v>69</v>
      </c>
      <c r="F397" s="177">
        <v>0</v>
      </c>
      <c r="G397" s="177">
        <v>0</v>
      </c>
      <c r="H397" s="177">
        <v>3.3119979297065005</v>
      </c>
      <c r="I397" s="177">
        <v>3.399283017960828</v>
      </c>
      <c r="J397" s="177">
        <v>4.2563057468571115</v>
      </c>
      <c r="K397" s="177">
        <v>4.2463564337570396</v>
      </c>
      <c r="L397" s="177">
        <v>4.3110611110523891</v>
      </c>
      <c r="M397" s="136">
        <f t="shared" si="6"/>
        <v>19.525004239333867</v>
      </c>
    </row>
    <row r="398" spans="1:13" ht="13.15">
      <c r="A398" t="s">
        <v>118</v>
      </c>
      <c r="B398" t="s">
        <v>155</v>
      </c>
      <c r="C398" t="s">
        <v>156</v>
      </c>
      <c r="D398" t="s">
        <v>75</v>
      </c>
      <c r="E398" t="s">
        <v>69</v>
      </c>
      <c r="F398" s="177">
        <v>0</v>
      </c>
      <c r="G398" s="177">
        <v>0</v>
      </c>
      <c r="H398" s="177">
        <v>0</v>
      </c>
      <c r="I398" s="177">
        <v>0</v>
      </c>
      <c r="J398" s="177">
        <v>0</v>
      </c>
      <c r="K398" s="177">
        <v>0</v>
      </c>
      <c r="L398" s="177">
        <v>0</v>
      </c>
      <c r="M398" s="136">
        <f t="shared" si="6"/>
        <v>0</v>
      </c>
    </row>
    <row r="399" spans="1:13" ht="13.15">
      <c r="A399" t="s">
        <v>118</v>
      </c>
      <c r="B399" t="s">
        <v>157</v>
      </c>
      <c r="C399" t="s">
        <v>158</v>
      </c>
      <c r="D399" t="s">
        <v>75</v>
      </c>
      <c r="E399" t="s">
        <v>69</v>
      </c>
      <c r="F399" s="177">
        <v>1.0316656380375426</v>
      </c>
      <c r="G399" s="177">
        <v>5.517902703678371</v>
      </c>
      <c r="H399" s="177">
        <v>86.381163835229174</v>
      </c>
      <c r="I399" s="177">
        <v>102.11905825953424</v>
      </c>
      <c r="J399" s="177">
        <v>99.042039259105948</v>
      </c>
      <c r="K399" s="177">
        <v>98.536359051941403</v>
      </c>
      <c r="L399" s="177">
        <v>111.37205839266021</v>
      </c>
      <c r="M399" s="136">
        <f t="shared" si="6"/>
        <v>504.0002471401869</v>
      </c>
    </row>
    <row r="400" spans="1:13" ht="13.15">
      <c r="A400" t="s">
        <v>118</v>
      </c>
      <c r="B400" t="s">
        <v>159</v>
      </c>
      <c r="C400" t="s">
        <v>160</v>
      </c>
      <c r="D400" t="s">
        <v>75</v>
      </c>
      <c r="E400" t="s">
        <v>69</v>
      </c>
      <c r="F400" s="177">
        <v>8.9390000000000008E-3</v>
      </c>
      <c r="G400" s="177">
        <v>1.9904228689221265E-3</v>
      </c>
      <c r="H400" s="177">
        <v>0.20249239147779191</v>
      </c>
      <c r="I400" s="177">
        <v>0.83093027490597859</v>
      </c>
      <c r="J400" s="177">
        <v>1.8033684398513947</v>
      </c>
      <c r="K400" s="177">
        <v>4.5393579999622551</v>
      </c>
      <c r="L400" s="177">
        <v>3.9656658760034582</v>
      </c>
      <c r="M400" s="136">
        <f t="shared" si="6"/>
        <v>11.352744405069801</v>
      </c>
    </row>
    <row r="401" spans="1:13" ht="13.15">
      <c r="A401" t="s">
        <v>118</v>
      </c>
      <c r="B401" t="s">
        <v>161</v>
      </c>
      <c r="C401" t="s">
        <v>162</v>
      </c>
      <c r="D401" t="s">
        <v>75</v>
      </c>
      <c r="E401" t="s">
        <v>69</v>
      </c>
      <c r="F401" s="177">
        <v>0.187781</v>
      </c>
      <c r="G401" s="177">
        <v>0.73236017123694497</v>
      </c>
      <c r="H401" s="177">
        <v>3.5682039109949657</v>
      </c>
      <c r="I401" s="177">
        <v>3.3170622687451337</v>
      </c>
      <c r="J401" s="177">
        <v>1.3480218204322776</v>
      </c>
      <c r="K401" s="177">
        <v>0.58411316842161831</v>
      </c>
      <c r="L401" s="177">
        <v>0.10626594899706766</v>
      </c>
      <c r="M401" s="136">
        <f t="shared" si="6"/>
        <v>9.8438082888280078</v>
      </c>
    </row>
    <row r="402" spans="1:13" ht="13.15">
      <c r="A402" t="s">
        <v>118</v>
      </c>
      <c r="B402" t="s">
        <v>163</v>
      </c>
      <c r="C402" t="s">
        <v>164</v>
      </c>
      <c r="D402" t="s">
        <v>75</v>
      </c>
      <c r="E402" t="s">
        <v>69</v>
      </c>
      <c r="F402" s="177">
        <v>0.14550772731470621</v>
      </c>
      <c r="G402" s="177">
        <v>5.6983888497954149</v>
      </c>
      <c r="H402" s="177">
        <v>4.4692495013276403</v>
      </c>
      <c r="I402" s="177">
        <v>5.7067804959144048</v>
      </c>
      <c r="J402" s="177">
        <v>10.487636733161548</v>
      </c>
      <c r="K402" s="177">
        <v>30.40561604695921</v>
      </c>
      <c r="L402" s="177">
        <v>119.92402162638672</v>
      </c>
      <c r="M402" s="136">
        <f t="shared" si="6"/>
        <v>176.83720098085965</v>
      </c>
    </row>
    <row r="403" spans="1:13" ht="13.15">
      <c r="A403" t="s">
        <v>118</v>
      </c>
      <c r="B403" t="s">
        <v>165</v>
      </c>
      <c r="C403" t="s">
        <v>166</v>
      </c>
      <c r="D403" t="s">
        <v>75</v>
      </c>
      <c r="E403" t="s">
        <v>69</v>
      </c>
      <c r="F403" s="177">
        <v>0</v>
      </c>
      <c r="G403" s="177">
        <v>0</v>
      </c>
      <c r="H403" s="177">
        <v>2.3814164784089678</v>
      </c>
      <c r="I403" s="177">
        <v>1.9617110834504488</v>
      </c>
      <c r="J403" s="177">
        <v>0</v>
      </c>
      <c r="K403" s="177">
        <v>0</v>
      </c>
      <c r="L403" s="177">
        <v>0</v>
      </c>
      <c r="M403" s="136">
        <f t="shared" si="6"/>
        <v>4.3431275618594167</v>
      </c>
    </row>
    <row r="404" spans="1:13" ht="13.15">
      <c r="A404" t="s">
        <v>118</v>
      </c>
      <c r="B404" t="s">
        <v>167</v>
      </c>
      <c r="C404" t="s">
        <v>168</v>
      </c>
      <c r="D404" t="s">
        <v>75</v>
      </c>
      <c r="E404" t="s">
        <v>69</v>
      </c>
      <c r="F404" s="177">
        <v>3.6070068145276464</v>
      </c>
      <c r="G404" s="177">
        <v>14.412103008987163</v>
      </c>
      <c r="H404" s="177">
        <v>17.978407291384759</v>
      </c>
      <c r="I404" s="177">
        <v>42.734608966619653</v>
      </c>
      <c r="J404" s="177">
        <v>68.578001147996915</v>
      </c>
      <c r="K404" s="177">
        <v>192.42514306283724</v>
      </c>
      <c r="L404" s="177">
        <v>272.9410469804501</v>
      </c>
      <c r="M404" s="136">
        <f t="shared" si="6"/>
        <v>612.67631727280343</v>
      </c>
    </row>
    <row r="405" spans="1:13" ht="13.15">
      <c r="A405" t="s">
        <v>118</v>
      </c>
      <c r="B405" t="s">
        <v>169</v>
      </c>
      <c r="C405" t="s">
        <v>170</v>
      </c>
      <c r="D405" t="s">
        <v>75</v>
      </c>
      <c r="E405" t="s">
        <v>69</v>
      </c>
      <c r="F405" s="177">
        <v>9.0441000000000011E-3</v>
      </c>
      <c r="G405" s="177">
        <v>0</v>
      </c>
      <c r="H405" s="177">
        <v>0.13483098090379347</v>
      </c>
      <c r="I405" s="177">
        <v>0.135933249426751</v>
      </c>
      <c r="J405" s="177">
        <v>0.13577416911794518</v>
      </c>
      <c r="K405" s="177">
        <v>1.0835634143650386</v>
      </c>
      <c r="L405" s="177">
        <v>1.3060187104407532</v>
      </c>
      <c r="M405" s="136">
        <f t="shared" si="6"/>
        <v>2.8051646242542816</v>
      </c>
    </row>
    <row r="406" spans="1:13" ht="13.15">
      <c r="A406" t="s">
        <v>118</v>
      </c>
      <c r="B406" t="s">
        <v>171</v>
      </c>
      <c r="C406" t="s">
        <v>172</v>
      </c>
      <c r="D406" t="s">
        <v>75</v>
      </c>
      <c r="E406" t="s">
        <v>69</v>
      </c>
      <c r="F406" s="177">
        <v>3.092462150062442E-2</v>
      </c>
      <c r="G406" s="177">
        <v>1.1719064845881499</v>
      </c>
      <c r="H406" s="177">
        <v>2.4647325165835534</v>
      </c>
      <c r="I406" s="177">
        <v>4.5157656326973017</v>
      </c>
      <c r="J406" s="177">
        <v>6.9923613334624024</v>
      </c>
      <c r="K406" s="177">
        <v>17.270349481161873</v>
      </c>
      <c r="L406" s="177">
        <v>21.447790690003082</v>
      </c>
      <c r="M406" s="136">
        <f t="shared" si="6"/>
        <v>53.893830759996987</v>
      </c>
    </row>
    <row r="407" spans="1:13" ht="13.15">
      <c r="A407" t="s">
        <v>118</v>
      </c>
      <c r="B407" t="s">
        <v>173</v>
      </c>
      <c r="C407" t="s">
        <v>174</v>
      </c>
      <c r="D407" t="s">
        <v>75</v>
      </c>
      <c r="E407" t="s">
        <v>69</v>
      </c>
      <c r="F407" s="177">
        <v>0</v>
      </c>
      <c r="G407" s="177">
        <v>0</v>
      </c>
      <c r="H407" s="177">
        <v>0</v>
      </c>
      <c r="I407" s="177">
        <v>0</v>
      </c>
      <c r="J407" s="177">
        <v>0</v>
      </c>
      <c r="K407" s="177">
        <v>0</v>
      </c>
      <c r="L407" s="177">
        <v>0</v>
      </c>
      <c r="M407" s="136">
        <f t="shared" si="6"/>
        <v>0</v>
      </c>
    </row>
    <row r="408" spans="1:13" ht="13.15">
      <c r="A408" t="s">
        <v>118</v>
      </c>
      <c r="B408" t="s">
        <v>175</v>
      </c>
      <c r="C408" t="s">
        <v>176</v>
      </c>
      <c r="D408" t="s">
        <v>75</v>
      </c>
      <c r="E408" t="s">
        <v>69</v>
      </c>
      <c r="F408" s="177">
        <v>0</v>
      </c>
      <c r="G408" s="177">
        <v>0</v>
      </c>
      <c r="H408" s="177">
        <v>0</v>
      </c>
      <c r="I408" s="177">
        <v>0</v>
      </c>
      <c r="J408" s="177">
        <v>0</v>
      </c>
      <c r="K408" s="177">
        <v>0</v>
      </c>
      <c r="L408" s="177">
        <v>0</v>
      </c>
      <c r="M408" s="136">
        <f t="shared" si="6"/>
        <v>0</v>
      </c>
    </row>
    <row r="409" spans="1:13" ht="13.15">
      <c r="A409" t="s">
        <v>118</v>
      </c>
      <c r="B409" t="s">
        <v>177</v>
      </c>
      <c r="C409" t="s">
        <v>178</v>
      </c>
      <c r="D409" t="s">
        <v>75</v>
      </c>
      <c r="E409" t="s">
        <v>69</v>
      </c>
      <c r="F409" s="177">
        <v>0</v>
      </c>
      <c r="G409" s="177">
        <v>0</v>
      </c>
      <c r="H409" s="177">
        <v>0</v>
      </c>
      <c r="I409" s="177">
        <v>0</v>
      </c>
      <c r="J409" s="177">
        <v>0</v>
      </c>
      <c r="K409" s="177">
        <v>0</v>
      </c>
      <c r="L409" s="177">
        <v>0</v>
      </c>
      <c r="M409" s="136">
        <f t="shared" si="6"/>
        <v>0</v>
      </c>
    </row>
    <row r="410" spans="1:13" ht="13.15">
      <c r="A410" t="s">
        <v>118</v>
      </c>
      <c r="B410" t="s">
        <v>179</v>
      </c>
      <c r="C410" t="s">
        <v>180</v>
      </c>
      <c r="D410" t="s">
        <v>75</v>
      </c>
      <c r="E410" t="s">
        <v>69</v>
      </c>
      <c r="F410" s="177">
        <v>0</v>
      </c>
      <c r="G410" s="177">
        <v>0</v>
      </c>
      <c r="H410" s="177">
        <v>1.0796426203702549</v>
      </c>
      <c r="I410" s="177">
        <v>1.7417559789324912</v>
      </c>
      <c r="J410" s="177">
        <v>1.6211308015596682</v>
      </c>
      <c r="K410" s="177">
        <v>0.72219308605663712</v>
      </c>
      <c r="L410" s="177">
        <v>1.6435792386344346</v>
      </c>
      <c r="M410" s="136">
        <f t="shared" si="6"/>
        <v>6.8083017255534868</v>
      </c>
    </row>
    <row r="411" spans="1:13" ht="13.15">
      <c r="A411" t="s">
        <v>118</v>
      </c>
      <c r="B411" t="s">
        <v>181</v>
      </c>
      <c r="C411" t="s">
        <v>182</v>
      </c>
      <c r="D411" t="s">
        <v>75</v>
      </c>
      <c r="E411" t="s">
        <v>69</v>
      </c>
      <c r="F411" s="177">
        <v>0</v>
      </c>
      <c r="G411" s="177">
        <v>0</v>
      </c>
      <c r="H411" s="177">
        <v>1.0603862725732891</v>
      </c>
      <c r="I411" s="177">
        <v>2.5006428069619009</v>
      </c>
      <c r="J411" s="177">
        <v>3.6632685957708033</v>
      </c>
      <c r="K411" s="177">
        <v>1.5557800431459921</v>
      </c>
      <c r="L411" s="177">
        <v>0.19187229341225348</v>
      </c>
      <c r="M411" s="136">
        <f t="shared" si="6"/>
        <v>8.9719500118642372</v>
      </c>
    </row>
    <row r="412" spans="1:13" ht="13.15">
      <c r="A412" t="s">
        <v>118</v>
      </c>
      <c r="B412" t="s">
        <v>183</v>
      </c>
      <c r="C412" t="s">
        <v>184</v>
      </c>
      <c r="D412" t="s">
        <v>75</v>
      </c>
      <c r="E412" t="s">
        <v>69</v>
      </c>
      <c r="F412" s="177">
        <v>0</v>
      </c>
      <c r="G412" s="177">
        <v>0</v>
      </c>
      <c r="H412" s="177">
        <v>0</v>
      </c>
      <c r="I412" s="177">
        <v>0</v>
      </c>
      <c r="J412" s="177">
        <v>0</v>
      </c>
      <c r="K412" s="177">
        <v>0</v>
      </c>
      <c r="L412" s="177">
        <v>0</v>
      </c>
      <c r="M412" s="136">
        <f t="shared" si="6"/>
        <v>0</v>
      </c>
    </row>
    <row r="413" spans="1:13" ht="13.15">
      <c r="A413" t="s">
        <v>118</v>
      </c>
      <c r="B413" t="s">
        <v>185</v>
      </c>
      <c r="C413" t="s">
        <v>186</v>
      </c>
      <c r="D413" t="s">
        <v>75</v>
      </c>
      <c r="E413" t="s">
        <v>69</v>
      </c>
      <c r="F413" s="177">
        <v>0</v>
      </c>
      <c r="G413" s="177">
        <v>0</v>
      </c>
      <c r="H413" s="177">
        <v>0</v>
      </c>
      <c r="I413" s="177">
        <v>0</v>
      </c>
      <c r="J413" s="177">
        <v>0</v>
      </c>
      <c r="K413" s="177">
        <v>0</v>
      </c>
      <c r="L413" s="177">
        <v>0</v>
      </c>
      <c r="M413" s="136">
        <f t="shared" si="6"/>
        <v>0</v>
      </c>
    </row>
    <row r="414" spans="1:13" ht="13.15">
      <c r="A414" t="s">
        <v>118</v>
      </c>
      <c r="B414" t="s">
        <v>187</v>
      </c>
      <c r="C414" t="s">
        <v>188</v>
      </c>
      <c r="D414" t="s">
        <v>75</v>
      </c>
      <c r="E414" t="s">
        <v>69</v>
      </c>
      <c r="F414" s="177">
        <v>2.5501499999999996E-2</v>
      </c>
      <c r="G414" s="177">
        <v>3.2314714319237624E-2</v>
      </c>
      <c r="H414" s="177">
        <v>0.66158029458646728</v>
      </c>
      <c r="I414" s="177">
        <v>0.54234625849336704</v>
      </c>
      <c r="J414" s="177">
        <v>0.69184330409100958</v>
      </c>
      <c r="K414" s="177">
        <v>0.69016808070716562</v>
      </c>
      <c r="L414" s="177">
        <v>0.52934938942308973</v>
      </c>
      <c r="M414" s="136">
        <f t="shared" si="6"/>
        <v>3.1731035416203368</v>
      </c>
    </row>
    <row r="415" spans="1:13" ht="13.15">
      <c r="A415" t="s">
        <v>118</v>
      </c>
      <c r="B415" t="s">
        <v>189</v>
      </c>
      <c r="C415" t="s">
        <v>190</v>
      </c>
      <c r="D415" t="s">
        <v>75</v>
      </c>
      <c r="E415" t="s">
        <v>69</v>
      </c>
      <c r="F415" s="177">
        <v>1.9981390429575248</v>
      </c>
      <c r="G415" s="177">
        <v>5.7832695116823221</v>
      </c>
      <c r="H415" s="177">
        <v>12.261865114108206</v>
      </c>
      <c r="I415" s="177">
        <v>8.6122908837637464</v>
      </c>
      <c r="J415" s="177">
        <v>3.794116342367257</v>
      </c>
      <c r="K415" s="177">
        <v>2.730552179758583</v>
      </c>
      <c r="L415" s="177">
        <v>2.7192066324299455</v>
      </c>
      <c r="M415" s="136">
        <f t="shared" si="6"/>
        <v>37.899439707067579</v>
      </c>
    </row>
    <row r="416" spans="1:13" ht="13.15">
      <c r="A416" t="s">
        <v>118</v>
      </c>
      <c r="B416" t="s">
        <v>191</v>
      </c>
      <c r="C416" t="s">
        <v>192</v>
      </c>
      <c r="D416" t="s">
        <v>75</v>
      </c>
      <c r="E416" t="s">
        <v>69</v>
      </c>
      <c r="F416" s="177">
        <v>0</v>
      </c>
      <c r="G416" s="177">
        <v>0</v>
      </c>
      <c r="H416" s="177">
        <v>0</v>
      </c>
      <c r="I416" s="177">
        <v>0</v>
      </c>
      <c r="J416" s="177">
        <v>0</v>
      </c>
      <c r="K416" s="177">
        <v>0</v>
      </c>
      <c r="L416" s="177">
        <v>0</v>
      </c>
      <c r="M416" s="136">
        <f t="shared" si="6"/>
        <v>0</v>
      </c>
    </row>
    <row r="417" spans="1:13" ht="13.15">
      <c r="A417" t="s">
        <v>118</v>
      </c>
      <c r="B417" t="s">
        <v>193</v>
      </c>
      <c r="C417" t="s">
        <v>194</v>
      </c>
      <c r="D417" t="s">
        <v>75</v>
      </c>
      <c r="E417" t="s">
        <v>69</v>
      </c>
      <c r="F417" s="177">
        <v>0</v>
      </c>
      <c r="G417" s="177">
        <v>0</v>
      </c>
      <c r="H417" s="177">
        <v>0</v>
      </c>
      <c r="I417" s="177">
        <v>0</v>
      </c>
      <c r="J417" s="177">
        <v>0</v>
      </c>
      <c r="K417" s="177">
        <v>0</v>
      </c>
      <c r="L417" s="177">
        <v>0</v>
      </c>
      <c r="M417" s="136">
        <f t="shared" si="6"/>
        <v>0</v>
      </c>
    </row>
    <row r="418" spans="1:13" ht="13.15">
      <c r="A418" t="s">
        <v>118</v>
      </c>
      <c r="B418" t="s">
        <v>195</v>
      </c>
      <c r="C418" t="s">
        <v>196</v>
      </c>
      <c r="D418" t="s">
        <v>75</v>
      </c>
      <c r="E418" t="s">
        <v>69</v>
      </c>
      <c r="F418" s="177">
        <v>0</v>
      </c>
      <c r="G418" s="177">
        <v>0</v>
      </c>
      <c r="H418" s="177">
        <v>0</v>
      </c>
      <c r="I418" s="177">
        <v>0</v>
      </c>
      <c r="J418" s="177">
        <v>0.45404662220031755</v>
      </c>
      <c r="K418" s="177">
        <v>2.5986089312868539</v>
      </c>
      <c r="L418" s="177">
        <v>3.8083445490517307</v>
      </c>
      <c r="M418" s="136">
        <f t="shared" si="6"/>
        <v>6.8610001025389025</v>
      </c>
    </row>
    <row r="419" spans="1:13" ht="13.15">
      <c r="A419" t="s">
        <v>118</v>
      </c>
      <c r="B419" t="s">
        <v>197</v>
      </c>
      <c r="C419" t="s">
        <v>198</v>
      </c>
      <c r="D419" t="s">
        <v>75</v>
      </c>
      <c r="E419" t="s">
        <v>69</v>
      </c>
      <c r="F419" s="177">
        <v>0</v>
      </c>
      <c r="G419" s="177">
        <v>0</v>
      </c>
      <c r="H419" s="177">
        <v>0</v>
      </c>
      <c r="I419" s="177">
        <v>0</v>
      </c>
      <c r="J419" s="177">
        <v>0</v>
      </c>
      <c r="K419" s="177">
        <v>0</v>
      </c>
      <c r="L419" s="177">
        <v>0</v>
      </c>
      <c r="M419" s="136">
        <f t="shared" si="6"/>
        <v>0</v>
      </c>
    </row>
    <row r="420" spans="1:13" ht="13.15">
      <c r="A420" t="s">
        <v>118</v>
      </c>
      <c r="B420" t="s">
        <v>199</v>
      </c>
      <c r="C420" t="s">
        <v>200</v>
      </c>
      <c r="D420" t="s">
        <v>75</v>
      </c>
      <c r="E420" t="s">
        <v>69</v>
      </c>
      <c r="F420" s="177">
        <v>0</v>
      </c>
      <c r="G420" s="177">
        <v>0</v>
      </c>
      <c r="H420" s="177">
        <v>0</v>
      </c>
      <c r="I420" s="177">
        <v>0</v>
      </c>
      <c r="J420" s="177">
        <v>0</v>
      </c>
      <c r="K420" s="177">
        <v>0</v>
      </c>
      <c r="L420" s="177">
        <v>0</v>
      </c>
      <c r="M420" s="136">
        <f t="shared" si="6"/>
        <v>0</v>
      </c>
    </row>
    <row r="421" spans="1:13" ht="13.15">
      <c r="A421" t="s">
        <v>118</v>
      </c>
      <c r="B421" t="s">
        <v>201</v>
      </c>
      <c r="C421" t="s">
        <v>202</v>
      </c>
      <c r="D421" t="s">
        <v>75</v>
      </c>
      <c r="E421" t="s">
        <v>69</v>
      </c>
      <c r="F421" s="177">
        <v>0</v>
      </c>
      <c r="G421" s="177">
        <v>0</v>
      </c>
      <c r="H421" s="177">
        <v>0</v>
      </c>
      <c r="I421" s="177">
        <v>0</v>
      </c>
      <c r="J421" s="177">
        <v>0</v>
      </c>
      <c r="K421" s="177">
        <v>0</v>
      </c>
      <c r="L421" s="177">
        <v>0</v>
      </c>
      <c r="M421" s="136">
        <f t="shared" si="6"/>
        <v>0</v>
      </c>
    </row>
    <row r="422" spans="1:13" ht="13.15">
      <c r="A422" t="s">
        <v>118</v>
      </c>
      <c r="B422" t="s">
        <v>203</v>
      </c>
      <c r="C422" t="s">
        <v>204</v>
      </c>
      <c r="D422" t="s">
        <v>75</v>
      </c>
      <c r="E422" t="s">
        <v>69</v>
      </c>
      <c r="F422" s="177">
        <v>0</v>
      </c>
      <c r="G422" s="177">
        <v>0</v>
      </c>
      <c r="H422" s="177">
        <v>0</v>
      </c>
      <c r="I422" s="177">
        <v>5.841559689222759</v>
      </c>
      <c r="J422" s="177">
        <v>0.27589675947496933</v>
      </c>
      <c r="K422" s="177">
        <v>11.907023709600489</v>
      </c>
      <c r="L422" s="177">
        <v>24.04518142328838</v>
      </c>
      <c r="M422" s="136">
        <f t="shared" si="6"/>
        <v>42.069661581586601</v>
      </c>
    </row>
    <row r="423" spans="1:13" ht="13.15">
      <c r="A423" t="s">
        <v>118</v>
      </c>
      <c r="B423" t="s">
        <v>205</v>
      </c>
      <c r="C423" t="s">
        <v>206</v>
      </c>
      <c r="D423" t="s">
        <v>75</v>
      </c>
      <c r="E423" t="s">
        <v>69</v>
      </c>
      <c r="F423" s="177">
        <v>0</v>
      </c>
      <c r="G423" s="177">
        <v>0</v>
      </c>
      <c r="H423" s="177">
        <v>0</v>
      </c>
      <c r="I423" s="177">
        <v>0</v>
      </c>
      <c r="J423" s="177">
        <v>0</v>
      </c>
      <c r="K423" s="177">
        <v>0</v>
      </c>
      <c r="L423" s="177">
        <v>0</v>
      </c>
      <c r="M423" s="136">
        <f t="shared" si="6"/>
        <v>0</v>
      </c>
    </row>
    <row r="424" spans="1:13" ht="13.15">
      <c r="A424" t="s">
        <v>118</v>
      </c>
      <c r="B424" t="s">
        <v>207</v>
      </c>
      <c r="C424" t="s">
        <v>208</v>
      </c>
      <c r="D424" t="s">
        <v>75</v>
      </c>
      <c r="E424" t="s">
        <v>69</v>
      </c>
      <c r="F424" s="177">
        <v>0</v>
      </c>
      <c r="G424" s="177">
        <v>0</v>
      </c>
      <c r="H424" s="177">
        <v>0</v>
      </c>
      <c r="I424" s="177">
        <v>0</v>
      </c>
      <c r="J424" s="177">
        <v>0</v>
      </c>
      <c r="K424" s="177">
        <v>0</v>
      </c>
      <c r="L424" s="177">
        <v>0</v>
      </c>
      <c r="M424" s="136">
        <f t="shared" si="6"/>
        <v>0</v>
      </c>
    </row>
    <row r="425" spans="1:13" ht="13.15">
      <c r="A425" t="s">
        <v>118</v>
      </c>
      <c r="B425" t="s">
        <v>209</v>
      </c>
      <c r="C425" t="s">
        <v>210</v>
      </c>
      <c r="D425" t="s">
        <v>75</v>
      </c>
      <c r="E425" t="s">
        <v>69</v>
      </c>
      <c r="F425" s="177">
        <v>0</v>
      </c>
      <c r="G425" s="177">
        <v>0</v>
      </c>
      <c r="H425" s="177">
        <v>0</v>
      </c>
      <c r="I425" s="177">
        <v>0</v>
      </c>
      <c r="J425" s="177">
        <v>0</v>
      </c>
      <c r="K425" s="177">
        <v>0</v>
      </c>
      <c r="L425" s="177">
        <v>0</v>
      </c>
      <c r="M425" s="136">
        <f t="shared" si="6"/>
        <v>0</v>
      </c>
    </row>
    <row r="426" spans="1:13" ht="13.15">
      <c r="A426" t="s">
        <v>118</v>
      </c>
      <c r="B426" t="s">
        <v>211</v>
      </c>
      <c r="C426" t="s">
        <v>212</v>
      </c>
      <c r="D426" t="s">
        <v>75</v>
      </c>
      <c r="E426" t="s">
        <v>69</v>
      </c>
      <c r="F426" s="177">
        <v>0</v>
      </c>
      <c r="G426" s="177">
        <v>0</v>
      </c>
      <c r="H426" s="177">
        <v>0</v>
      </c>
      <c r="I426" s="177">
        <v>0</v>
      </c>
      <c r="J426" s="177">
        <v>0</v>
      </c>
      <c r="K426" s="177">
        <v>0</v>
      </c>
      <c r="L426" s="177">
        <v>0</v>
      </c>
      <c r="M426" s="136">
        <f t="shared" si="6"/>
        <v>0</v>
      </c>
    </row>
    <row r="427" spans="1:13" ht="13.15">
      <c r="A427" t="s">
        <v>118</v>
      </c>
      <c r="B427" t="s">
        <v>213</v>
      </c>
      <c r="C427" t="s">
        <v>214</v>
      </c>
      <c r="D427" t="s">
        <v>75</v>
      </c>
      <c r="E427" t="s">
        <v>69</v>
      </c>
      <c r="F427" s="177">
        <v>0</v>
      </c>
      <c r="G427" s="177">
        <v>0</v>
      </c>
      <c r="H427" s="177">
        <v>32.126876979462402</v>
      </c>
      <c r="I427" s="177">
        <v>31.367323937949855</v>
      </c>
      <c r="J427" s="177">
        <v>16.706853893814163</v>
      </c>
      <c r="K427" s="177">
        <v>7.8782749434156631</v>
      </c>
      <c r="L427" s="177">
        <v>31.412284298697038</v>
      </c>
      <c r="M427" s="136">
        <f t="shared" si="6"/>
        <v>119.49161405333911</v>
      </c>
    </row>
    <row r="428" spans="1:13" ht="13.15">
      <c r="A428" t="s">
        <v>118</v>
      </c>
      <c r="B428" t="s">
        <v>215</v>
      </c>
      <c r="C428" t="s">
        <v>216</v>
      </c>
      <c r="D428" t="s">
        <v>75</v>
      </c>
      <c r="E428" t="s">
        <v>69</v>
      </c>
      <c r="F428" s="177">
        <v>0</v>
      </c>
      <c r="G428" s="177">
        <v>0</v>
      </c>
      <c r="H428" s="177">
        <v>0.74270032323586832</v>
      </c>
      <c r="I428" s="177">
        <v>0.74246814216787593</v>
      </c>
      <c r="J428" s="177">
        <v>0.74160158864905656</v>
      </c>
      <c r="K428" s="177">
        <v>0.73980551468104661</v>
      </c>
      <c r="L428" s="177">
        <v>0.73872107790545549</v>
      </c>
      <c r="M428" s="136">
        <f t="shared" si="6"/>
        <v>3.7052966466393027</v>
      </c>
    </row>
    <row r="429" spans="1:13" ht="13.15">
      <c r="A429" t="s">
        <v>118</v>
      </c>
      <c r="B429" t="s">
        <v>217</v>
      </c>
      <c r="C429" t="s">
        <v>218</v>
      </c>
      <c r="D429" t="s">
        <v>75</v>
      </c>
      <c r="E429" t="s">
        <v>69</v>
      </c>
      <c r="F429" s="177">
        <v>0</v>
      </c>
      <c r="G429" s="177">
        <v>0</v>
      </c>
      <c r="H429" s="177">
        <v>0</v>
      </c>
      <c r="I429" s="177">
        <v>0</v>
      </c>
      <c r="J429" s="177">
        <v>0</v>
      </c>
      <c r="K429" s="177">
        <v>0</v>
      </c>
      <c r="L429" s="177">
        <v>0</v>
      </c>
      <c r="M429" s="136">
        <f t="shared" si="6"/>
        <v>0</v>
      </c>
    </row>
    <row r="430" spans="1:13" ht="13.15">
      <c r="A430" t="s">
        <v>118</v>
      </c>
      <c r="B430" t="s">
        <v>219</v>
      </c>
      <c r="C430" t="s">
        <v>220</v>
      </c>
      <c r="D430" t="s">
        <v>75</v>
      </c>
      <c r="E430" t="s">
        <v>69</v>
      </c>
      <c r="F430" s="177">
        <v>0</v>
      </c>
      <c r="G430" s="177">
        <v>6.9760282505531984E-2</v>
      </c>
      <c r="H430" s="177">
        <v>1.8730779951476229</v>
      </c>
      <c r="I430" s="177">
        <v>1.9525795972677318</v>
      </c>
      <c r="J430" s="177">
        <v>1.7132749496967383</v>
      </c>
      <c r="K430" s="177">
        <v>1.7305286856842224</v>
      </c>
      <c r="L430" s="177">
        <v>1.8047275377151364</v>
      </c>
      <c r="M430" s="136">
        <f t="shared" si="6"/>
        <v>9.1439490480169834</v>
      </c>
    </row>
    <row r="431" spans="1:13" ht="13.15">
      <c r="A431" t="s">
        <v>118</v>
      </c>
      <c r="B431" t="s">
        <v>221</v>
      </c>
      <c r="C431" t="s">
        <v>222</v>
      </c>
      <c r="D431" t="s">
        <v>75</v>
      </c>
      <c r="E431" t="s">
        <v>69</v>
      </c>
      <c r="F431" s="177">
        <v>0</v>
      </c>
      <c r="G431" s="177">
        <v>0</v>
      </c>
      <c r="H431" s="177">
        <v>0</v>
      </c>
      <c r="I431" s="177">
        <v>0</v>
      </c>
      <c r="J431" s="177">
        <v>0</v>
      </c>
      <c r="K431" s="177">
        <v>0</v>
      </c>
      <c r="L431" s="177">
        <v>0</v>
      </c>
      <c r="M431" s="136">
        <f t="shared" si="6"/>
        <v>0</v>
      </c>
    </row>
    <row r="432" spans="1:13" ht="13.15">
      <c r="A432" t="s">
        <v>118</v>
      </c>
      <c r="B432" t="s">
        <v>223</v>
      </c>
      <c r="C432" t="s">
        <v>224</v>
      </c>
      <c r="D432" t="s">
        <v>75</v>
      </c>
      <c r="E432" t="s">
        <v>69</v>
      </c>
      <c r="F432" s="177">
        <v>0</v>
      </c>
      <c r="G432" s="177">
        <v>0</v>
      </c>
      <c r="H432" s="177">
        <v>0</v>
      </c>
      <c r="I432" s="177">
        <v>0</v>
      </c>
      <c r="J432" s="177">
        <v>0</v>
      </c>
      <c r="K432" s="177">
        <v>0</v>
      </c>
      <c r="L432" s="177">
        <v>0</v>
      </c>
      <c r="M432" s="136">
        <f t="shared" si="6"/>
        <v>0</v>
      </c>
    </row>
    <row r="433" spans="1:13" ht="13.15">
      <c r="A433" t="s">
        <v>118</v>
      </c>
      <c r="B433" t="s">
        <v>225</v>
      </c>
      <c r="C433" t="s">
        <v>226</v>
      </c>
      <c r="D433" t="s">
        <v>75</v>
      </c>
      <c r="E433" t="s">
        <v>69</v>
      </c>
      <c r="F433" s="177">
        <v>0</v>
      </c>
      <c r="G433" s="177">
        <v>0</v>
      </c>
      <c r="H433" s="177">
        <v>0.737109273295112</v>
      </c>
      <c r="I433" s="177">
        <v>0.11577965860238483</v>
      </c>
      <c r="J433" s="177">
        <v>0.89241230263919191</v>
      </c>
      <c r="K433" s="177">
        <v>0.21710953444327291</v>
      </c>
      <c r="L433" s="177">
        <v>0.2167911623681692</v>
      </c>
      <c r="M433" s="136">
        <f t="shared" si="6"/>
        <v>2.179201931348131</v>
      </c>
    </row>
    <row r="434" spans="1:13" ht="13.15">
      <c r="A434" t="s">
        <v>118</v>
      </c>
      <c r="B434" t="s">
        <v>227</v>
      </c>
      <c r="C434" t="s">
        <v>228</v>
      </c>
      <c r="D434" t="s">
        <v>75</v>
      </c>
      <c r="E434" t="s">
        <v>69</v>
      </c>
      <c r="F434" s="177">
        <v>0</v>
      </c>
      <c r="G434" s="177">
        <v>0</v>
      </c>
      <c r="H434" s="177">
        <v>8.8497325179543285E-2</v>
      </c>
      <c r="I434" s="177">
        <v>0.10324842206197177</v>
      </c>
      <c r="J434" s="177">
        <v>0.14936540568624884</v>
      </c>
      <c r="K434" s="177">
        <v>0.39476665736126193</v>
      </c>
      <c r="L434" s="177">
        <v>0.44358161059150986</v>
      </c>
      <c r="M434" s="136">
        <f t="shared" si="6"/>
        <v>1.1794594208805356</v>
      </c>
    </row>
    <row r="435" spans="1:13" ht="13.15">
      <c r="A435" t="s">
        <v>118</v>
      </c>
      <c r="B435" t="s">
        <v>229</v>
      </c>
      <c r="C435" t="s">
        <v>230</v>
      </c>
      <c r="D435" t="s">
        <v>75</v>
      </c>
      <c r="E435" t="s">
        <v>69</v>
      </c>
      <c r="F435" s="177">
        <v>0</v>
      </c>
      <c r="G435" s="177">
        <v>0</v>
      </c>
      <c r="H435" s="177">
        <v>6.8329754037935482</v>
      </c>
      <c r="I435" s="177">
        <v>7.4839165481399856</v>
      </c>
      <c r="J435" s="177">
        <v>11.365406139608371</v>
      </c>
      <c r="K435" s="177">
        <v>19.853607391724896</v>
      </c>
      <c r="L435" s="177">
        <v>28.41734039047444</v>
      </c>
      <c r="M435" s="136">
        <f t="shared" si="6"/>
        <v>73.953245873741238</v>
      </c>
    </row>
    <row r="436" spans="1:13" ht="13.15">
      <c r="A436" t="s">
        <v>119</v>
      </c>
      <c r="B436" t="s">
        <v>145</v>
      </c>
      <c r="C436" t="s">
        <v>146</v>
      </c>
      <c r="D436" t="s">
        <v>75</v>
      </c>
      <c r="E436" t="s">
        <v>69</v>
      </c>
      <c r="F436" s="177">
        <v>2.9448805143540113</v>
      </c>
      <c r="G436" s="177">
        <v>70.485734068586211</v>
      </c>
      <c r="H436" s="177">
        <v>487.35320403158124</v>
      </c>
      <c r="I436" s="177">
        <v>574.56560845914021</v>
      </c>
      <c r="J436" s="177">
        <v>529.53595418174802</v>
      </c>
      <c r="K436" s="177">
        <v>477.79438683034658</v>
      </c>
      <c r="L436" s="177">
        <v>266.41608624284396</v>
      </c>
      <c r="M436" s="136">
        <f t="shared" si="6"/>
        <v>2409.0958543286001</v>
      </c>
    </row>
    <row r="437" spans="1:13" ht="13.15">
      <c r="A437" t="s">
        <v>119</v>
      </c>
      <c r="B437" t="s">
        <v>147</v>
      </c>
      <c r="C437" t="s">
        <v>148</v>
      </c>
      <c r="D437" t="s">
        <v>75</v>
      </c>
      <c r="E437" t="s">
        <v>69</v>
      </c>
      <c r="F437" s="177">
        <v>0</v>
      </c>
      <c r="G437" s="177">
        <v>0</v>
      </c>
      <c r="H437" s="177">
        <v>0.946085273941765</v>
      </c>
      <c r="I437" s="177">
        <v>5.8940554335101827E-2</v>
      </c>
      <c r="J437" s="177">
        <v>5.8578891020989995E-2</v>
      </c>
      <c r="K437" s="177">
        <v>7.946658088402514E-2</v>
      </c>
      <c r="L437" s="177">
        <v>0.11939577976419449</v>
      </c>
      <c r="M437" s="136">
        <f t="shared" si="6"/>
        <v>1.2624670799460764</v>
      </c>
    </row>
    <row r="438" spans="1:13" ht="13.15">
      <c r="A438" t="s">
        <v>119</v>
      </c>
      <c r="B438" t="s">
        <v>149</v>
      </c>
      <c r="C438" t="s">
        <v>150</v>
      </c>
      <c r="D438" t="s">
        <v>75</v>
      </c>
      <c r="E438" t="s">
        <v>69</v>
      </c>
      <c r="F438" s="177">
        <v>0</v>
      </c>
      <c r="G438" s="177">
        <v>0.49760571723053171</v>
      </c>
      <c r="H438" s="177">
        <v>4.7434206186092451</v>
      </c>
      <c r="I438" s="177">
        <v>2.613682249061049</v>
      </c>
      <c r="J438" s="177">
        <v>1.6645290893721087E-2</v>
      </c>
      <c r="K438" s="177">
        <v>0.25561068037531764</v>
      </c>
      <c r="L438" s="177">
        <v>0.51579320475122126</v>
      </c>
      <c r="M438" s="136">
        <f t="shared" si="6"/>
        <v>8.6427577609210857</v>
      </c>
    </row>
    <row r="439" spans="1:13" ht="13.15">
      <c r="A439" t="s">
        <v>119</v>
      </c>
      <c r="B439" t="s">
        <v>151</v>
      </c>
      <c r="C439" t="s">
        <v>152</v>
      </c>
      <c r="D439" t="s">
        <v>75</v>
      </c>
      <c r="E439" t="s">
        <v>69</v>
      </c>
      <c r="F439" s="177">
        <v>0</v>
      </c>
      <c r="G439" s="177">
        <v>0</v>
      </c>
      <c r="H439" s="177">
        <v>2.9034771090193159</v>
      </c>
      <c r="I439" s="177">
        <v>5.3824223659305073</v>
      </c>
      <c r="J439" s="177">
        <v>18.657647546430358</v>
      </c>
      <c r="K439" s="177">
        <v>34.320017539350445</v>
      </c>
      <c r="L439" s="177">
        <v>34.09919425977013</v>
      </c>
      <c r="M439" s="136">
        <f t="shared" si="6"/>
        <v>95.362758820500758</v>
      </c>
    </row>
    <row r="440" spans="1:13" ht="13.15">
      <c r="A440" t="s">
        <v>119</v>
      </c>
      <c r="B440" t="s">
        <v>153</v>
      </c>
      <c r="C440" t="s">
        <v>154</v>
      </c>
      <c r="D440" t="s">
        <v>75</v>
      </c>
      <c r="E440" t="s">
        <v>69</v>
      </c>
      <c r="F440" s="177">
        <v>0</v>
      </c>
      <c r="G440" s="177">
        <v>0</v>
      </c>
      <c r="H440" s="177">
        <v>6.6159812206209292</v>
      </c>
      <c r="I440" s="177">
        <v>8.8655106856461519</v>
      </c>
      <c r="J440" s="177">
        <v>9.1858154010624418</v>
      </c>
      <c r="K440" s="177">
        <v>7.6339121035890853</v>
      </c>
      <c r="L440" s="177">
        <v>5.1577002914487551</v>
      </c>
      <c r="M440" s="136">
        <f t="shared" si="6"/>
        <v>37.458919702367361</v>
      </c>
    </row>
    <row r="441" spans="1:13" ht="13.15">
      <c r="A441" t="s">
        <v>119</v>
      </c>
      <c r="B441" t="s">
        <v>155</v>
      </c>
      <c r="C441" t="s">
        <v>156</v>
      </c>
      <c r="D441" t="s">
        <v>75</v>
      </c>
      <c r="E441" t="s">
        <v>69</v>
      </c>
      <c r="F441" s="177">
        <v>0</v>
      </c>
      <c r="G441" s="177">
        <v>0</v>
      </c>
      <c r="H441" s="177">
        <v>0</v>
      </c>
      <c r="I441" s="177">
        <v>0</v>
      </c>
      <c r="J441" s="177">
        <v>0</v>
      </c>
      <c r="K441" s="177">
        <v>0</v>
      </c>
      <c r="L441" s="177">
        <v>0</v>
      </c>
      <c r="M441" s="136">
        <f t="shared" si="6"/>
        <v>0</v>
      </c>
    </row>
    <row r="442" spans="1:13" ht="13.15">
      <c r="A442" t="s">
        <v>119</v>
      </c>
      <c r="B442" t="s">
        <v>157</v>
      </c>
      <c r="C442" t="s">
        <v>158</v>
      </c>
      <c r="D442" t="s">
        <v>75</v>
      </c>
      <c r="E442" t="s">
        <v>69</v>
      </c>
      <c r="F442" s="177">
        <v>2.8793305143540113</v>
      </c>
      <c r="G442" s="177">
        <v>44.720145770617243</v>
      </c>
      <c r="H442" s="177">
        <v>249.58442362760587</v>
      </c>
      <c r="I442" s="177">
        <v>356.91591885050724</v>
      </c>
      <c r="J442" s="177">
        <v>372.31813045473831</v>
      </c>
      <c r="K442" s="177">
        <v>302.00620307200114</v>
      </c>
      <c r="L442" s="177">
        <v>108.44733533703911</v>
      </c>
      <c r="M442" s="136">
        <f t="shared" si="6"/>
        <v>1436.871487626863</v>
      </c>
    </row>
    <row r="443" spans="1:13" ht="13.15">
      <c r="A443" t="s">
        <v>119</v>
      </c>
      <c r="B443" t="s">
        <v>159</v>
      </c>
      <c r="C443" t="s">
        <v>160</v>
      </c>
      <c r="D443" t="s">
        <v>75</v>
      </c>
      <c r="E443" t="s">
        <v>69</v>
      </c>
      <c r="F443" s="177">
        <v>0</v>
      </c>
      <c r="G443" s="177">
        <v>0</v>
      </c>
      <c r="H443" s="177">
        <v>0</v>
      </c>
      <c r="I443" s="177">
        <v>0</v>
      </c>
      <c r="J443" s="177">
        <v>0</v>
      </c>
      <c r="K443" s="177">
        <v>0</v>
      </c>
      <c r="L443" s="177">
        <v>0</v>
      </c>
      <c r="M443" s="136">
        <f t="shared" si="6"/>
        <v>0</v>
      </c>
    </row>
    <row r="444" spans="1:13" ht="13.15">
      <c r="A444" t="s">
        <v>119</v>
      </c>
      <c r="B444" t="s">
        <v>161</v>
      </c>
      <c r="C444" t="s">
        <v>162</v>
      </c>
      <c r="D444" t="s">
        <v>75</v>
      </c>
      <c r="E444" t="s">
        <v>69</v>
      </c>
      <c r="F444" s="177">
        <v>0</v>
      </c>
      <c r="G444" s="177">
        <v>0.41002711099795797</v>
      </c>
      <c r="H444" s="177">
        <v>2.1528871578215529</v>
      </c>
      <c r="I444" s="177">
        <v>1.9160409022381708</v>
      </c>
      <c r="J444" s="177">
        <v>0.8344922720884892</v>
      </c>
      <c r="K444" s="177">
        <v>9.135895040030366E-2</v>
      </c>
      <c r="L444" s="177">
        <v>9.077112485437322E-2</v>
      </c>
      <c r="M444" s="136">
        <f t="shared" si="6"/>
        <v>5.4955775184008484</v>
      </c>
    </row>
    <row r="445" spans="1:13" ht="13.15">
      <c r="A445" t="s">
        <v>119</v>
      </c>
      <c r="B445" t="s">
        <v>163</v>
      </c>
      <c r="C445" t="s">
        <v>164</v>
      </c>
      <c r="D445" t="s">
        <v>75</v>
      </c>
      <c r="E445" t="s">
        <v>69</v>
      </c>
      <c r="F445" s="177">
        <v>0</v>
      </c>
      <c r="G445" s="177">
        <v>0</v>
      </c>
      <c r="H445" s="177">
        <v>0</v>
      </c>
      <c r="I445" s="177">
        <v>0</v>
      </c>
      <c r="J445" s="177">
        <v>0</v>
      </c>
      <c r="K445" s="177">
        <v>0</v>
      </c>
      <c r="L445" s="177">
        <v>0</v>
      </c>
      <c r="M445" s="136">
        <f t="shared" si="6"/>
        <v>0</v>
      </c>
    </row>
    <row r="446" spans="1:13" ht="13.15">
      <c r="A446" t="s">
        <v>119</v>
      </c>
      <c r="B446" t="s">
        <v>165</v>
      </c>
      <c r="C446" t="s">
        <v>166</v>
      </c>
      <c r="D446" t="s">
        <v>75</v>
      </c>
      <c r="E446" t="s">
        <v>69</v>
      </c>
      <c r="F446" s="177">
        <v>0</v>
      </c>
      <c r="G446" s="177">
        <v>0</v>
      </c>
      <c r="H446" s="177">
        <v>4.4222043704553668E-2</v>
      </c>
      <c r="I446" s="177">
        <v>0</v>
      </c>
      <c r="J446" s="177">
        <v>0</v>
      </c>
      <c r="K446" s="177">
        <v>0</v>
      </c>
      <c r="L446" s="177">
        <v>0</v>
      </c>
      <c r="M446" s="136">
        <f t="shared" si="6"/>
        <v>4.4222043704553668E-2</v>
      </c>
    </row>
    <row r="447" spans="1:13" ht="13.15">
      <c r="A447" t="s">
        <v>119</v>
      </c>
      <c r="B447" t="s">
        <v>167</v>
      </c>
      <c r="C447" t="s">
        <v>168</v>
      </c>
      <c r="D447" t="s">
        <v>75</v>
      </c>
      <c r="E447" t="s">
        <v>69</v>
      </c>
      <c r="F447" s="177">
        <v>0</v>
      </c>
      <c r="G447" s="177">
        <v>10.633397599803118</v>
      </c>
      <c r="H447" s="177">
        <v>63.544805583180171</v>
      </c>
      <c r="I447" s="177">
        <v>76.181480838658558</v>
      </c>
      <c r="J447" s="177">
        <v>49.995610567486715</v>
      </c>
      <c r="K447" s="177">
        <v>80.826940026318979</v>
      </c>
      <c r="L447" s="177">
        <v>67.91762918654041</v>
      </c>
      <c r="M447" s="136">
        <f t="shared" si="6"/>
        <v>349.09986380198796</v>
      </c>
    </row>
    <row r="448" spans="1:13" ht="13.15">
      <c r="A448" t="s">
        <v>119</v>
      </c>
      <c r="B448" t="s">
        <v>169</v>
      </c>
      <c r="C448" t="s">
        <v>170</v>
      </c>
      <c r="D448" t="s">
        <v>75</v>
      </c>
      <c r="E448" t="s">
        <v>69</v>
      </c>
      <c r="F448" s="177">
        <v>0</v>
      </c>
      <c r="G448" s="177">
        <v>0.51627892879764548</v>
      </c>
      <c r="H448" s="177">
        <v>1.8309089954880031</v>
      </c>
      <c r="I448" s="177">
        <v>1.2255385510049286</v>
      </c>
      <c r="J448" s="177">
        <v>0</v>
      </c>
      <c r="K448" s="177">
        <v>0</v>
      </c>
      <c r="L448" s="177">
        <v>0</v>
      </c>
      <c r="M448" s="136">
        <f t="shared" si="6"/>
        <v>3.5727264752905774</v>
      </c>
    </row>
    <row r="449" spans="1:13" ht="13.15">
      <c r="A449" t="s">
        <v>119</v>
      </c>
      <c r="B449" t="s">
        <v>171</v>
      </c>
      <c r="C449" t="s">
        <v>172</v>
      </c>
      <c r="D449" t="s">
        <v>75</v>
      </c>
      <c r="E449" t="s">
        <v>69</v>
      </c>
      <c r="F449" s="177">
        <v>0</v>
      </c>
      <c r="G449" s="177">
        <v>4.1056102395098204</v>
      </c>
      <c r="H449" s="177">
        <v>15.918628648597778</v>
      </c>
      <c r="I449" s="177">
        <v>6.5866333341655201</v>
      </c>
      <c r="J449" s="177">
        <v>7.0796194456331483</v>
      </c>
      <c r="K449" s="177">
        <v>9.7345790082921209</v>
      </c>
      <c r="L449" s="177">
        <v>9.7876185800138913</v>
      </c>
      <c r="M449" s="136">
        <f t="shared" si="6"/>
        <v>53.212689256212279</v>
      </c>
    </row>
    <row r="450" spans="1:13" ht="13.15">
      <c r="A450" t="s">
        <v>119</v>
      </c>
      <c r="B450" t="s">
        <v>173</v>
      </c>
      <c r="C450" t="s">
        <v>174</v>
      </c>
      <c r="D450" t="s">
        <v>75</v>
      </c>
      <c r="E450" t="s">
        <v>69</v>
      </c>
      <c r="F450" s="177">
        <v>0</v>
      </c>
      <c r="G450" s="177">
        <v>0</v>
      </c>
      <c r="H450" s="177">
        <v>0</v>
      </c>
      <c r="I450" s="177">
        <v>0</v>
      </c>
      <c r="J450" s="177">
        <v>0</v>
      </c>
      <c r="K450" s="177">
        <v>0</v>
      </c>
      <c r="L450" s="177">
        <v>0</v>
      </c>
      <c r="M450" s="136">
        <f t="shared" si="6"/>
        <v>0</v>
      </c>
    </row>
    <row r="451" spans="1:13" ht="13.15">
      <c r="A451" t="s">
        <v>119</v>
      </c>
      <c r="B451" t="s">
        <v>175</v>
      </c>
      <c r="C451" t="s">
        <v>176</v>
      </c>
      <c r="D451" t="s">
        <v>75</v>
      </c>
      <c r="E451" t="s">
        <v>69</v>
      </c>
      <c r="F451" s="177">
        <v>0</v>
      </c>
      <c r="G451" s="177">
        <v>0</v>
      </c>
      <c r="H451" s="177">
        <v>0</v>
      </c>
      <c r="I451" s="177">
        <v>0</v>
      </c>
      <c r="J451" s="177">
        <v>0</v>
      </c>
      <c r="K451" s="177">
        <v>0</v>
      </c>
      <c r="L451" s="177">
        <v>0</v>
      </c>
      <c r="M451" s="136">
        <f t="shared" si="6"/>
        <v>0</v>
      </c>
    </row>
    <row r="452" spans="1:13" ht="13.15">
      <c r="A452" t="s">
        <v>119</v>
      </c>
      <c r="B452" t="s">
        <v>177</v>
      </c>
      <c r="C452" t="s">
        <v>178</v>
      </c>
      <c r="D452" t="s">
        <v>75</v>
      </c>
      <c r="E452" t="s">
        <v>69</v>
      </c>
      <c r="F452" s="177">
        <v>0</v>
      </c>
      <c r="G452" s="177">
        <v>0</v>
      </c>
      <c r="H452" s="177">
        <v>0</v>
      </c>
      <c r="I452" s="177">
        <v>0</v>
      </c>
      <c r="J452" s="177">
        <v>0</v>
      </c>
      <c r="K452" s="177">
        <v>0</v>
      </c>
      <c r="L452" s="177">
        <v>0</v>
      </c>
      <c r="M452" s="136">
        <f t="shared" si="6"/>
        <v>0</v>
      </c>
    </row>
    <row r="453" spans="1:13" ht="13.15">
      <c r="A453" t="s">
        <v>119</v>
      </c>
      <c r="B453" t="s">
        <v>179</v>
      </c>
      <c r="C453" t="s">
        <v>180</v>
      </c>
      <c r="D453" t="s">
        <v>75</v>
      </c>
      <c r="E453" t="s">
        <v>69</v>
      </c>
      <c r="F453" s="177">
        <v>0</v>
      </c>
      <c r="G453" s="177">
        <v>0</v>
      </c>
      <c r="H453" s="177">
        <v>0</v>
      </c>
      <c r="I453" s="177">
        <v>0</v>
      </c>
      <c r="J453" s="177">
        <v>0</v>
      </c>
      <c r="K453" s="177">
        <v>0</v>
      </c>
      <c r="L453" s="177">
        <v>0</v>
      </c>
      <c r="M453" s="136">
        <f t="shared" si="6"/>
        <v>0</v>
      </c>
    </row>
    <row r="454" spans="1:13" ht="13.15">
      <c r="A454" t="s">
        <v>119</v>
      </c>
      <c r="B454" t="s">
        <v>181</v>
      </c>
      <c r="C454" t="s">
        <v>182</v>
      </c>
      <c r="D454" t="s">
        <v>75</v>
      </c>
      <c r="E454" t="s">
        <v>69</v>
      </c>
      <c r="F454" s="177">
        <v>6.5549999999999997E-2</v>
      </c>
      <c r="G454" s="177">
        <v>1.9447924246520865</v>
      </c>
      <c r="H454" s="177">
        <v>5.8137271880774479</v>
      </c>
      <c r="I454" s="177">
        <v>5.6809664614235302</v>
      </c>
      <c r="J454" s="177">
        <v>5.5726965210040502</v>
      </c>
      <c r="K454" s="177">
        <v>0.66478214972135841</v>
      </c>
      <c r="L454" s="177">
        <v>0.66050478085522635</v>
      </c>
      <c r="M454" s="136">
        <f t="shared" si="6"/>
        <v>20.403019525733701</v>
      </c>
    </row>
    <row r="455" spans="1:13" ht="13.15">
      <c r="A455" t="s">
        <v>119</v>
      </c>
      <c r="B455" t="s">
        <v>183</v>
      </c>
      <c r="C455" t="s">
        <v>184</v>
      </c>
      <c r="D455" t="s">
        <v>75</v>
      </c>
      <c r="E455" t="s">
        <v>69</v>
      </c>
      <c r="F455" s="177">
        <v>0</v>
      </c>
      <c r="G455" s="177">
        <v>0.91797594051304965</v>
      </c>
      <c r="H455" s="177">
        <v>4.5218288201580785</v>
      </c>
      <c r="I455" s="177">
        <v>2.5570926870237014</v>
      </c>
      <c r="J455" s="177">
        <v>1.3367775517319767</v>
      </c>
      <c r="K455" s="177">
        <v>0.28253496559784774</v>
      </c>
      <c r="L455" s="177">
        <v>0.28071706740977448</v>
      </c>
      <c r="M455" s="136">
        <f t="shared" ref="M455:M518" si="7">SUM(F455:L455)</f>
        <v>9.8969270324344283</v>
      </c>
    </row>
    <row r="456" spans="1:13" ht="13.15">
      <c r="A456" t="s">
        <v>119</v>
      </c>
      <c r="B456" t="s">
        <v>185</v>
      </c>
      <c r="C456" t="s">
        <v>186</v>
      </c>
      <c r="D456" t="s">
        <v>75</v>
      </c>
      <c r="E456" t="s">
        <v>69</v>
      </c>
      <c r="F456" s="177">
        <v>0</v>
      </c>
      <c r="G456" s="177">
        <v>0</v>
      </c>
      <c r="H456" s="177">
        <v>0</v>
      </c>
      <c r="I456" s="177">
        <v>0</v>
      </c>
      <c r="J456" s="177">
        <v>0</v>
      </c>
      <c r="K456" s="177">
        <v>0</v>
      </c>
      <c r="L456" s="177">
        <v>0</v>
      </c>
      <c r="M456" s="136">
        <f t="shared" si="7"/>
        <v>0</v>
      </c>
    </row>
    <row r="457" spans="1:13" ht="13.15">
      <c r="A457" t="s">
        <v>119</v>
      </c>
      <c r="B457" t="s">
        <v>187</v>
      </c>
      <c r="C457" t="s">
        <v>188</v>
      </c>
      <c r="D457" t="s">
        <v>75</v>
      </c>
      <c r="E457" t="s">
        <v>69</v>
      </c>
      <c r="F457" s="177">
        <v>0</v>
      </c>
      <c r="G457" s="177">
        <v>0.18152656564569794</v>
      </c>
      <c r="H457" s="177">
        <v>1.0754560159943447</v>
      </c>
      <c r="I457" s="177">
        <v>2.4116510148779167</v>
      </c>
      <c r="J457" s="177">
        <v>0.82303341884490955</v>
      </c>
      <c r="K457" s="177">
        <v>0</v>
      </c>
      <c r="L457" s="177">
        <v>4.1403375240809399E-2</v>
      </c>
      <c r="M457" s="136">
        <f t="shared" si="7"/>
        <v>4.5330703906036787</v>
      </c>
    </row>
    <row r="458" spans="1:13" ht="13.15">
      <c r="A458" t="s">
        <v>119</v>
      </c>
      <c r="B458" t="s">
        <v>189</v>
      </c>
      <c r="C458" t="s">
        <v>190</v>
      </c>
      <c r="D458" t="s">
        <v>75</v>
      </c>
      <c r="E458" t="s">
        <v>69</v>
      </c>
      <c r="F458" s="177">
        <v>0</v>
      </c>
      <c r="G458" s="177">
        <v>6.5583737708190508</v>
      </c>
      <c r="H458" s="177">
        <v>50.462002691688838</v>
      </c>
      <c r="I458" s="177">
        <v>42.857665281597583</v>
      </c>
      <c r="J458" s="177">
        <v>26.852484287592457</v>
      </c>
      <c r="K458" s="177">
        <v>13.295974662298313</v>
      </c>
      <c r="L458" s="177">
        <v>13.311778727367281</v>
      </c>
      <c r="M458" s="136">
        <f t="shared" si="7"/>
        <v>153.33827942136352</v>
      </c>
    </row>
    <row r="459" spans="1:13" ht="13.15">
      <c r="A459" t="s">
        <v>119</v>
      </c>
      <c r="B459" t="s">
        <v>191</v>
      </c>
      <c r="C459" t="s">
        <v>192</v>
      </c>
      <c r="D459" t="s">
        <v>75</v>
      </c>
      <c r="E459" t="s">
        <v>69</v>
      </c>
      <c r="F459" s="177">
        <v>0</v>
      </c>
      <c r="G459" s="177">
        <v>0</v>
      </c>
      <c r="H459" s="177">
        <v>0</v>
      </c>
      <c r="I459" s="177">
        <v>0</v>
      </c>
      <c r="J459" s="177">
        <v>0</v>
      </c>
      <c r="K459" s="177">
        <v>0</v>
      </c>
      <c r="L459" s="177">
        <v>0</v>
      </c>
      <c r="M459" s="136">
        <f t="shared" si="7"/>
        <v>0</v>
      </c>
    </row>
    <row r="460" spans="1:13" ht="13.15">
      <c r="A460" t="s">
        <v>119</v>
      </c>
      <c r="B460" t="s">
        <v>193</v>
      </c>
      <c r="C460" t="s">
        <v>194</v>
      </c>
      <c r="D460" t="s">
        <v>75</v>
      </c>
      <c r="E460" t="s">
        <v>69</v>
      </c>
      <c r="F460" s="177">
        <v>0</v>
      </c>
      <c r="G460" s="177">
        <v>0</v>
      </c>
      <c r="H460" s="177">
        <v>0</v>
      </c>
      <c r="I460" s="177">
        <v>0</v>
      </c>
      <c r="J460" s="177">
        <v>0</v>
      </c>
      <c r="K460" s="177">
        <v>0</v>
      </c>
      <c r="L460" s="177">
        <v>0</v>
      </c>
      <c r="M460" s="136">
        <f t="shared" si="7"/>
        <v>0</v>
      </c>
    </row>
    <row r="461" spans="1:13" ht="13.15">
      <c r="A461" t="s">
        <v>119</v>
      </c>
      <c r="B461" t="s">
        <v>195</v>
      </c>
      <c r="C461" t="s">
        <v>196</v>
      </c>
      <c r="D461" t="s">
        <v>75</v>
      </c>
      <c r="E461" t="s">
        <v>69</v>
      </c>
      <c r="F461" s="177">
        <v>0</v>
      </c>
      <c r="G461" s="177">
        <v>0</v>
      </c>
      <c r="H461" s="177">
        <v>0</v>
      </c>
      <c r="I461" s="177">
        <v>0</v>
      </c>
      <c r="J461" s="177">
        <v>0</v>
      </c>
      <c r="K461" s="177">
        <v>0</v>
      </c>
      <c r="L461" s="177">
        <v>0</v>
      </c>
      <c r="M461" s="136">
        <f t="shared" si="7"/>
        <v>0</v>
      </c>
    </row>
    <row r="462" spans="1:13" ht="13.15">
      <c r="A462" t="s">
        <v>119</v>
      </c>
      <c r="B462" t="s">
        <v>197</v>
      </c>
      <c r="C462" t="s">
        <v>198</v>
      </c>
      <c r="D462" t="s">
        <v>75</v>
      </c>
      <c r="E462" t="s">
        <v>69</v>
      </c>
      <c r="F462" s="177">
        <v>0</v>
      </c>
      <c r="G462" s="177">
        <v>0</v>
      </c>
      <c r="H462" s="177">
        <v>0</v>
      </c>
      <c r="I462" s="177">
        <v>0</v>
      </c>
      <c r="J462" s="177">
        <v>0</v>
      </c>
      <c r="K462" s="177">
        <v>0</v>
      </c>
      <c r="L462" s="177">
        <v>0</v>
      </c>
      <c r="M462" s="136">
        <f t="shared" si="7"/>
        <v>0</v>
      </c>
    </row>
    <row r="463" spans="1:13" ht="13.15">
      <c r="A463" t="s">
        <v>119</v>
      </c>
      <c r="B463" t="s">
        <v>199</v>
      </c>
      <c r="C463" t="s">
        <v>200</v>
      </c>
      <c r="D463" t="s">
        <v>75</v>
      </c>
      <c r="E463" t="s">
        <v>69</v>
      </c>
      <c r="F463" s="177">
        <v>0</v>
      </c>
      <c r="G463" s="177">
        <v>0</v>
      </c>
      <c r="H463" s="177">
        <v>0</v>
      </c>
      <c r="I463" s="177">
        <v>0</v>
      </c>
      <c r="J463" s="177">
        <v>0</v>
      </c>
      <c r="K463" s="177">
        <v>0</v>
      </c>
      <c r="L463" s="177">
        <v>0</v>
      </c>
      <c r="M463" s="136">
        <f t="shared" si="7"/>
        <v>0</v>
      </c>
    </row>
    <row r="464" spans="1:13" ht="13.15">
      <c r="A464" t="s">
        <v>119</v>
      </c>
      <c r="B464" t="s">
        <v>201</v>
      </c>
      <c r="C464" t="s">
        <v>202</v>
      </c>
      <c r="D464" t="s">
        <v>75</v>
      </c>
      <c r="E464" t="s">
        <v>69</v>
      </c>
      <c r="F464" s="177">
        <v>0</v>
      </c>
      <c r="G464" s="177">
        <v>0</v>
      </c>
      <c r="H464" s="177">
        <v>0</v>
      </c>
      <c r="I464" s="177">
        <v>0</v>
      </c>
      <c r="J464" s="177">
        <v>0</v>
      </c>
      <c r="K464" s="177">
        <v>0</v>
      </c>
      <c r="L464" s="177">
        <v>0</v>
      </c>
      <c r="M464" s="136">
        <f t="shared" si="7"/>
        <v>0</v>
      </c>
    </row>
    <row r="465" spans="1:13" ht="13.15">
      <c r="A465" t="s">
        <v>119</v>
      </c>
      <c r="B465" t="s">
        <v>203</v>
      </c>
      <c r="C465" t="s">
        <v>204</v>
      </c>
      <c r="D465" t="s">
        <v>75</v>
      </c>
      <c r="E465" t="s">
        <v>69</v>
      </c>
      <c r="F465" s="177">
        <v>0</v>
      </c>
      <c r="G465" s="177">
        <v>0</v>
      </c>
      <c r="H465" s="177">
        <v>0</v>
      </c>
      <c r="I465" s="177">
        <v>0</v>
      </c>
      <c r="J465" s="177">
        <v>10.507864927749361</v>
      </c>
      <c r="K465" s="177">
        <v>13.821232865040043</v>
      </c>
      <c r="L465" s="177">
        <v>12.288219550413928</v>
      </c>
      <c r="M465" s="136">
        <f t="shared" si="7"/>
        <v>36.617317343203332</v>
      </c>
    </row>
    <row r="466" spans="1:13" ht="13.15">
      <c r="A466" t="s">
        <v>119</v>
      </c>
      <c r="B466" t="s">
        <v>205</v>
      </c>
      <c r="C466" t="s">
        <v>206</v>
      </c>
      <c r="D466" t="s">
        <v>75</v>
      </c>
      <c r="E466" t="s">
        <v>69</v>
      </c>
      <c r="F466" s="177">
        <v>0</v>
      </c>
      <c r="G466" s="177">
        <v>0</v>
      </c>
      <c r="H466" s="177">
        <v>0</v>
      </c>
      <c r="I466" s="177">
        <v>0</v>
      </c>
      <c r="J466" s="177">
        <v>0</v>
      </c>
      <c r="K466" s="177">
        <v>0</v>
      </c>
      <c r="L466" s="177">
        <v>0</v>
      </c>
      <c r="M466" s="136">
        <f t="shared" si="7"/>
        <v>0</v>
      </c>
    </row>
    <row r="467" spans="1:13" ht="13.15">
      <c r="A467" t="s">
        <v>119</v>
      </c>
      <c r="B467" t="s">
        <v>207</v>
      </c>
      <c r="C467" t="s">
        <v>208</v>
      </c>
      <c r="D467" t="s">
        <v>75</v>
      </c>
      <c r="E467" t="s">
        <v>69</v>
      </c>
      <c r="F467" s="177">
        <v>0</v>
      </c>
      <c r="G467" s="177">
        <v>0</v>
      </c>
      <c r="H467" s="177">
        <v>0</v>
      </c>
      <c r="I467" s="177">
        <v>0</v>
      </c>
      <c r="J467" s="177">
        <v>1.9775631823912052</v>
      </c>
      <c r="K467" s="177">
        <v>2.3306607899523732</v>
      </c>
      <c r="L467" s="177">
        <v>1.2808460698399813</v>
      </c>
      <c r="M467" s="136">
        <f t="shared" si="7"/>
        <v>5.5890700421835593</v>
      </c>
    </row>
    <row r="468" spans="1:13" ht="13.15">
      <c r="A468" t="s">
        <v>119</v>
      </c>
      <c r="B468" t="s">
        <v>209</v>
      </c>
      <c r="C468" t="s">
        <v>210</v>
      </c>
      <c r="D468" t="s">
        <v>75</v>
      </c>
      <c r="E468" t="s">
        <v>69</v>
      </c>
      <c r="F468" s="177">
        <v>0</v>
      </c>
      <c r="G468" s="177">
        <v>0</v>
      </c>
      <c r="H468" s="177">
        <v>0</v>
      </c>
      <c r="I468" s="177">
        <v>0</v>
      </c>
      <c r="J468" s="177">
        <v>0</v>
      </c>
      <c r="K468" s="177">
        <v>0</v>
      </c>
      <c r="L468" s="177">
        <v>0</v>
      </c>
      <c r="M468" s="136">
        <f t="shared" si="7"/>
        <v>0</v>
      </c>
    </row>
    <row r="469" spans="1:13" ht="13.15">
      <c r="A469" t="s">
        <v>119</v>
      </c>
      <c r="B469" t="s">
        <v>211</v>
      </c>
      <c r="C469" t="s">
        <v>212</v>
      </c>
      <c r="D469" t="s">
        <v>75</v>
      </c>
      <c r="E469" t="s">
        <v>69</v>
      </c>
      <c r="F469" s="177">
        <v>0</v>
      </c>
      <c r="G469" s="177">
        <v>0</v>
      </c>
      <c r="H469" s="177">
        <v>0</v>
      </c>
      <c r="I469" s="177">
        <v>0</v>
      </c>
      <c r="J469" s="177">
        <v>0</v>
      </c>
      <c r="K469" s="177">
        <v>0</v>
      </c>
      <c r="L469" s="177">
        <v>0</v>
      </c>
      <c r="M469" s="136">
        <f t="shared" si="7"/>
        <v>0</v>
      </c>
    </row>
    <row r="470" spans="1:13" ht="13.15">
      <c r="A470" t="s">
        <v>119</v>
      </c>
      <c r="B470" t="s">
        <v>213</v>
      </c>
      <c r="C470" t="s">
        <v>214</v>
      </c>
      <c r="D470" t="s">
        <v>75</v>
      </c>
      <c r="E470" t="s">
        <v>69</v>
      </c>
      <c r="F470" s="177">
        <v>0</v>
      </c>
      <c r="G470" s="177">
        <v>0</v>
      </c>
      <c r="H470" s="177">
        <v>6.3164099410825099</v>
      </c>
      <c r="I470" s="177">
        <v>9.4721114083712123</v>
      </c>
      <c r="J470" s="177">
        <v>7.4612587822551886</v>
      </c>
      <c r="K470" s="177">
        <v>0.50496521366889136</v>
      </c>
      <c r="L470" s="177">
        <v>0.50171614555788324</v>
      </c>
      <c r="M470" s="136">
        <f t="shared" si="7"/>
        <v>24.256461490935685</v>
      </c>
    </row>
    <row r="471" spans="1:13" ht="13.15">
      <c r="A471" t="s">
        <v>119</v>
      </c>
      <c r="B471" t="s">
        <v>215</v>
      </c>
      <c r="C471" t="s">
        <v>216</v>
      </c>
      <c r="D471" t="s">
        <v>75</v>
      </c>
      <c r="E471" t="s">
        <v>69</v>
      </c>
      <c r="F471" s="177">
        <v>0</v>
      </c>
      <c r="G471" s="177">
        <v>0</v>
      </c>
      <c r="H471" s="177">
        <v>3.6645656565033793</v>
      </c>
      <c r="I471" s="177">
        <v>2.7518092706608863</v>
      </c>
      <c r="J471" s="177">
        <v>1.9500538286725899</v>
      </c>
      <c r="K471" s="177">
        <v>5.7152131123897956E-2</v>
      </c>
      <c r="L471" s="177">
        <v>5.6784400512591787E-2</v>
      </c>
      <c r="M471" s="136">
        <f t="shared" si="7"/>
        <v>8.4803652874733455</v>
      </c>
    </row>
    <row r="472" spans="1:13" ht="13.15">
      <c r="A472" t="s">
        <v>119</v>
      </c>
      <c r="B472" t="s">
        <v>217</v>
      </c>
      <c r="C472" t="s">
        <v>218</v>
      </c>
      <c r="D472" t="s">
        <v>75</v>
      </c>
      <c r="E472" t="s">
        <v>69</v>
      </c>
      <c r="F472" s="177">
        <v>0</v>
      </c>
      <c r="G472" s="177">
        <v>0</v>
      </c>
      <c r="H472" s="177">
        <v>0</v>
      </c>
      <c r="I472" s="177">
        <v>0</v>
      </c>
      <c r="J472" s="177">
        <v>0</v>
      </c>
      <c r="K472" s="177">
        <v>0</v>
      </c>
      <c r="L472" s="177">
        <v>0</v>
      </c>
      <c r="M472" s="136">
        <f t="shared" si="7"/>
        <v>0</v>
      </c>
    </row>
    <row r="473" spans="1:13" ht="13.15">
      <c r="A473" t="s">
        <v>119</v>
      </c>
      <c r="B473" t="s">
        <v>219</v>
      </c>
      <c r="C473" t="s">
        <v>220</v>
      </c>
      <c r="D473" t="s">
        <v>75</v>
      </c>
      <c r="E473" t="s">
        <v>69</v>
      </c>
      <c r="F473" s="177">
        <v>0</v>
      </c>
      <c r="G473" s="177">
        <v>0</v>
      </c>
      <c r="H473" s="177">
        <v>2.24525951933306</v>
      </c>
      <c r="I473" s="177">
        <v>3.2488591579199988</v>
      </c>
      <c r="J473" s="177">
        <v>3.2289239336352793</v>
      </c>
      <c r="K473" s="177">
        <v>3.205077932678281</v>
      </c>
      <c r="L473" s="177">
        <v>3.1844556873780552</v>
      </c>
      <c r="M473" s="136">
        <f t="shared" si="7"/>
        <v>15.112576230944674</v>
      </c>
    </row>
    <row r="474" spans="1:13" ht="13.15">
      <c r="A474" t="s">
        <v>119</v>
      </c>
      <c r="B474" t="s">
        <v>221</v>
      </c>
      <c r="C474" t="s">
        <v>222</v>
      </c>
      <c r="D474" t="s">
        <v>75</v>
      </c>
      <c r="E474" t="s">
        <v>69</v>
      </c>
      <c r="F474" s="177">
        <v>0</v>
      </c>
      <c r="G474" s="177">
        <v>0</v>
      </c>
      <c r="H474" s="177">
        <v>0</v>
      </c>
      <c r="I474" s="177">
        <v>0</v>
      </c>
      <c r="J474" s="177">
        <v>0</v>
      </c>
      <c r="K474" s="177">
        <v>0</v>
      </c>
      <c r="L474" s="177">
        <v>0</v>
      </c>
      <c r="M474" s="136">
        <f t="shared" si="7"/>
        <v>0</v>
      </c>
    </row>
    <row r="475" spans="1:13" ht="13.15">
      <c r="A475" t="s">
        <v>119</v>
      </c>
      <c r="B475" t="s">
        <v>223</v>
      </c>
      <c r="C475" t="s">
        <v>224</v>
      </c>
      <c r="D475" t="s">
        <v>75</v>
      </c>
      <c r="E475" t="s">
        <v>69</v>
      </c>
      <c r="F475" s="177">
        <v>0</v>
      </c>
      <c r="G475" s="177">
        <v>0</v>
      </c>
      <c r="H475" s="177">
        <v>0</v>
      </c>
      <c r="I475" s="177">
        <v>0</v>
      </c>
      <c r="J475" s="177">
        <v>0</v>
      </c>
      <c r="K475" s="177">
        <v>0</v>
      </c>
      <c r="L475" s="177">
        <v>0</v>
      </c>
      <c r="M475" s="136">
        <f t="shared" si="7"/>
        <v>0</v>
      </c>
    </row>
    <row r="476" spans="1:13" ht="13.15">
      <c r="A476" t="s">
        <v>119</v>
      </c>
      <c r="B476" t="s">
        <v>225</v>
      </c>
      <c r="C476" t="s">
        <v>226</v>
      </c>
      <c r="D476" t="s">
        <v>75</v>
      </c>
      <c r="E476" t="s">
        <v>69</v>
      </c>
      <c r="F476" s="177">
        <v>0</v>
      </c>
      <c r="G476" s="177">
        <v>0</v>
      </c>
      <c r="H476" s="177">
        <v>8.8939295065373347</v>
      </c>
      <c r="I476" s="177">
        <v>9.8941616386430873</v>
      </c>
      <c r="J476" s="177">
        <v>1.3668721228020373</v>
      </c>
      <c r="K476" s="177">
        <v>1.3567776038172759</v>
      </c>
      <c r="L476" s="177">
        <v>1.347082118849475</v>
      </c>
      <c r="M476" s="136">
        <f t="shared" si="7"/>
        <v>22.858822990649209</v>
      </c>
    </row>
    <row r="477" spans="1:13" ht="13.15">
      <c r="A477" t="s">
        <v>119</v>
      </c>
      <c r="B477" t="s">
        <v>227</v>
      </c>
      <c r="C477" t="s">
        <v>228</v>
      </c>
      <c r="D477" t="s">
        <v>75</v>
      </c>
      <c r="E477" t="s">
        <v>69</v>
      </c>
      <c r="F477" s="177">
        <v>0</v>
      </c>
      <c r="G477" s="177">
        <v>0</v>
      </c>
      <c r="H477" s="177">
        <v>0</v>
      </c>
      <c r="I477" s="177">
        <v>0</v>
      </c>
      <c r="J477" s="177">
        <v>0</v>
      </c>
      <c r="K477" s="177">
        <v>0</v>
      </c>
      <c r="L477" s="177">
        <v>0</v>
      </c>
      <c r="M477" s="136">
        <f t="shared" si="7"/>
        <v>0</v>
      </c>
    </row>
    <row r="478" spans="1:13" ht="13.15">
      <c r="A478" t="s">
        <v>119</v>
      </c>
      <c r="B478" t="s">
        <v>229</v>
      </c>
      <c r="C478" t="s">
        <v>230</v>
      </c>
      <c r="D478" t="s">
        <v>75</v>
      </c>
      <c r="E478" t="s">
        <v>69</v>
      </c>
      <c r="F478" s="177">
        <v>0</v>
      </c>
      <c r="G478" s="177">
        <v>0</v>
      </c>
      <c r="H478" s="177">
        <v>48.748043858380157</v>
      </c>
      <c r="I478" s="177">
        <v>28.617982651837938</v>
      </c>
      <c r="J478" s="177">
        <v>2.9847452004776862</v>
      </c>
      <c r="K478" s="177">
        <v>0</v>
      </c>
      <c r="L478" s="177">
        <v>0</v>
      </c>
      <c r="M478" s="136">
        <f t="shared" si="7"/>
        <v>80.350771710695781</v>
      </c>
    </row>
    <row r="479" spans="1:13" ht="13.15">
      <c r="A479" t="s">
        <v>231</v>
      </c>
      <c r="B479" t="s">
        <v>145</v>
      </c>
      <c r="C479" t="s">
        <v>146</v>
      </c>
      <c r="D479" t="s">
        <v>75</v>
      </c>
      <c r="E479" t="s">
        <v>69</v>
      </c>
      <c r="F479" s="175" t="s">
        <v>84</v>
      </c>
      <c r="G479" s="175" t="s">
        <v>84</v>
      </c>
      <c r="H479" s="175" t="s">
        <v>84</v>
      </c>
      <c r="I479" s="175" t="s">
        <v>84</v>
      </c>
      <c r="J479" s="175" t="s">
        <v>84</v>
      </c>
      <c r="K479" s="175" t="s">
        <v>84</v>
      </c>
      <c r="L479" s="175" t="s">
        <v>84</v>
      </c>
      <c r="M479" s="136">
        <f t="shared" si="7"/>
        <v>0</v>
      </c>
    </row>
    <row r="480" spans="1:13" ht="13.15">
      <c r="A480" t="s">
        <v>231</v>
      </c>
      <c r="B480" t="s">
        <v>147</v>
      </c>
      <c r="C480" t="s">
        <v>148</v>
      </c>
      <c r="D480" t="s">
        <v>75</v>
      </c>
      <c r="E480" t="s">
        <v>69</v>
      </c>
      <c r="F480" s="175" t="s">
        <v>84</v>
      </c>
      <c r="G480" s="175" t="s">
        <v>84</v>
      </c>
      <c r="H480" s="175" t="s">
        <v>84</v>
      </c>
      <c r="I480" s="175" t="s">
        <v>84</v>
      </c>
      <c r="J480" s="175" t="s">
        <v>84</v>
      </c>
      <c r="K480" s="175" t="s">
        <v>84</v>
      </c>
      <c r="L480" s="175" t="s">
        <v>84</v>
      </c>
      <c r="M480" s="136">
        <f t="shared" si="7"/>
        <v>0</v>
      </c>
    </row>
    <row r="481" spans="1:13" ht="13.15">
      <c r="A481" t="s">
        <v>231</v>
      </c>
      <c r="B481" t="s">
        <v>149</v>
      </c>
      <c r="C481" t="s">
        <v>150</v>
      </c>
      <c r="D481" t="s">
        <v>75</v>
      </c>
      <c r="E481" t="s">
        <v>69</v>
      </c>
      <c r="F481" s="175" t="s">
        <v>84</v>
      </c>
      <c r="G481" s="175" t="s">
        <v>84</v>
      </c>
      <c r="H481" s="175" t="s">
        <v>84</v>
      </c>
      <c r="I481" s="175" t="s">
        <v>84</v>
      </c>
      <c r="J481" s="175" t="s">
        <v>84</v>
      </c>
      <c r="K481" s="175" t="s">
        <v>84</v>
      </c>
      <c r="L481" s="175" t="s">
        <v>84</v>
      </c>
      <c r="M481" s="136">
        <f t="shared" si="7"/>
        <v>0</v>
      </c>
    </row>
    <row r="482" spans="1:13" ht="13.15">
      <c r="A482" t="s">
        <v>231</v>
      </c>
      <c r="B482" t="s">
        <v>151</v>
      </c>
      <c r="C482" t="s">
        <v>152</v>
      </c>
      <c r="D482" t="s">
        <v>75</v>
      </c>
      <c r="E482" t="s">
        <v>69</v>
      </c>
      <c r="F482" s="175" t="s">
        <v>84</v>
      </c>
      <c r="G482" s="175" t="s">
        <v>84</v>
      </c>
      <c r="H482" s="175" t="s">
        <v>84</v>
      </c>
      <c r="I482" s="175" t="s">
        <v>84</v>
      </c>
      <c r="J482" s="175" t="s">
        <v>84</v>
      </c>
      <c r="K482" s="175" t="s">
        <v>84</v>
      </c>
      <c r="L482" s="175" t="s">
        <v>84</v>
      </c>
      <c r="M482" s="136">
        <f t="shared" si="7"/>
        <v>0</v>
      </c>
    </row>
    <row r="483" spans="1:13" ht="13.15">
      <c r="A483" t="s">
        <v>231</v>
      </c>
      <c r="B483" t="s">
        <v>153</v>
      </c>
      <c r="C483" t="s">
        <v>154</v>
      </c>
      <c r="D483" t="s">
        <v>75</v>
      </c>
      <c r="E483" t="s">
        <v>69</v>
      </c>
      <c r="F483" s="175" t="s">
        <v>84</v>
      </c>
      <c r="G483" s="175" t="s">
        <v>84</v>
      </c>
      <c r="H483" s="175" t="s">
        <v>84</v>
      </c>
      <c r="I483" s="175" t="s">
        <v>84</v>
      </c>
      <c r="J483" s="175" t="s">
        <v>84</v>
      </c>
      <c r="K483" s="175" t="s">
        <v>84</v>
      </c>
      <c r="L483" s="175" t="s">
        <v>84</v>
      </c>
      <c r="M483" s="136">
        <f t="shared" si="7"/>
        <v>0</v>
      </c>
    </row>
    <row r="484" spans="1:13" ht="13.15">
      <c r="A484" t="s">
        <v>231</v>
      </c>
      <c r="B484" t="s">
        <v>155</v>
      </c>
      <c r="C484" t="s">
        <v>156</v>
      </c>
      <c r="D484" t="s">
        <v>75</v>
      </c>
      <c r="E484" t="s">
        <v>69</v>
      </c>
      <c r="F484" s="175" t="s">
        <v>84</v>
      </c>
      <c r="G484" s="175" t="s">
        <v>84</v>
      </c>
      <c r="H484" s="175" t="s">
        <v>84</v>
      </c>
      <c r="I484" s="175" t="s">
        <v>84</v>
      </c>
      <c r="J484" s="175" t="s">
        <v>84</v>
      </c>
      <c r="K484" s="175" t="s">
        <v>84</v>
      </c>
      <c r="L484" s="175" t="s">
        <v>84</v>
      </c>
      <c r="M484" s="136">
        <f t="shared" si="7"/>
        <v>0</v>
      </c>
    </row>
    <row r="485" spans="1:13" ht="13.15">
      <c r="A485" t="s">
        <v>231</v>
      </c>
      <c r="B485" t="s">
        <v>157</v>
      </c>
      <c r="C485" t="s">
        <v>158</v>
      </c>
      <c r="D485" t="s">
        <v>75</v>
      </c>
      <c r="E485" t="s">
        <v>69</v>
      </c>
      <c r="F485" s="175" t="s">
        <v>84</v>
      </c>
      <c r="G485" s="175" t="s">
        <v>84</v>
      </c>
      <c r="H485" s="175" t="s">
        <v>84</v>
      </c>
      <c r="I485" s="175" t="s">
        <v>84</v>
      </c>
      <c r="J485" s="175" t="s">
        <v>84</v>
      </c>
      <c r="K485" s="175" t="s">
        <v>84</v>
      </c>
      <c r="L485" s="175" t="s">
        <v>84</v>
      </c>
      <c r="M485" s="136">
        <f t="shared" si="7"/>
        <v>0</v>
      </c>
    </row>
    <row r="486" spans="1:13" ht="13.15">
      <c r="A486" t="s">
        <v>231</v>
      </c>
      <c r="B486" t="s">
        <v>159</v>
      </c>
      <c r="C486" t="s">
        <v>160</v>
      </c>
      <c r="D486" t="s">
        <v>75</v>
      </c>
      <c r="E486" t="s">
        <v>69</v>
      </c>
      <c r="F486" s="175" t="s">
        <v>84</v>
      </c>
      <c r="G486" s="175" t="s">
        <v>84</v>
      </c>
      <c r="H486" s="175" t="s">
        <v>84</v>
      </c>
      <c r="I486" s="175" t="s">
        <v>84</v>
      </c>
      <c r="J486" s="175" t="s">
        <v>84</v>
      </c>
      <c r="K486" s="175" t="s">
        <v>84</v>
      </c>
      <c r="L486" s="175" t="s">
        <v>84</v>
      </c>
      <c r="M486" s="136">
        <f t="shared" si="7"/>
        <v>0</v>
      </c>
    </row>
    <row r="487" spans="1:13" ht="13.15">
      <c r="A487" t="s">
        <v>231</v>
      </c>
      <c r="B487" t="s">
        <v>161</v>
      </c>
      <c r="C487" t="s">
        <v>162</v>
      </c>
      <c r="D487" t="s">
        <v>75</v>
      </c>
      <c r="E487" t="s">
        <v>69</v>
      </c>
      <c r="F487" s="175" t="s">
        <v>84</v>
      </c>
      <c r="G487" s="175" t="s">
        <v>84</v>
      </c>
      <c r="H487" s="175" t="s">
        <v>84</v>
      </c>
      <c r="I487" s="175" t="s">
        <v>84</v>
      </c>
      <c r="J487" s="175" t="s">
        <v>84</v>
      </c>
      <c r="K487" s="175" t="s">
        <v>84</v>
      </c>
      <c r="L487" s="175" t="s">
        <v>84</v>
      </c>
      <c r="M487" s="136">
        <f t="shared" si="7"/>
        <v>0</v>
      </c>
    </row>
    <row r="488" spans="1:13" ht="13.15">
      <c r="A488" t="s">
        <v>231</v>
      </c>
      <c r="B488" t="s">
        <v>163</v>
      </c>
      <c r="C488" t="s">
        <v>164</v>
      </c>
      <c r="D488" t="s">
        <v>75</v>
      </c>
      <c r="E488" t="s">
        <v>69</v>
      </c>
      <c r="F488" s="175" t="s">
        <v>84</v>
      </c>
      <c r="G488" s="175" t="s">
        <v>84</v>
      </c>
      <c r="H488" s="175" t="s">
        <v>84</v>
      </c>
      <c r="I488" s="175" t="s">
        <v>84</v>
      </c>
      <c r="J488" s="175" t="s">
        <v>84</v>
      </c>
      <c r="K488" s="175" t="s">
        <v>84</v>
      </c>
      <c r="L488" s="175" t="s">
        <v>84</v>
      </c>
      <c r="M488" s="136">
        <f t="shared" si="7"/>
        <v>0</v>
      </c>
    </row>
    <row r="489" spans="1:13" ht="13.15">
      <c r="A489" t="s">
        <v>231</v>
      </c>
      <c r="B489" t="s">
        <v>165</v>
      </c>
      <c r="C489" t="s">
        <v>166</v>
      </c>
      <c r="D489" t="s">
        <v>75</v>
      </c>
      <c r="E489" t="s">
        <v>69</v>
      </c>
      <c r="F489" s="175" t="s">
        <v>84</v>
      </c>
      <c r="G489" s="175" t="s">
        <v>84</v>
      </c>
      <c r="H489" s="175" t="s">
        <v>84</v>
      </c>
      <c r="I489" s="175" t="s">
        <v>84</v>
      </c>
      <c r="J489" s="175" t="s">
        <v>84</v>
      </c>
      <c r="K489" s="175" t="s">
        <v>84</v>
      </c>
      <c r="L489" s="175" t="s">
        <v>84</v>
      </c>
      <c r="M489" s="136">
        <f t="shared" si="7"/>
        <v>0</v>
      </c>
    </row>
    <row r="490" spans="1:13" ht="13.15">
      <c r="A490" t="s">
        <v>231</v>
      </c>
      <c r="B490" t="s">
        <v>167</v>
      </c>
      <c r="C490" t="s">
        <v>168</v>
      </c>
      <c r="D490" t="s">
        <v>75</v>
      </c>
      <c r="E490" t="s">
        <v>69</v>
      </c>
      <c r="F490" s="175" t="s">
        <v>84</v>
      </c>
      <c r="G490" s="175" t="s">
        <v>84</v>
      </c>
      <c r="H490" s="175" t="s">
        <v>84</v>
      </c>
      <c r="I490" s="175" t="s">
        <v>84</v>
      </c>
      <c r="J490" s="175" t="s">
        <v>84</v>
      </c>
      <c r="K490" s="175" t="s">
        <v>84</v>
      </c>
      <c r="L490" s="175" t="s">
        <v>84</v>
      </c>
      <c r="M490" s="136">
        <f t="shared" si="7"/>
        <v>0</v>
      </c>
    </row>
    <row r="491" spans="1:13" ht="13.15">
      <c r="A491" t="s">
        <v>231</v>
      </c>
      <c r="B491" t="s">
        <v>169</v>
      </c>
      <c r="C491" t="s">
        <v>170</v>
      </c>
      <c r="D491" t="s">
        <v>75</v>
      </c>
      <c r="E491" t="s">
        <v>69</v>
      </c>
      <c r="F491" s="175" t="s">
        <v>84</v>
      </c>
      <c r="G491" s="175" t="s">
        <v>84</v>
      </c>
      <c r="H491" s="175" t="s">
        <v>84</v>
      </c>
      <c r="I491" s="175" t="s">
        <v>84</v>
      </c>
      <c r="J491" s="175" t="s">
        <v>84</v>
      </c>
      <c r="K491" s="175" t="s">
        <v>84</v>
      </c>
      <c r="L491" s="175" t="s">
        <v>84</v>
      </c>
      <c r="M491" s="136">
        <f t="shared" si="7"/>
        <v>0</v>
      </c>
    </row>
    <row r="492" spans="1:13" ht="13.15">
      <c r="A492" t="s">
        <v>231</v>
      </c>
      <c r="B492" t="s">
        <v>171</v>
      </c>
      <c r="C492" t="s">
        <v>172</v>
      </c>
      <c r="D492" t="s">
        <v>75</v>
      </c>
      <c r="E492" t="s">
        <v>69</v>
      </c>
      <c r="F492" s="175" t="s">
        <v>84</v>
      </c>
      <c r="G492" s="175" t="s">
        <v>84</v>
      </c>
      <c r="H492" s="175" t="s">
        <v>84</v>
      </c>
      <c r="I492" s="175" t="s">
        <v>84</v>
      </c>
      <c r="J492" s="175" t="s">
        <v>84</v>
      </c>
      <c r="K492" s="175" t="s">
        <v>84</v>
      </c>
      <c r="L492" s="175" t="s">
        <v>84</v>
      </c>
      <c r="M492" s="136">
        <f t="shared" si="7"/>
        <v>0</v>
      </c>
    </row>
    <row r="493" spans="1:13" ht="13.15">
      <c r="A493" t="s">
        <v>231</v>
      </c>
      <c r="B493" t="s">
        <v>173</v>
      </c>
      <c r="C493" t="s">
        <v>174</v>
      </c>
      <c r="D493" t="s">
        <v>75</v>
      </c>
      <c r="E493" t="s">
        <v>69</v>
      </c>
      <c r="F493" s="175" t="s">
        <v>84</v>
      </c>
      <c r="G493" s="175" t="s">
        <v>84</v>
      </c>
      <c r="H493" s="175" t="s">
        <v>84</v>
      </c>
      <c r="I493" s="175" t="s">
        <v>84</v>
      </c>
      <c r="J493" s="175" t="s">
        <v>84</v>
      </c>
      <c r="K493" s="175" t="s">
        <v>84</v>
      </c>
      <c r="L493" s="175" t="s">
        <v>84</v>
      </c>
      <c r="M493" s="136">
        <f t="shared" si="7"/>
        <v>0</v>
      </c>
    </row>
    <row r="494" spans="1:13" ht="13.15">
      <c r="A494" t="s">
        <v>231</v>
      </c>
      <c r="B494" t="s">
        <v>175</v>
      </c>
      <c r="C494" t="s">
        <v>176</v>
      </c>
      <c r="D494" t="s">
        <v>75</v>
      </c>
      <c r="E494" t="s">
        <v>69</v>
      </c>
      <c r="F494" s="175" t="s">
        <v>84</v>
      </c>
      <c r="G494" s="175" t="s">
        <v>84</v>
      </c>
      <c r="H494" s="175" t="s">
        <v>84</v>
      </c>
      <c r="I494" s="175" t="s">
        <v>84</v>
      </c>
      <c r="J494" s="175" t="s">
        <v>84</v>
      </c>
      <c r="K494" s="175" t="s">
        <v>84</v>
      </c>
      <c r="L494" s="175" t="s">
        <v>84</v>
      </c>
      <c r="M494" s="136">
        <f t="shared" si="7"/>
        <v>0</v>
      </c>
    </row>
    <row r="495" spans="1:13" ht="13.15">
      <c r="A495" t="s">
        <v>231</v>
      </c>
      <c r="B495" t="s">
        <v>177</v>
      </c>
      <c r="C495" t="s">
        <v>178</v>
      </c>
      <c r="D495" t="s">
        <v>75</v>
      </c>
      <c r="E495" t="s">
        <v>69</v>
      </c>
      <c r="F495" s="175" t="s">
        <v>84</v>
      </c>
      <c r="G495" s="175" t="s">
        <v>84</v>
      </c>
      <c r="H495" s="175" t="s">
        <v>84</v>
      </c>
      <c r="I495" s="175" t="s">
        <v>84</v>
      </c>
      <c r="J495" s="175" t="s">
        <v>84</v>
      </c>
      <c r="K495" s="175" t="s">
        <v>84</v>
      </c>
      <c r="L495" s="175" t="s">
        <v>84</v>
      </c>
      <c r="M495" s="136">
        <f t="shared" si="7"/>
        <v>0</v>
      </c>
    </row>
    <row r="496" spans="1:13" ht="13.15">
      <c r="A496" t="s">
        <v>231</v>
      </c>
      <c r="B496" t="s">
        <v>179</v>
      </c>
      <c r="C496" t="s">
        <v>180</v>
      </c>
      <c r="D496" t="s">
        <v>75</v>
      </c>
      <c r="E496" t="s">
        <v>69</v>
      </c>
      <c r="F496" s="175" t="s">
        <v>84</v>
      </c>
      <c r="G496" s="175" t="s">
        <v>84</v>
      </c>
      <c r="H496" s="175" t="s">
        <v>84</v>
      </c>
      <c r="I496" s="175" t="s">
        <v>84</v>
      </c>
      <c r="J496" s="175" t="s">
        <v>84</v>
      </c>
      <c r="K496" s="175" t="s">
        <v>84</v>
      </c>
      <c r="L496" s="175" t="s">
        <v>84</v>
      </c>
      <c r="M496" s="136">
        <f t="shared" si="7"/>
        <v>0</v>
      </c>
    </row>
    <row r="497" spans="1:13" ht="13.15">
      <c r="A497" t="s">
        <v>231</v>
      </c>
      <c r="B497" t="s">
        <v>181</v>
      </c>
      <c r="C497" t="s">
        <v>182</v>
      </c>
      <c r="D497" t="s">
        <v>75</v>
      </c>
      <c r="E497" t="s">
        <v>69</v>
      </c>
      <c r="F497" s="175" t="s">
        <v>84</v>
      </c>
      <c r="G497" s="175" t="s">
        <v>84</v>
      </c>
      <c r="H497" s="175" t="s">
        <v>84</v>
      </c>
      <c r="I497" s="175" t="s">
        <v>84</v>
      </c>
      <c r="J497" s="175" t="s">
        <v>84</v>
      </c>
      <c r="K497" s="175" t="s">
        <v>84</v>
      </c>
      <c r="L497" s="175" t="s">
        <v>84</v>
      </c>
      <c r="M497" s="136">
        <f t="shared" si="7"/>
        <v>0</v>
      </c>
    </row>
    <row r="498" spans="1:13" ht="13.15">
      <c r="A498" t="s">
        <v>231</v>
      </c>
      <c r="B498" t="s">
        <v>183</v>
      </c>
      <c r="C498" t="s">
        <v>184</v>
      </c>
      <c r="D498" t="s">
        <v>75</v>
      </c>
      <c r="E498" t="s">
        <v>69</v>
      </c>
      <c r="F498" s="175" t="s">
        <v>84</v>
      </c>
      <c r="G498" s="175" t="s">
        <v>84</v>
      </c>
      <c r="H498" s="175" t="s">
        <v>84</v>
      </c>
      <c r="I498" s="175" t="s">
        <v>84</v>
      </c>
      <c r="J498" s="175" t="s">
        <v>84</v>
      </c>
      <c r="K498" s="175" t="s">
        <v>84</v>
      </c>
      <c r="L498" s="175" t="s">
        <v>84</v>
      </c>
      <c r="M498" s="136">
        <f t="shared" si="7"/>
        <v>0</v>
      </c>
    </row>
    <row r="499" spans="1:13" ht="13.15">
      <c r="A499" t="s">
        <v>231</v>
      </c>
      <c r="B499" t="s">
        <v>185</v>
      </c>
      <c r="C499" t="s">
        <v>186</v>
      </c>
      <c r="D499" t="s">
        <v>75</v>
      </c>
      <c r="E499" t="s">
        <v>69</v>
      </c>
      <c r="F499" s="175" t="s">
        <v>84</v>
      </c>
      <c r="G499" s="175" t="s">
        <v>84</v>
      </c>
      <c r="H499" s="175" t="s">
        <v>84</v>
      </c>
      <c r="I499" s="175" t="s">
        <v>84</v>
      </c>
      <c r="J499" s="175" t="s">
        <v>84</v>
      </c>
      <c r="K499" s="175" t="s">
        <v>84</v>
      </c>
      <c r="L499" s="175" t="s">
        <v>84</v>
      </c>
      <c r="M499" s="136">
        <f t="shared" si="7"/>
        <v>0</v>
      </c>
    </row>
    <row r="500" spans="1:13" ht="13.15">
      <c r="A500" t="s">
        <v>231</v>
      </c>
      <c r="B500" t="s">
        <v>187</v>
      </c>
      <c r="C500" t="s">
        <v>188</v>
      </c>
      <c r="D500" t="s">
        <v>75</v>
      </c>
      <c r="E500" t="s">
        <v>69</v>
      </c>
      <c r="F500" s="175" t="s">
        <v>84</v>
      </c>
      <c r="G500" s="175" t="s">
        <v>84</v>
      </c>
      <c r="H500" s="175" t="s">
        <v>84</v>
      </c>
      <c r="I500" s="175" t="s">
        <v>84</v>
      </c>
      <c r="J500" s="175" t="s">
        <v>84</v>
      </c>
      <c r="K500" s="175" t="s">
        <v>84</v>
      </c>
      <c r="L500" s="175" t="s">
        <v>84</v>
      </c>
      <c r="M500" s="136">
        <f t="shared" si="7"/>
        <v>0</v>
      </c>
    </row>
    <row r="501" spans="1:13" ht="13.15">
      <c r="A501" t="s">
        <v>231</v>
      </c>
      <c r="B501" t="s">
        <v>189</v>
      </c>
      <c r="C501" t="s">
        <v>190</v>
      </c>
      <c r="D501" t="s">
        <v>75</v>
      </c>
      <c r="E501" t="s">
        <v>69</v>
      </c>
      <c r="F501" s="175" t="s">
        <v>84</v>
      </c>
      <c r="G501" s="175" t="s">
        <v>84</v>
      </c>
      <c r="H501" s="175" t="s">
        <v>84</v>
      </c>
      <c r="I501" s="175" t="s">
        <v>84</v>
      </c>
      <c r="J501" s="175" t="s">
        <v>84</v>
      </c>
      <c r="K501" s="175" t="s">
        <v>84</v>
      </c>
      <c r="L501" s="175" t="s">
        <v>84</v>
      </c>
      <c r="M501" s="136">
        <f t="shared" si="7"/>
        <v>0</v>
      </c>
    </row>
    <row r="502" spans="1:13" ht="13.15">
      <c r="A502" t="s">
        <v>231</v>
      </c>
      <c r="B502" t="s">
        <v>191</v>
      </c>
      <c r="C502" t="s">
        <v>192</v>
      </c>
      <c r="D502" t="s">
        <v>75</v>
      </c>
      <c r="E502" t="s">
        <v>69</v>
      </c>
      <c r="F502" s="175" t="s">
        <v>84</v>
      </c>
      <c r="G502" s="175" t="s">
        <v>84</v>
      </c>
      <c r="H502" s="175" t="s">
        <v>84</v>
      </c>
      <c r="I502" s="175" t="s">
        <v>84</v>
      </c>
      <c r="J502" s="175" t="s">
        <v>84</v>
      </c>
      <c r="K502" s="175" t="s">
        <v>84</v>
      </c>
      <c r="L502" s="175" t="s">
        <v>84</v>
      </c>
      <c r="M502" s="136">
        <f t="shared" si="7"/>
        <v>0</v>
      </c>
    </row>
    <row r="503" spans="1:13" ht="13.15">
      <c r="A503" t="s">
        <v>231</v>
      </c>
      <c r="B503" t="s">
        <v>193</v>
      </c>
      <c r="C503" t="s">
        <v>194</v>
      </c>
      <c r="D503" t="s">
        <v>75</v>
      </c>
      <c r="E503" t="s">
        <v>69</v>
      </c>
      <c r="F503" s="175" t="s">
        <v>84</v>
      </c>
      <c r="G503" s="175" t="s">
        <v>84</v>
      </c>
      <c r="H503" s="175" t="s">
        <v>84</v>
      </c>
      <c r="I503" s="175" t="s">
        <v>84</v>
      </c>
      <c r="J503" s="175" t="s">
        <v>84</v>
      </c>
      <c r="K503" s="175" t="s">
        <v>84</v>
      </c>
      <c r="L503" s="175" t="s">
        <v>84</v>
      </c>
      <c r="M503" s="136">
        <f t="shared" si="7"/>
        <v>0</v>
      </c>
    </row>
    <row r="504" spans="1:13" ht="13.15">
      <c r="A504" t="s">
        <v>231</v>
      </c>
      <c r="B504" t="s">
        <v>195</v>
      </c>
      <c r="C504" t="s">
        <v>196</v>
      </c>
      <c r="D504" t="s">
        <v>75</v>
      </c>
      <c r="E504" t="s">
        <v>69</v>
      </c>
      <c r="F504" s="175" t="s">
        <v>84</v>
      </c>
      <c r="G504" s="175" t="s">
        <v>84</v>
      </c>
      <c r="H504" s="175" t="s">
        <v>84</v>
      </c>
      <c r="I504" s="175" t="s">
        <v>84</v>
      </c>
      <c r="J504" s="175" t="s">
        <v>84</v>
      </c>
      <c r="K504" s="175" t="s">
        <v>84</v>
      </c>
      <c r="L504" s="175" t="s">
        <v>84</v>
      </c>
      <c r="M504" s="136">
        <f t="shared" si="7"/>
        <v>0</v>
      </c>
    </row>
    <row r="505" spans="1:13" ht="13.15">
      <c r="A505" t="s">
        <v>231</v>
      </c>
      <c r="B505" t="s">
        <v>197</v>
      </c>
      <c r="C505" t="s">
        <v>198</v>
      </c>
      <c r="D505" t="s">
        <v>75</v>
      </c>
      <c r="E505" t="s">
        <v>69</v>
      </c>
      <c r="F505" s="175" t="s">
        <v>84</v>
      </c>
      <c r="G505" s="175" t="s">
        <v>84</v>
      </c>
      <c r="H505" s="175" t="s">
        <v>84</v>
      </c>
      <c r="I505" s="175" t="s">
        <v>84</v>
      </c>
      <c r="J505" s="175" t="s">
        <v>84</v>
      </c>
      <c r="K505" s="175" t="s">
        <v>84</v>
      </c>
      <c r="L505" s="175" t="s">
        <v>84</v>
      </c>
      <c r="M505" s="136">
        <f t="shared" si="7"/>
        <v>0</v>
      </c>
    </row>
    <row r="506" spans="1:13" ht="13.15">
      <c r="A506" t="s">
        <v>231</v>
      </c>
      <c r="B506" t="s">
        <v>199</v>
      </c>
      <c r="C506" t="s">
        <v>200</v>
      </c>
      <c r="D506" t="s">
        <v>75</v>
      </c>
      <c r="E506" t="s">
        <v>69</v>
      </c>
      <c r="F506" s="175" t="s">
        <v>84</v>
      </c>
      <c r="G506" s="175" t="s">
        <v>84</v>
      </c>
      <c r="H506" s="175" t="s">
        <v>84</v>
      </c>
      <c r="I506" s="175" t="s">
        <v>84</v>
      </c>
      <c r="J506" s="175" t="s">
        <v>84</v>
      </c>
      <c r="K506" s="175" t="s">
        <v>84</v>
      </c>
      <c r="L506" s="175" t="s">
        <v>84</v>
      </c>
      <c r="M506" s="136">
        <f t="shared" si="7"/>
        <v>0</v>
      </c>
    </row>
    <row r="507" spans="1:13" ht="13.15">
      <c r="A507" t="s">
        <v>231</v>
      </c>
      <c r="B507" t="s">
        <v>201</v>
      </c>
      <c r="C507" t="s">
        <v>202</v>
      </c>
      <c r="D507" t="s">
        <v>75</v>
      </c>
      <c r="E507" t="s">
        <v>69</v>
      </c>
      <c r="F507" s="175" t="s">
        <v>84</v>
      </c>
      <c r="G507" s="175" t="s">
        <v>84</v>
      </c>
      <c r="H507" s="175" t="s">
        <v>84</v>
      </c>
      <c r="I507" s="175" t="s">
        <v>84</v>
      </c>
      <c r="J507" s="175" t="s">
        <v>84</v>
      </c>
      <c r="K507" s="175" t="s">
        <v>84</v>
      </c>
      <c r="L507" s="175" t="s">
        <v>84</v>
      </c>
      <c r="M507" s="136">
        <f t="shared" si="7"/>
        <v>0</v>
      </c>
    </row>
    <row r="508" spans="1:13" ht="13.15">
      <c r="A508" t="s">
        <v>231</v>
      </c>
      <c r="B508" t="s">
        <v>203</v>
      </c>
      <c r="C508" t="s">
        <v>204</v>
      </c>
      <c r="D508" t="s">
        <v>75</v>
      </c>
      <c r="E508" t="s">
        <v>69</v>
      </c>
      <c r="F508" s="175" t="s">
        <v>84</v>
      </c>
      <c r="G508" s="175" t="s">
        <v>84</v>
      </c>
      <c r="H508" s="175" t="s">
        <v>84</v>
      </c>
      <c r="I508" s="175" t="s">
        <v>84</v>
      </c>
      <c r="J508" s="175" t="s">
        <v>84</v>
      </c>
      <c r="K508" s="175" t="s">
        <v>84</v>
      </c>
      <c r="L508" s="175" t="s">
        <v>84</v>
      </c>
      <c r="M508" s="136">
        <f t="shared" si="7"/>
        <v>0</v>
      </c>
    </row>
    <row r="509" spans="1:13" ht="13.15">
      <c r="A509" t="s">
        <v>231</v>
      </c>
      <c r="B509" t="s">
        <v>205</v>
      </c>
      <c r="C509" t="s">
        <v>206</v>
      </c>
      <c r="D509" t="s">
        <v>75</v>
      </c>
      <c r="E509" t="s">
        <v>69</v>
      </c>
      <c r="F509" s="175" t="s">
        <v>84</v>
      </c>
      <c r="G509" s="175" t="s">
        <v>84</v>
      </c>
      <c r="H509" s="175" t="s">
        <v>84</v>
      </c>
      <c r="I509" s="175" t="s">
        <v>84</v>
      </c>
      <c r="J509" s="175" t="s">
        <v>84</v>
      </c>
      <c r="K509" s="175" t="s">
        <v>84</v>
      </c>
      <c r="L509" s="175" t="s">
        <v>84</v>
      </c>
      <c r="M509" s="136">
        <f t="shared" si="7"/>
        <v>0</v>
      </c>
    </row>
    <row r="510" spans="1:13" ht="13.15">
      <c r="A510" t="s">
        <v>231</v>
      </c>
      <c r="B510" t="s">
        <v>207</v>
      </c>
      <c r="C510" t="s">
        <v>208</v>
      </c>
      <c r="D510" t="s">
        <v>75</v>
      </c>
      <c r="E510" t="s">
        <v>69</v>
      </c>
      <c r="F510" s="175" t="s">
        <v>84</v>
      </c>
      <c r="G510" s="175" t="s">
        <v>84</v>
      </c>
      <c r="H510" s="175" t="s">
        <v>84</v>
      </c>
      <c r="I510" s="175" t="s">
        <v>84</v>
      </c>
      <c r="J510" s="175" t="s">
        <v>84</v>
      </c>
      <c r="K510" s="175" t="s">
        <v>84</v>
      </c>
      <c r="L510" s="175" t="s">
        <v>84</v>
      </c>
      <c r="M510" s="136">
        <f t="shared" si="7"/>
        <v>0</v>
      </c>
    </row>
    <row r="511" spans="1:13" ht="13.15">
      <c r="A511" t="s">
        <v>231</v>
      </c>
      <c r="B511" t="s">
        <v>209</v>
      </c>
      <c r="C511" t="s">
        <v>210</v>
      </c>
      <c r="D511" t="s">
        <v>75</v>
      </c>
      <c r="E511" t="s">
        <v>69</v>
      </c>
      <c r="F511" s="175" t="s">
        <v>84</v>
      </c>
      <c r="G511" s="175" t="s">
        <v>84</v>
      </c>
      <c r="H511" s="175" t="s">
        <v>84</v>
      </c>
      <c r="I511" s="175" t="s">
        <v>84</v>
      </c>
      <c r="J511" s="175" t="s">
        <v>84</v>
      </c>
      <c r="K511" s="175" t="s">
        <v>84</v>
      </c>
      <c r="L511" s="175" t="s">
        <v>84</v>
      </c>
      <c r="M511" s="136">
        <f t="shared" si="7"/>
        <v>0</v>
      </c>
    </row>
    <row r="512" spans="1:13" ht="13.15">
      <c r="A512" t="s">
        <v>231</v>
      </c>
      <c r="B512" t="s">
        <v>211</v>
      </c>
      <c r="C512" t="s">
        <v>212</v>
      </c>
      <c r="D512" t="s">
        <v>75</v>
      </c>
      <c r="E512" t="s">
        <v>69</v>
      </c>
      <c r="F512" s="175" t="s">
        <v>84</v>
      </c>
      <c r="G512" s="175" t="s">
        <v>84</v>
      </c>
      <c r="H512" s="175" t="s">
        <v>84</v>
      </c>
      <c r="I512" s="175" t="s">
        <v>84</v>
      </c>
      <c r="J512" s="175" t="s">
        <v>84</v>
      </c>
      <c r="K512" s="175" t="s">
        <v>84</v>
      </c>
      <c r="L512" s="175" t="s">
        <v>84</v>
      </c>
      <c r="M512" s="136">
        <f t="shared" si="7"/>
        <v>0</v>
      </c>
    </row>
    <row r="513" spans="1:13" ht="13.15">
      <c r="A513" t="s">
        <v>231</v>
      </c>
      <c r="B513" t="s">
        <v>213</v>
      </c>
      <c r="C513" t="s">
        <v>214</v>
      </c>
      <c r="D513" t="s">
        <v>75</v>
      </c>
      <c r="E513" t="s">
        <v>69</v>
      </c>
      <c r="F513" s="175" t="s">
        <v>84</v>
      </c>
      <c r="G513" s="175" t="s">
        <v>84</v>
      </c>
      <c r="H513" s="175" t="s">
        <v>84</v>
      </c>
      <c r="I513" s="175" t="s">
        <v>84</v>
      </c>
      <c r="J513" s="175" t="s">
        <v>84</v>
      </c>
      <c r="K513" s="175" t="s">
        <v>84</v>
      </c>
      <c r="L513" s="175" t="s">
        <v>84</v>
      </c>
      <c r="M513" s="136">
        <f t="shared" si="7"/>
        <v>0</v>
      </c>
    </row>
    <row r="514" spans="1:13" ht="13.15">
      <c r="A514" t="s">
        <v>231</v>
      </c>
      <c r="B514" t="s">
        <v>215</v>
      </c>
      <c r="C514" t="s">
        <v>216</v>
      </c>
      <c r="D514" t="s">
        <v>75</v>
      </c>
      <c r="E514" t="s">
        <v>69</v>
      </c>
      <c r="F514" s="175" t="s">
        <v>84</v>
      </c>
      <c r="G514" s="175" t="s">
        <v>84</v>
      </c>
      <c r="H514" s="175" t="s">
        <v>84</v>
      </c>
      <c r="I514" s="175" t="s">
        <v>84</v>
      </c>
      <c r="J514" s="175" t="s">
        <v>84</v>
      </c>
      <c r="K514" s="175" t="s">
        <v>84</v>
      </c>
      <c r="L514" s="175" t="s">
        <v>84</v>
      </c>
      <c r="M514" s="136">
        <f t="shared" si="7"/>
        <v>0</v>
      </c>
    </row>
    <row r="515" spans="1:13" ht="13.15">
      <c r="A515" t="s">
        <v>231</v>
      </c>
      <c r="B515" t="s">
        <v>217</v>
      </c>
      <c r="C515" t="s">
        <v>218</v>
      </c>
      <c r="D515" t="s">
        <v>75</v>
      </c>
      <c r="E515" t="s">
        <v>69</v>
      </c>
      <c r="F515" s="175" t="s">
        <v>84</v>
      </c>
      <c r="G515" s="175" t="s">
        <v>84</v>
      </c>
      <c r="H515" s="175" t="s">
        <v>84</v>
      </c>
      <c r="I515" s="175" t="s">
        <v>84</v>
      </c>
      <c r="J515" s="175" t="s">
        <v>84</v>
      </c>
      <c r="K515" s="175" t="s">
        <v>84</v>
      </c>
      <c r="L515" s="175" t="s">
        <v>84</v>
      </c>
      <c r="M515" s="136">
        <f t="shared" si="7"/>
        <v>0</v>
      </c>
    </row>
    <row r="516" spans="1:13" ht="13.15">
      <c r="A516" t="s">
        <v>231</v>
      </c>
      <c r="B516" t="s">
        <v>219</v>
      </c>
      <c r="C516" t="s">
        <v>220</v>
      </c>
      <c r="D516" t="s">
        <v>75</v>
      </c>
      <c r="E516" t="s">
        <v>69</v>
      </c>
      <c r="F516" s="175" t="s">
        <v>84</v>
      </c>
      <c r="G516" s="175" t="s">
        <v>84</v>
      </c>
      <c r="H516" s="175" t="s">
        <v>84</v>
      </c>
      <c r="I516" s="175" t="s">
        <v>84</v>
      </c>
      <c r="J516" s="175" t="s">
        <v>84</v>
      </c>
      <c r="K516" s="175" t="s">
        <v>84</v>
      </c>
      <c r="L516" s="175" t="s">
        <v>84</v>
      </c>
      <c r="M516" s="136">
        <f t="shared" si="7"/>
        <v>0</v>
      </c>
    </row>
    <row r="517" spans="1:13" ht="13.15">
      <c r="A517" t="s">
        <v>231</v>
      </c>
      <c r="B517" t="s">
        <v>221</v>
      </c>
      <c r="C517" t="s">
        <v>222</v>
      </c>
      <c r="D517" t="s">
        <v>75</v>
      </c>
      <c r="E517" t="s">
        <v>69</v>
      </c>
      <c r="F517" s="175" t="s">
        <v>84</v>
      </c>
      <c r="G517" s="175" t="s">
        <v>84</v>
      </c>
      <c r="H517" s="175" t="s">
        <v>84</v>
      </c>
      <c r="I517" s="175" t="s">
        <v>84</v>
      </c>
      <c r="J517" s="175" t="s">
        <v>84</v>
      </c>
      <c r="K517" s="175" t="s">
        <v>84</v>
      </c>
      <c r="L517" s="175" t="s">
        <v>84</v>
      </c>
      <c r="M517" s="136">
        <f t="shared" si="7"/>
        <v>0</v>
      </c>
    </row>
    <row r="518" spans="1:13" ht="13.15">
      <c r="A518" t="s">
        <v>231</v>
      </c>
      <c r="B518" t="s">
        <v>223</v>
      </c>
      <c r="C518" t="s">
        <v>224</v>
      </c>
      <c r="D518" t="s">
        <v>75</v>
      </c>
      <c r="E518" t="s">
        <v>69</v>
      </c>
      <c r="F518" s="175" t="s">
        <v>84</v>
      </c>
      <c r="G518" s="175" t="s">
        <v>84</v>
      </c>
      <c r="H518" s="175" t="s">
        <v>84</v>
      </c>
      <c r="I518" s="175" t="s">
        <v>84</v>
      </c>
      <c r="J518" s="175" t="s">
        <v>84</v>
      </c>
      <c r="K518" s="175" t="s">
        <v>84</v>
      </c>
      <c r="L518" s="175" t="s">
        <v>84</v>
      </c>
      <c r="M518" s="136">
        <f t="shared" si="7"/>
        <v>0</v>
      </c>
    </row>
    <row r="519" spans="1:13" ht="13.15">
      <c r="A519" t="s">
        <v>231</v>
      </c>
      <c r="B519" t="s">
        <v>225</v>
      </c>
      <c r="C519" t="s">
        <v>226</v>
      </c>
      <c r="D519" t="s">
        <v>75</v>
      </c>
      <c r="E519" t="s">
        <v>69</v>
      </c>
      <c r="F519" s="175" t="s">
        <v>84</v>
      </c>
      <c r="G519" s="175" t="s">
        <v>84</v>
      </c>
      <c r="H519" s="175" t="s">
        <v>84</v>
      </c>
      <c r="I519" s="175" t="s">
        <v>84</v>
      </c>
      <c r="J519" s="175" t="s">
        <v>84</v>
      </c>
      <c r="K519" s="175" t="s">
        <v>84</v>
      </c>
      <c r="L519" s="175" t="s">
        <v>84</v>
      </c>
      <c r="M519" s="136">
        <f t="shared" ref="M519:M582" si="8">SUM(F519:L519)</f>
        <v>0</v>
      </c>
    </row>
    <row r="520" spans="1:13" ht="13.15">
      <c r="A520" t="s">
        <v>231</v>
      </c>
      <c r="B520" t="s">
        <v>227</v>
      </c>
      <c r="C520" t="s">
        <v>228</v>
      </c>
      <c r="D520" t="s">
        <v>75</v>
      </c>
      <c r="E520" t="s">
        <v>69</v>
      </c>
      <c r="F520" s="175" t="s">
        <v>84</v>
      </c>
      <c r="G520" s="175" t="s">
        <v>84</v>
      </c>
      <c r="H520" s="175" t="s">
        <v>84</v>
      </c>
      <c r="I520" s="175" t="s">
        <v>84</v>
      </c>
      <c r="J520" s="175" t="s">
        <v>84</v>
      </c>
      <c r="K520" s="175" t="s">
        <v>84</v>
      </c>
      <c r="L520" s="175" t="s">
        <v>84</v>
      </c>
      <c r="M520" s="136">
        <f t="shared" si="8"/>
        <v>0</v>
      </c>
    </row>
    <row r="521" spans="1:13" ht="13.15">
      <c r="A521" t="s">
        <v>231</v>
      </c>
      <c r="B521" t="s">
        <v>229</v>
      </c>
      <c r="C521" t="s">
        <v>230</v>
      </c>
      <c r="D521" t="s">
        <v>75</v>
      </c>
      <c r="E521" t="s">
        <v>69</v>
      </c>
      <c r="F521" s="175" t="s">
        <v>84</v>
      </c>
      <c r="G521" s="175" t="s">
        <v>84</v>
      </c>
      <c r="H521" s="175" t="s">
        <v>84</v>
      </c>
      <c r="I521" s="175" t="s">
        <v>84</v>
      </c>
      <c r="J521" s="175" t="s">
        <v>84</v>
      </c>
      <c r="K521" s="175" t="s">
        <v>84</v>
      </c>
      <c r="L521" s="175" t="s">
        <v>84</v>
      </c>
      <c r="M521" s="136">
        <f t="shared" si="8"/>
        <v>0</v>
      </c>
    </row>
    <row r="522" spans="1:13" ht="13.15">
      <c r="A522" t="s">
        <v>232</v>
      </c>
      <c r="B522" t="s">
        <v>145</v>
      </c>
      <c r="C522" t="s">
        <v>146</v>
      </c>
      <c r="D522" t="s">
        <v>75</v>
      </c>
      <c r="E522" t="s">
        <v>69</v>
      </c>
      <c r="F522" s="175" t="s">
        <v>84</v>
      </c>
      <c r="G522" s="175" t="s">
        <v>84</v>
      </c>
      <c r="H522" s="175" t="s">
        <v>84</v>
      </c>
      <c r="I522" s="175" t="s">
        <v>84</v>
      </c>
      <c r="J522" s="175" t="s">
        <v>84</v>
      </c>
      <c r="K522" s="175" t="s">
        <v>84</v>
      </c>
      <c r="L522" s="175" t="s">
        <v>84</v>
      </c>
      <c r="M522" s="136">
        <f t="shared" si="8"/>
        <v>0</v>
      </c>
    </row>
    <row r="523" spans="1:13" ht="13.15">
      <c r="A523" t="s">
        <v>232</v>
      </c>
      <c r="B523" t="s">
        <v>147</v>
      </c>
      <c r="C523" t="s">
        <v>148</v>
      </c>
      <c r="D523" t="s">
        <v>75</v>
      </c>
      <c r="E523" t="s">
        <v>69</v>
      </c>
      <c r="F523" s="175" t="s">
        <v>84</v>
      </c>
      <c r="G523" s="175" t="s">
        <v>84</v>
      </c>
      <c r="H523" s="175" t="s">
        <v>84</v>
      </c>
      <c r="I523" s="175" t="s">
        <v>84</v>
      </c>
      <c r="J523" s="175" t="s">
        <v>84</v>
      </c>
      <c r="K523" s="175" t="s">
        <v>84</v>
      </c>
      <c r="L523" s="175" t="s">
        <v>84</v>
      </c>
      <c r="M523" s="136">
        <f t="shared" si="8"/>
        <v>0</v>
      </c>
    </row>
    <row r="524" spans="1:13" ht="13.15">
      <c r="A524" t="s">
        <v>232</v>
      </c>
      <c r="B524" t="s">
        <v>149</v>
      </c>
      <c r="C524" t="s">
        <v>150</v>
      </c>
      <c r="D524" t="s">
        <v>75</v>
      </c>
      <c r="E524" t="s">
        <v>69</v>
      </c>
      <c r="F524" s="175" t="s">
        <v>84</v>
      </c>
      <c r="G524" s="175" t="s">
        <v>84</v>
      </c>
      <c r="H524" s="175" t="s">
        <v>84</v>
      </c>
      <c r="I524" s="175" t="s">
        <v>84</v>
      </c>
      <c r="J524" s="175" t="s">
        <v>84</v>
      </c>
      <c r="K524" s="175" t="s">
        <v>84</v>
      </c>
      <c r="L524" s="175" t="s">
        <v>84</v>
      </c>
      <c r="M524" s="136">
        <f t="shared" si="8"/>
        <v>0</v>
      </c>
    </row>
    <row r="525" spans="1:13" ht="13.15">
      <c r="A525" t="s">
        <v>232</v>
      </c>
      <c r="B525" t="s">
        <v>151</v>
      </c>
      <c r="C525" t="s">
        <v>152</v>
      </c>
      <c r="D525" t="s">
        <v>75</v>
      </c>
      <c r="E525" t="s">
        <v>69</v>
      </c>
      <c r="F525" s="175" t="s">
        <v>84</v>
      </c>
      <c r="G525" s="175" t="s">
        <v>84</v>
      </c>
      <c r="H525" s="175" t="s">
        <v>84</v>
      </c>
      <c r="I525" s="175" t="s">
        <v>84</v>
      </c>
      <c r="J525" s="175" t="s">
        <v>84</v>
      </c>
      <c r="K525" s="175" t="s">
        <v>84</v>
      </c>
      <c r="L525" s="175" t="s">
        <v>84</v>
      </c>
      <c r="M525" s="136">
        <f t="shared" si="8"/>
        <v>0</v>
      </c>
    </row>
    <row r="526" spans="1:13" ht="13.15">
      <c r="A526" t="s">
        <v>232</v>
      </c>
      <c r="B526" t="s">
        <v>153</v>
      </c>
      <c r="C526" t="s">
        <v>154</v>
      </c>
      <c r="D526" t="s">
        <v>75</v>
      </c>
      <c r="E526" t="s">
        <v>69</v>
      </c>
      <c r="F526" s="175" t="s">
        <v>84</v>
      </c>
      <c r="G526" s="175" t="s">
        <v>84</v>
      </c>
      <c r="H526" s="175" t="s">
        <v>84</v>
      </c>
      <c r="I526" s="175" t="s">
        <v>84</v>
      </c>
      <c r="J526" s="175" t="s">
        <v>84</v>
      </c>
      <c r="K526" s="175" t="s">
        <v>84</v>
      </c>
      <c r="L526" s="175" t="s">
        <v>84</v>
      </c>
      <c r="M526" s="136">
        <f t="shared" si="8"/>
        <v>0</v>
      </c>
    </row>
    <row r="527" spans="1:13" ht="13.15">
      <c r="A527" t="s">
        <v>232</v>
      </c>
      <c r="B527" t="s">
        <v>155</v>
      </c>
      <c r="C527" t="s">
        <v>156</v>
      </c>
      <c r="D527" t="s">
        <v>75</v>
      </c>
      <c r="E527" t="s">
        <v>69</v>
      </c>
      <c r="F527" s="175" t="s">
        <v>84</v>
      </c>
      <c r="G527" s="175" t="s">
        <v>84</v>
      </c>
      <c r="H527" s="175" t="s">
        <v>84</v>
      </c>
      <c r="I527" s="175" t="s">
        <v>84</v>
      </c>
      <c r="J527" s="175" t="s">
        <v>84</v>
      </c>
      <c r="K527" s="175" t="s">
        <v>84</v>
      </c>
      <c r="L527" s="175" t="s">
        <v>84</v>
      </c>
      <c r="M527" s="136">
        <f t="shared" si="8"/>
        <v>0</v>
      </c>
    </row>
    <row r="528" spans="1:13" ht="13.15">
      <c r="A528" t="s">
        <v>232</v>
      </c>
      <c r="B528" t="s">
        <v>157</v>
      </c>
      <c r="C528" t="s">
        <v>158</v>
      </c>
      <c r="D528" t="s">
        <v>75</v>
      </c>
      <c r="E528" t="s">
        <v>69</v>
      </c>
      <c r="F528" s="175" t="s">
        <v>84</v>
      </c>
      <c r="G528" s="175" t="s">
        <v>84</v>
      </c>
      <c r="H528" s="175" t="s">
        <v>84</v>
      </c>
      <c r="I528" s="175" t="s">
        <v>84</v>
      </c>
      <c r="J528" s="175" t="s">
        <v>84</v>
      </c>
      <c r="K528" s="175" t="s">
        <v>84</v>
      </c>
      <c r="L528" s="175" t="s">
        <v>84</v>
      </c>
      <c r="M528" s="136">
        <f t="shared" si="8"/>
        <v>0</v>
      </c>
    </row>
    <row r="529" spans="1:13" ht="13.15">
      <c r="A529" t="s">
        <v>232</v>
      </c>
      <c r="B529" t="s">
        <v>159</v>
      </c>
      <c r="C529" t="s">
        <v>160</v>
      </c>
      <c r="D529" t="s">
        <v>75</v>
      </c>
      <c r="E529" t="s">
        <v>69</v>
      </c>
      <c r="F529" s="175" t="s">
        <v>84</v>
      </c>
      <c r="G529" s="175" t="s">
        <v>84</v>
      </c>
      <c r="H529" s="175" t="s">
        <v>84</v>
      </c>
      <c r="I529" s="175" t="s">
        <v>84</v>
      </c>
      <c r="J529" s="175" t="s">
        <v>84</v>
      </c>
      <c r="K529" s="175" t="s">
        <v>84</v>
      </c>
      <c r="L529" s="175" t="s">
        <v>84</v>
      </c>
      <c r="M529" s="136">
        <f t="shared" si="8"/>
        <v>0</v>
      </c>
    </row>
    <row r="530" spans="1:13" ht="13.15">
      <c r="A530" t="s">
        <v>232</v>
      </c>
      <c r="B530" t="s">
        <v>161</v>
      </c>
      <c r="C530" t="s">
        <v>162</v>
      </c>
      <c r="D530" t="s">
        <v>75</v>
      </c>
      <c r="E530" t="s">
        <v>69</v>
      </c>
      <c r="F530" s="175" t="s">
        <v>84</v>
      </c>
      <c r="G530" s="175" t="s">
        <v>84</v>
      </c>
      <c r="H530" s="175" t="s">
        <v>84</v>
      </c>
      <c r="I530" s="175" t="s">
        <v>84</v>
      </c>
      <c r="J530" s="175" t="s">
        <v>84</v>
      </c>
      <c r="K530" s="175" t="s">
        <v>84</v>
      </c>
      <c r="L530" s="175" t="s">
        <v>84</v>
      </c>
      <c r="M530" s="136">
        <f t="shared" si="8"/>
        <v>0</v>
      </c>
    </row>
    <row r="531" spans="1:13" ht="13.15">
      <c r="A531" t="s">
        <v>232</v>
      </c>
      <c r="B531" t="s">
        <v>163</v>
      </c>
      <c r="C531" t="s">
        <v>164</v>
      </c>
      <c r="D531" t="s">
        <v>75</v>
      </c>
      <c r="E531" t="s">
        <v>69</v>
      </c>
      <c r="F531" s="175" t="s">
        <v>84</v>
      </c>
      <c r="G531" s="175" t="s">
        <v>84</v>
      </c>
      <c r="H531" s="175" t="s">
        <v>84</v>
      </c>
      <c r="I531" s="175" t="s">
        <v>84</v>
      </c>
      <c r="J531" s="175" t="s">
        <v>84</v>
      </c>
      <c r="K531" s="175" t="s">
        <v>84</v>
      </c>
      <c r="L531" s="175" t="s">
        <v>84</v>
      </c>
      <c r="M531" s="136">
        <f t="shared" si="8"/>
        <v>0</v>
      </c>
    </row>
    <row r="532" spans="1:13" ht="13.15">
      <c r="A532" t="s">
        <v>232</v>
      </c>
      <c r="B532" t="s">
        <v>165</v>
      </c>
      <c r="C532" t="s">
        <v>166</v>
      </c>
      <c r="D532" t="s">
        <v>75</v>
      </c>
      <c r="E532" t="s">
        <v>69</v>
      </c>
      <c r="F532" s="175" t="s">
        <v>84</v>
      </c>
      <c r="G532" s="175" t="s">
        <v>84</v>
      </c>
      <c r="H532" s="175" t="s">
        <v>84</v>
      </c>
      <c r="I532" s="175" t="s">
        <v>84</v>
      </c>
      <c r="J532" s="175" t="s">
        <v>84</v>
      </c>
      <c r="K532" s="175" t="s">
        <v>84</v>
      </c>
      <c r="L532" s="175" t="s">
        <v>84</v>
      </c>
      <c r="M532" s="136">
        <f t="shared" si="8"/>
        <v>0</v>
      </c>
    </row>
    <row r="533" spans="1:13" ht="13.15">
      <c r="A533" t="s">
        <v>232</v>
      </c>
      <c r="B533" t="s">
        <v>167</v>
      </c>
      <c r="C533" t="s">
        <v>168</v>
      </c>
      <c r="D533" t="s">
        <v>75</v>
      </c>
      <c r="E533" t="s">
        <v>69</v>
      </c>
      <c r="F533" s="175" t="s">
        <v>84</v>
      </c>
      <c r="G533" s="175" t="s">
        <v>84</v>
      </c>
      <c r="H533" s="175" t="s">
        <v>84</v>
      </c>
      <c r="I533" s="175" t="s">
        <v>84</v>
      </c>
      <c r="J533" s="175" t="s">
        <v>84</v>
      </c>
      <c r="K533" s="175" t="s">
        <v>84</v>
      </c>
      <c r="L533" s="175" t="s">
        <v>84</v>
      </c>
      <c r="M533" s="136">
        <f t="shared" si="8"/>
        <v>0</v>
      </c>
    </row>
    <row r="534" spans="1:13" ht="13.15">
      <c r="A534" t="s">
        <v>232</v>
      </c>
      <c r="B534" t="s">
        <v>169</v>
      </c>
      <c r="C534" t="s">
        <v>170</v>
      </c>
      <c r="D534" t="s">
        <v>75</v>
      </c>
      <c r="E534" t="s">
        <v>69</v>
      </c>
      <c r="F534" s="175" t="s">
        <v>84</v>
      </c>
      <c r="G534" s="175" t="s">
        <v>84</v>
      </c>
      <c r="H534" s="175" t="s">
        <v>84</v>
      </c>
      <c r="I534" s="175" t="s">
        <v>84</v>
      </c>
      <c r="J534" s="175" t="s">
        <v>84</v>
      </c>
      <c r="K534" s="175" t="s">
        <v>84</v>
      </c>
      <c r="L534" s="175" t="s">
        <v>84</v>
      </c>
      <c r="M534" s="136">
        <f t="shared" si="8"/>
        <v>0</v>
      </c>
    </row>
    <row r="535" spans="1:13" ht="13.15">
      <c r="A535" t="s">
        <v>232</v>
      </c>
      <c r="B535" t="s">
        <v>171</v>
      </c>
      <c r="C535" t="s">
        <v>172</v>
      </c>
      <c r="D535" t="s">
        <v>75</v>
      </c>
      <c r="E535" t="s">
        <v>69</v>
      </c>
      <c r="F535" s="175" t="s">
        <v>84</v>
      </c>
      <c r="G535" s="175" t="s">
        <v>84</v>
      </c>
      <c r="H535" s="175" t="s">
        <v>84</v>
      </c>
      <c r="I535" s="175" t="s">
        <v>84</v>
      </c>
      <c r="J535" s="175" t="s">
        <v>84</v>
      </c>
      <c r="K535" s="175" t="s">
        <v>84</v>
      </c>
      <c r="L535" s="175" t="s">
        <v>84</v>
      </c>
      <c r="M535" s="136">
        <f t="shared" si="8"/>
        <v>0</v>
      </c>
    </row>
    <row r="536" spans="1:13" ht="13.15">
      <c r="A536" t="s">
        <v>232</v>
      </c>
      <c r="B536" t="s">
        <v>173</v>
      </c>
      <c r="C536" t="s">
        <v>174</v>
      </c>
      <c r="D536" t="s">
        <v>75</v>
      </c>
      <c r="E536" t="s">
        <v>69</v>
      </c>
      <c r="F536" s="175" t="s">
        <v>84</v>
      </c>
      <c r="G536" s="175" t="s">
        <v>84</v>
      </c>
      <c r="H536" s="175" t="s">
        <v>84</v>
      </c>
      <c r="I536" s="175" t="s">
        <v>84</v>
      </c>
      <c r="J536" s="175" t="s">
        <v>84</v>
      </c>
      <c r="K536" s="175" t="s">
        <v>84</v>
      </c>
      <c r="L536" s="175" t="s">
        <v>84</v>
      </c>
      <c r="M536" s="136">
        <f t="shared" si="8"/>
        <v>0</v>
      </c>
    </row>
    <row r="537" spans="1:13" ht="13.15">
      <c r="A537" t="s">
        <v>232</v>
      </c>
      <c r="B537" t="s">
        <v>175</v>
      </c>
      <c r="C537" t="s">
        <v>176</v>
      </c>
      <c r="D537" t="s">
        <v>75</v>
      </c>
      <c r="E537" t="s">
        <v>69</v>
      </c>
      <c r="F537" s="175" t="s">
        <v>84</v>
      </c>
      <c r="G537" s="175" t="s">
        <v>84</v>
      </c>
      <c r="H537" s="175" t="s">
        <v>84</v>
      </c>
      <c r="I537" s="175" t="s">
        <v>84</v>
      </c>
      <c r="J537" s="175" t="s">
        <v>84</v>
      </c>
      <c r="K537" s="175" t="s">
        <v>84</v>
      </c>
      <c r="L537" s="175" t="s">
        <v>84</v>
      </c>
      <c r="M537" s="136">
        <f t="shared" si="8"/>
        <v>0</v>
      </c>
    </row>
    <row r="538" spans="1:13" ht="13.15">
      <c r="A538" t="s">
        <v>232</v>
      </c>
      <c r="B538" t="s">
        <v>177</v>
      </c>
      <c r="C538" t="s">
        <v>178</v>
      </c>
      <c r="D538" t="s">
        <v>75</v>
      </c>
      <c r="E538" t="s">
        <v>69</v>
      </c>
      <c r="F538" s="175" t="s">
        <v>84</v>
      </c>
      <c r="G538" s="175" t="s">
        <v>84</v>
      </c>
      <c r="H538" s="175" t="s">
        <v>84</v>
      </c>
      <c r="I538" s="175" t="s">
        <v>84</v>
      </c>
      <c r="J538" s="175" t="s">
        <v>84</v>
      </c>
      <c r="K538" s="175" t="s">
        <v>84</v>
      </c>
      <c r="L538" s="175" t="s">
        <v>84</v>
      </c>
      <c r="M538" s="136">
        <f t="shared" si="8"/>
        <v>0</v>
      </c>
    </row>
    <row r="539" spans="1:13" ht="13.15">
      <c r="A539" t="s">
        <v>232</v>
      </c>
      <c r="B539" t="s">
        <v>179</v>
      </c>
      <c r="C539" t="s">
        <v>180</v>
      </c>
      <c r="D539" t="s">
        <v>75</v>
      </c>
      <c r="E539" t="s">
        <v>69</v>
      </c>
      <c r="F539" s="175" t="s">
        <v>84</v>
      </c>
      <c r="G539" s="175" t="s">
        <v>84</v>
      </c>
      <c r="H539" s="175" t="s">
        <v>84</v>
      </c>
      <c r="I539" s="175" t="s">
        <v>84</v>
      </c>
      <c r="J539" s="175" t="s">
        <v>84</v>
      </c>
      <c r="K539" s="175" t="s">
        <v>84</v>
      </c>
      <c r="L539" s="175" t="s">
        <v>84</v>
      </c>
      <c r="M539" s="136">
        <f t="shared" si="8"/>
        <v>0</v>
      </c>
    </row>
    <row r="540" spans="1:13" ht="13.15">
      <c r="A540" t="s">
        <v>232</v>
      </c>
      <c r="B540" t="s">
        <v>181</v>
      </c>
      <c r="C540" t="s">
        <v>182</v>
      </c>
      <c r="D540" t="s">
        <v>75</v>
      </c>
      <c r="E540" t="s">
        <v>69</v>
      </c>
      <c r="F540" s="175" t="s">
        <v>84</v>
      </c>
      <c r="G540" s="175" t="s">
        <v>84</v>
      </c>
      <c r="H540" s="175" t="s">
        <v>84</v>
      </c>
      <c r="I540" s="175" t="s">
        <v>84</v>
      </c>
      <c r="J540" s="175" t="s">
        <v>84</v>
      </c>
      <c r="K540" s="175" t="s">
        <v>84</v>
      </c>
      <c r="L540" s="175" t="s">
        <v>84</v>
      </c>
      <c r="M540" s="136">
        <f t="shared" si="8"/>
        <v>0</v>
      </c>
    </row>
    <row r="541" spans="1:13" ht="13.15">
      <c r="A541" t="s">
        <v>232</v>
      </c>
      <c r="B541" t="s">
        <v>183</v>
      </c>
      <c r="C541" t="s">
        <v>184</v>
      </c>
      <c r="D541" t="s">
        <v>75</v>
      </c>
      <c r="E541" t="s">
        <v>69</v>
      </c>
      <c r="F541" s="175" t="s">
        <v>84</v>
      </c>
      <c r="G541" s="175" t="s">
        <v>84</v>
      </c>
      <c r="H541" s="175" t="s">
        <v>84</v>
      </c>
      <c r="I541" s="175" t="s">
        <v>84</v>
      </c>
      <c r="J541" s="175" t="s">
        <v>84</v>
      </c>
      <c r="K541" s="175" t="s">
        <v>84</v>
      </c>
      <c r="L541" s="175" t="s">
        <v>84</v>
      </c>
      <c r="M541" s="136">
        <f t="shared" si="8"/>
        <v>0</v>
      </c>
    </row>
    <row r="542" spans="1:13" ht="13.15">
      <c r="A542" t="s">
        <v>232</v>
      </c>
      <c r="B542" t="s">
        <v>185</v>
      </c>
      <c r="C542" t="s">
        <v>186</v>
      </c>
      <c r="D542" t="s">
        <v>75</v>
      </c>
      <c r="E542" t="s">
        <v>69</v>
      </c>
      <c r="F542" s="175" t="s">
        <v>84</v>
      </c>
      <c r="G542" s="175" t="s">
        <v>84</v>
      </c>
      <c r="H542" s="175" t="s">
        <v>84</v>
      </c>
      <c r="I542" s="175" t="s">
        <v>84</v>
      </c>
      <c r="J542" s="175" t="s">
        <v>84</v>
      </c>
      <c r="K542" s="175" t="s">
        <v>84</v>
      </c>
      <c r="L542" s="175" t="s">
        <v>84</v>
      </c>
      <c r="M542" s="136">
        <f t="shared" si="8"/>
        <v>0</v>
      </c>
    </row>
    <row r="543" spans="1:13" ht="13.15">
      <c r="A543" t="s">
        <v>232</v>
      </c>
      <c r="B543" t="s">
        <v>187</v>
      </c>
      <c r="C543" t="s">
        <v>188</v>
      </c>
      <c r="D543" t="s">
        <v>75</v>
      </c>
      <c r="E543" t="s">
        <v>69</v>
      </c>
      <c r="F543" s="175" t="s">
        <v>84</v>
      </c>
      <c r="G543" s="175" t="s">
        <v>84</v>
      </c>
      <c r="H543" s="175" t="s">
        <v>84</v>
      </c>
      <c r="I543" s="175" t="s">
        <v>84</v>
      </c>
      <c r="J543" s="175" t="s">
        <v>84</v>
      </c>
      <c r="K543" s="175" t="s">
        <v>84</v>
      </c>
      <c r="L543" s="175" t="s">
        <v>84</v>
      </c>
      <c r="M543" s="136">
        <f t="shared" si="8"/>
        <v>0</v>
      </c>
    </row>
    <row r="544" spans="1:13" ht="13.15">
      <c r="A544" t="s">
        <v>232</v>
      </c>
      <c r="B544" t="s">
        <v>189</v>
      </c>
      <c r="C544" t="s">
        <v>190</v>
      </c>
      <c r="D544" t="s">
        <v>75</v>
      </c>
      <c r="E544" t="s">
        <v>69</v>
      </c>
      <c r="F544" s="175" t="s">
        <v>84</v>
      </c>
      <c r="G544" s="175" t="s">
        <v>84</v>
      </c>
      <c r="H544" s="175" t="s">
        <v>84</v>
      </c>
      <c r="I544" s="175" t="s">
        <v>84</v>
      </c>
      <c r="J544" s="175" t="s">
        <v>84</v>
      </c>
      <c r="K544" s="175" t="s">
        <v>84</v>
      </c>
      <c r="L544" s="175" t="s">
        <v>84</v>
      </c>
      <c r="M544" s="136">
        <f t="shared" si="8"/>
        <v>0</v>
      </c>
    </row>
    <row r="545" spans="1:13" ht="13.15">
      <c r="A545" t="s">
        <v>232</v>
      </c>
      <c r="B545" t="s">
        <v>191</v>
      </c>
      <c r="C545" t="s">
        <v>192</v>
      </c>
      <c r="D545" t="s">
        <v>75</v>
      </c>
      <c r="E545" t="s">
        <v>69</v>
      </c>
      <c r="F545" s="175" t="s">
        <v>84</v>
      </c>
      <c r="G545" s="175" t="s">
        <v>84</v>
      </c>
      <c r="H545" s="175" t="s">
        <v>84</v>
      </c>
      <c r="I545" s="175" t="s">
        <v>84</v>
      </c>
      <c r="J545" s="175" t="s">
        <v>84</v>
      </c>
      <c r="K545" s="175" t="s">
        <v>84</v>
      </c>
      <c r="L545" s="175" t="s">
        <v>84</v>
      </c>
      <c r="M545" s="136">
        <f t="shared" si="8"/>
        <v>0</v>
      </c>
    </row>
    <row r="546" spans="1:13" ht="13.15">
      <c r="A546" t="s">
        <v>232</v>
      </c>
      <c r="B546" t="s">
        <v>193</v>
      </c>
      <c r="C546" t="s">
        <v>194</v>
      </c>
      <c r="D546" t="s">
        <v>75</v>
      </c>
      <c r="E546" t="s">
        <v>69</v>
      </c>
      <c r="F546" s="175" t="s">
        <v>84</v>
      </c>
      <c r="G546" s="175" t="s">
        <v>84</v>
      </c>
      <c r="H546" s="175" t="s">
        <v>84</v>
      </c>
      <c r="I546" s="175" t="s">
        <v>84</v>
      </c>
      <c r="J546" s="175" t="s">
        <v>84</v>
      </c>
      <c r="K546" s="175" t="s">
        <v>84</v>
      </c>
      <c r="L546" s="175" t="s">
        <v>84</v>
      </c>
      <c r="M546" s="136">
        <f t="shared" si="8"/>
        <v>0</v>
      </c>
    </row>
    <row r="547" spans="1:13" ht="13.15">
      <c r="A547" t="s">
        <v>232</v>
      </c>
      <c r="B547" t="s">
        <v>195</v>
      </c>
      <c r="C547" t="s">
        <v>196</v>
      </c>
      <c r="D547" t="s">
        <v>75</v>
      </c>
      <c r="E547" t="s">
        <v>69</v>
      </c>
      <c r="F547" s="175" t="s">
        <v>84</v>
      </c>
      <c r="G547" s="175" t="s">
        <v>84</v>
      </c>
      <c r="H547" s="175" t="s">
        <v>84</v>
      </c>
      <c r="I547" s="175" t="s">
        <v>84</v>
      </c>
      <c r="J547" s="175" t="s">
        <v>84</v>
      </c>
      <c r="K547" s="175" t="s">
        <v>84</v>
      </c>
      <c r="L547" s="175" t="s">
        <v>84</v>
      </c>
      <c r="M547" s="136">
        <f t="shared" si="8"/>
        <v>0</v>
      </c>
    </row>
    <row r="548" spans="1:13" ht="13.15">
      <c r="A548" t="s">
        <v>232</v>
      </c>
      <c r="B548" t="s">
        <v>197</v>
      </c>
      <c r="C548" t="s">
        <v>198</v>
      </c>
      <c r="D548" t="s">
        <v>75</v>
      </c>
      <c r="E548" t="s">
        <v>69</v>
      </c>
      <c r="F548" s="175" t="s">
        <v>84</v>
      </c>
      <c r="G548" s="175" t="s">
        <v>84</v>
      </c>
      <c r="H548" s="175" t="s">
        <v>84</v>
      </c>
      <c r="I548" s="175" t="s">
        <v>84</v>
      </c>
      <c r="J548" s="175" t="s">
        <v>84</v>
      </c>
      <c r="K548" s="175" t="s">
        <v>84</v>
      </c>
      <c r="L548" s="175" t="s">
        <v>84</v>
      </c>
      <c r="M548" s="136">
        <f t="shared" si="8"/>
        <v>0</v>
      </c>
    </row>
    <row r="549" spans="1:13" ht="13.15">
      <c r="A549" t="s">
        <v>232</v>
      </c>
      <c r="B549" t="s">
        <v>199</v>
      </c>
      <c r="C549" t="s">
        <v>200</v>
      </c>
      <c r="D549" t="s">
        <v>75</v>
      </c>
      <c r="E549" t="s">
        <v>69</v>
      </c>
      <c r="F549" s="175" t="s">
        <v>84</v>
      </c>
      <c r="G549" s="175" t="s">
        <v>84</v>
      </c>
      <c r="H549" s="175" t="s">
        <v>84</v>
      </c>
      <c r="I549" s="175" t="s">
        <v>84</v>
      </c>
      <c r="J549" s="175" t="s">
        <v>84</v>
      </c>
      <c r="K549" s="175" t="s">
        <v>84</v>
      </c>
      <c r="L549" s="175" t="s">
        <v>84</v>
      </c>
      <c r="M549" s="136">
        <f t="shared" si="8"/>
        <v>0</v>
      </c>
    </row>
    <row r="550" spans="1:13" ht="13.15">
      <c r="A550" t="s">
        <v>232</v>
      </c>
      <c r="B550" t="s">
        <v>201</v>
      </c>
      <c r="C550" t="s">
        <v>202</v>
      </c>
      <c r="D550" t="s">
        <v>75</v>
      </c>
      <c r="E550" t="s">
        <v>69</v>
      </c>
      <c r="F550" s="175" t="s">
        <v>84</v>
      </c>
      <c r="G550" s="175" t="s">
        <v>84</v>
      </c>
      <c r="H550" s="175" t="s">
        <v>84</v>
      </c>
      <c r="I550" s="175" t="s">
        <v>84</v>
      </c>
      <c r="J550" s="175" t="s">
        <v>84</v>
      </c>
      <c r="K550" s="175" t="s">
        <v>84</v>
      </c>
      <c r="L550" s="175" t="s">
        <v>84</v>
      </c>
      <c r="M550" s="136">
        <f t="shared" si="8"/>
        <v>0</v>
      </c>
    </row>
    <row r="551" spans="1:13" ht="13.15">
      <c r="A551" t="s">
        <v>232</v>
      </c>
      <c r="B551" t="s">
        <v>203</v>
      </c>
      <c r="C551" t="s">
        <v>204</v>
      </c>
      <c r="D551" t="s">
        <v>75</v>
      </c>
      <c r="E551" t="s">
        <v>69</v>
      </c>
      <c r="F551" s="175" t="s">
        <v>84</v>
      </c>
      <c r="G551" s="175" t="s">
        <v>84</v>
      </c>
      <c r="H551" s="175" t="s">
        <v>84</v>
      </c>
      <c r="I551" s="175" t="s">
        <v>84</v>
      </c>
      <c r="J551" s="175" t="s">
        <v>84</v>
      </c>
      <c r="K551" s="175" t="s">
        <v>84</v>
      </c>
      <c r="L551" s="175" t="s">
        <v>84</v>
      </c>
      <c r="M551" s="136">
        <f t="shared" si="8"/>
        <v>0</v>
      </c>
    </row>
    <row r="552" spans="1:13" ht="13.15">
      <c r="A552" t="s">
        <v>232</v>
      </c>
      <c r="B552" t="s">
        <v>205</v>
      </c>
      <c r="C552" t="s">
        <v>206</v>
      </c>
      <c r="D552" t="s">
        <v>75</v>
      </c>
      <c r="E552" t="s">
        <v>69</v>
      </c>
      <c r="F552" s="175" t="s">
        <v>84</v>
      </c>
      <c r="G552" s="175" t="s">
        <v>84</v>
      </c>
      <c r="H552" s="175" t="s">
        <v>84</v>
      </c>
      <c r="I552" s="175" t="s">
        <v>84</v>
      </c>
      <c r="J552" s="175" t="s">
        <v>84</v>
      </c>
      <c r="K552" s="175" t="s">
        <v>84</v>
      </c>
      <c r="L552" s="175" t="s">
        <v>84</v>
      </c>
      <c r="M552" s="136">
        <f t="shared" si="8"/>
        <v>0</v>
      </c>
    </row>
    <row r="553" spans="1:13" ht="13.15">
      <c r="A553" t="s">
        <v>232</v>
      </c>
      <c r="B553" t="s">
        <v>207</v>
      </c>
      <c r="C553" t="s">
        <v>208</v>
      </c>
      <c r="D553" t="s">
        <v>75</v>
      </c>
      <c r="E553" t="s">
        <v>69</v>
      </c>
      <c r="F553" s="175" t="s">
        <v>84</v>
      </c>
      <c r="G553" s="175" t="s">
        <v>84</v>
      </c>
      <c r="H553" s="175" t="s">
        <v>84</v>
      </c>
      <c r="I553" s="175" t="s">
        <v>84</v>
      </c>
      <c r="J553" s="175" t="s">
        <v>84</v>
      </c>
      <c r="K553" s="175" t="s">
        <v>84</v>
      </c>
      <c r="L553" s="175" t="s">
        <v>84</v>
      </c>
      <c r="M553" s="136">
        <f t="shared" si="8"/>
        <v>0</v>
      </c>
    </row>
    <row r="554" spans="1:13" ht="13.15">
      <c r="A554" t="s">
        <v>232</v>
      </c>
      <c r="B554" t="s">
        <v>209</v>
      </c>
      <c r="C554" t="s">
        <v>210</v>
      </c>
      <c r="D554" t="s">
        <v>75</v>
      </c>
      <c r="E554" t="s">
        <v>69</v>
      </c>
      <c r="F554" s="175" t="s">
        <v>84</v>
      </c>
      <c r="G554" s="175" t="s">
        <v>84</v>
      </c>
      <c r="H554" s="175" t="s">
        <v>84</v>
      </c>
      <c r="I554" s="175" t="s">
        <v>84</v>
      </c>
      <c r="J554" s="175" t="s">
        <v>84</v>
      </c>
      <c r="K554" s="175" t="s">
        <v>84</v>
      </c>
      <c r="L554" s="175" t="s">
        <v>84</v>
      </c>
      <c r="M554" s="136">
        <f t="shared" si="8"/>
        <v>0</v>
      </c>
    </row>
    <row r="555" spans="1:13" ht="13.15">
      <c r="A555" t="s">
        <v>232</v>
      </c>
      <c r="B555" t="s">
        <v>211</v>
      </c>
      <c r="C555" t="s">
        <v>212</v>
      </c>
      <c r="D555" t="s">
        <v>75</v>
      </c>
      <c r="E555" t="s">
        <v>69</v>
      </c>
      <c r="F555" s="175" t="s">
        <v>84</v>
      </c>
      <c r="G555" s="175" t="s">
        <v>84</v>
      </c>
      <c r="H555" s="175" t="s">
        <v>84</v>
      </c>
      <c r="I555" s="175" t="s">
        <v>84</v>
      </c>
      <c r="J555" s="175" t="s">
        <v>84</v>
      </c>
      <c r="K555" s="175" t="s">
        <v>84</v>
      </c>
      <c r="L555" s="175" t="s">
        <v>84</v>
      </c>
      <c r="M555" s="136">
        <f t="shared" si="8"/>
        <v>0</v>
      </c>
    </row>
    <row r="556" spans="1:13" ht="13.15">
      <c r="A556" t="s">
        <v>232</v>
      </c>
      <c r="B556" t="s">
        <v>213</v>
      </c>
      <c r="C556" t="s">
        <v>214</v>
      </c>
      <c r="D556" t="s">
        <v>75</v>
      </c>
      <c r="E556" t="s">
        <v>69</v>
      </c>
      <c r="F556" s="175" t="s">
        <v>84</v>
      </c>
      <c r="G556" s="175" t="s">
        <v>84</v>
      </c>
      <c r="H556" s="175" t="s">
        <v>84</v>
      </c>
      <c r="I556" s="175" t="s">
        <v>84</v>
      </c>
      <c r="J556" s="175" t="s">
        <v>84</v>
      </c>
      <c r="K556" s="175" t="s">
        <v>84</v>
      </c>
      <c r="L556" s="175" t="s">
        <v>84</v>
      </c>
      <c r="M556" s="136">
        <f t="shared" si="8"/>
        <v>0</v>
      </c>
    </row>
    <row r="557" spans="1:13" ht="13.15">
      <c r="A557" t="s">
        <v>232</v>
      </c>
      <c r="B557" t="s">
        <v>215</v>
      </c>
      <c r="C557" t="s">
        <v>216</v>
      </c>
      <c r="D557" t="s">
        <v>75</v>
      </c>
      <c r="E557" t="s">
        <v>69</v>
      </c>
      <c r="F557" s="175" t="s">
        <v>84</v>
      </c>
      <c r="G557" s="175" t="s">
        <v>84</v>
      </c>
      <c r="H557" s="175" t="s">
        <v>84</v>
      </c>
      <c r="I557" s="175" t="s">
        <v>84</v>
      </c>
      <c r="J557" s="175" t="s">
        <v>84</v>
      </c>
      <c r="K557" s="175" t="s">
        <v>84</v>
      </c>
      <c r="L557" s="175" t="s">
        <v>84</v>
      </c>
      <c r="M557" s="136">
        <f t="shared" si="8"/>
        <v>0</v>
      </c>
    </row>
    <row r="558" spans="1:13" ht="13.15">
      <c r="A558" t="s">
        <v>232</v>
      </c>
      <c r="B558" t="s">
        <v>217</v>
      </c>
      <c r="C558" t="s">
        <v>218</v>
      </c>
      <c r="D558" t="s">
        <v>75</v>
      </c>
      <c r="E558" t="s">
        <v>69</v>
      </c>
      <c r="F558" s="175" t="s">
        <v>84</v>
      </c>
      <c r="G558" s="175" t="s">
        <v>84</v>
      </c>
      <c r="H558" s="175" t="s">
        <v>84</v>
      </c>
      <c r="I558" s="175" t="s">
        <v>84</v>
      </c>
      <c r="J558" s="175" t="s">
        <v>84</v>
      </c>
      <c r="K558" s="175" t="s">
        <v>84</v>
      </c>
      <c r="L558" s="175" t="s">
        <v>84</v>
      </c>
      <c r="M558" s="136">
        <f t="shared" si="8"/>
        <v>0</v>
      </c>
    </row>
    <row r="559" spans="1:13" ht="13.15">
      <c r="A559" t="s">
        <v>232</v>
      </c>
      <c r="B559" t="s">
        <v>219</v>
      </c>
      <c r="C559" t="s">
        <v>220</v>
      </c>
      <c r="D559" t="s">
        <v>75</v>
      </c>
      <c r="E559" t="s">
        <v>69</v>
      </c>
      <c r="F559" s="175" t="s">
        <v>84</v>
      </c>
      <c r="G559" s="175" t="s">
        <v>84</v>
      </c>
      <c r="H559" s="175" t="s">
        <v>84</v>
      </c>
      <c r="I559" s="175" t="s">
        <v>84</v>
      </c>
      <c r="J559" s="175" t="s">
        <v>84</v>
      </c>
      <c r="K559" s="175" t="s">
        <v>84</v>
      </c>
      <c r="L559" s="175" t="s">
        <v>84</v>
      </c>
      <c r="M559" s="136">
        <f t="shared" si="8"/>
        <v>0</v>
      </c>
    </row>
    <row r="560" spans="1:13" ht="13.15">
      <c r="A560" t="s">
        <v>232</v>
      </c>
      <c r="B560" t="s">
        <v>221</v>
      </c>
      <c r="C560" t="s">
        <v>222</v>
      </c>
      <c r="D560" t="s">
        <v>75</v>
      </c>
      <c r="E560" t="s">
        <v>69</v>
      </c>
      <c r="F560" s="175" t="s">
        <v>84</v>
      </c>
      <c r="G560" s="175" t="s">
        <v>84</v>
      </c>
      <c r="H560" s="175" t="s">
        <v>84</v>
      </c>
      <c r="I560" s="175" t="s">
        <v>84</v>
      </c>
      <c r="J560" s="175" t="s">
        <v>84</v>
      </c>
      <c r="K560" s="175" t="s">
        <v>84</v>
      </c>
      <c r="L560" s="175" t="s">
        <v>84</v>
      </c>
      <c r="M560" s="136">
        <f t="shared" si="8"/>
        <v>0</v>
      </c>
    </row>
    <row r="561" spans="1:13" ht="13.15">
      <c r="A561" t="s">
        <v>232</v>
      </c>
      <c r="B561" t="s">
        <v>223</v>
      </c>
      <c r="C561" t="s">
        <v>224</v>
      </c>
      <c r="D561" t="s">
        <v>75</v>
      </c>
      <c r="E561" t="s">
        <v>69</v>
      </c>
      <c r="F561" s="175" t="s">
        <v>84</v>
      </c>
      <c r="G561" s="175" t="s">
        <v>84</v>
      </c>
      <c r="H561" s="175" t="s">
        <v>84</v>
      </c>
      <c r="I561" s="175" t="s">
        <v>84</v>
      </c>
      <c r="J561" s="175" t="s">
        <v>84</v>
      </c>
      <c r="K561" s="175" t="s">
        <v>84</v>
      </c>
      <c r="L561" s="175" t="s">
        <v>84</v>
      </c>
      <c r="M561" s="136">
        <f t="shared" si="8"/>
        <v>0</v>
      </c>
    </row>
    <row r="562" spans="1:13" ht="13.15">
      <c r="A562" t="s">
        <v>232</v>
      </c>
      <c r="B562" t="s">
        <v>225</v>
      </c>
      <c r="C562" t="s">
        <v>226</v>
      </c>
      <c r="D562" t="s">
        <v>75</v>
      </c>
      <c r="E562" t="s">
        <v>69</v>
      </c>
      <c r="F562" s="175" t="s">
        <v>84</v>
      </c>
      <c r="G562" s="175" t="s">
        <v>84</v>
      </c>
      <c r="H562" s="175" t="s">
        <v>84</v>
      </c>
      <c r="I562" s="175" t="s">
        <v>84</v>
      </c>
      <c r="J562" s="175" t="s">
        <v>84</v>
      </c>
      <c r="K562" s="175" t="s">
        <v>84</v>
      </c>
      <c r="L562" s="175" t="s">
        <v>84</v>
      </c>
      <c r="M562" s="136">
        <f t="shared" si="8"/>
        <v>0</v>
      </c>
    </row>
    <row r="563" spans="1:13" ht="13.15">
      <c r="A563" t="s">
        <v>232</v>
      </c>
      <c r="B563" t="s">
        <v>227</v>
      </c>
      <c r="C563" t="s">
        <v>228</v>
      </c>
      <c r="D563" t="s">
        <v>75</v>
      </c>
      <c r="E563" t="s">
        <v>69</v>
      </c>
      <c r="F563" s="175" t="s">
        <v>84</v>
      </c>
      <c r="G563" s="175" t="s">
        <v>84</v>
      </c>
      <c r="H563" s="175" t="s">
        <v>84</v>
      </c>
      <c r="I563" s="175" t="s">
        <v>84</v>
      </c>
      <c r="J563" s="175" t="s">
        <v>84</v>
      </c>
      <c r="K563" s="175" t="s">
        <v>84</v>
      </c>
      <c r="L563" s="175" t="s">
        <v>84</v>
      </c>
      <c r="M563" s="136">
        <f t="shared" si="8"/>
        <v>0</v>
      </c>
    </row>
    <row r="564" spans="1:13" ht="13.15">
      <c r="A564" t="s">
        <v>232</v>
      </c>
      <c r="B564" t="s">
        <v>229</v>
      </c>
      <c r="C564" t="s">
        <v>230</v>
      </c>
      <c r="D564" t="s">
        <v>75</v>
      </c>
      <c r="E564" t="s">
        <v>69</v>
      </c>
      <c r="F564" s="175" t="s">
        <v>84</v>
      </c>
      <c r="G564" s="175" t="s">
        <v>84</v>
      </c>
      <c r="H564" s="175" t="s">
        <v>84</v>
      </c>
      <c r="I564" s="175" t="s">
        <v>84</v>
      </c>
      <c r="J564" s="175" t="s">
        <v>84</v>
      </c>
      <c r="K564" s="175" t="s">
        <v>84</v>
      </c>
      <c r="L564" s="175" t="s">
        <v>84</v>
      </c>
      <c r="M564" s="136">
        <f t="shared" si="8"/>
        <v>0</v>
      </c>
    </row>
    <row r="565" spans="1:13" ht="13.15">
      <c r="A565" t="s">
        <v>233</v>
      </c>
      <c r="B565" t="s">
        <v>145</v>
      </c>
      <c r="C565" t="s">
        <v>146</v>
      </c>
      <c r="D565" t="s">
        <v>75</v>
      </c>
      <c r="E565" t="s">
        <v>69</v>
      </c>
      <c r="F565" s="175" t="s">
        <v>84</v>
      </c>
      <c r="G565" s="175" t="s">
        <v>84</v>
      </c>
      <c r="H565" s="175" t="s">
        <v>84</v>
      </c>
      <c r="I565" s="175" t="s">
        <v>84</v>
      </c>
      <c r="J565" s="175" t="s">
        <v>84</v>
      </c>
      <c r="K565" s="175" t="s">
        <v>84</v>
      </c>
      <c r="L565" s="175" t="s">
        <v>84</v>
      </c>
      <c r="M565" s="136">
        <f t="shared" si="8"/>
        <v>0</v>
      </c>
    </row>
    <row r="566" spans="1:13" ht="13.15">
      <c r="A566" t="s">
        <v>233</v>
      </c>
      <c r="B566" t="s">
        <v>147</v>
      </c>
      <c r="C566" t="s">
        <v>148</v>
      </c>
      <c r="D566" t="s">
        <v>75</v>
      </c>
      <c r="E566" t="s">
        <v>69</v>
      </c>
      <c r="F566" s="175" t="s">
        <v>84</v>
      </c>
      <c r="G566" s="175" t="s">
        <v>84</v>
      </c>
      <c r="H566" s="175" t="s">
        <v>84</v>
      </c>
      <c r="I566" s="175" t="s">
        <v>84</v>
      </c>
      <c r="J566" s="175" t="s">
        <v>84</v>
      </c>
      <c r="K566" s="175" t="s">
        <v>84</v>
      </c>
      <c r="L566" s="175" t="s">
        <v>84</v>
      </c>
      <c r="M566" s="136">
        <f t="shared" si="8"/>
        <v>0</v>
      </c>
    </row>
    <row r="567" spans="1:13" ht="13.15">
      <c r="A567" t="s">
        <v>233</v>
      </c>
      <c r="B567" t="s">
        <v>149</v>
      </c>
      <c r="C567" t="s">
        <v>150</v>
      </c>
      <c r="D567" t="s">
        <v>75</v>
      </c>
      <c r="E567" t="s">
        <v>69</v>
      </c>
      <c r="F567" s="175" t="s">
        <v>84</v>
      </c>
      <c r="G567" s="175" t="s">
        <v>84</v>
      </c>
      <c r="H567" s="175" t="s">
        <v>84</v>
      </c>
      <c r="I567" s="175" t="s">
        <v>84</v>
      </c>
      <c r="J567" s="175" t="s">
        <v>84</v>
      </c>
      <c r="K567" s="175" t="s">
        <v>84</v>
      </c>
      <c r="L567" s="175" t="s">
        <v>84</v>
      </c>
      <c r="M567" s="136">
        <f t="shared" si="8"/>
        <v>0</v>
      </c>
    </row>
    <row r="568" spans="1:13" ht="13.15">
      <c r="A568" t="s">
        <v>233</v>
      </c>
      <c r="B568" t="s">
        <v>151</v>
      </c>
      <c r="C568" t="s">
        <v>152</v>
      </c>
      <c r="D568" t="s">
        <v>75</v>
      </c>
      <c r="E568" t="s">
        <v>69</v>
      </c>
      <c r="F568" s="175" t="s">
        <v>84</v>
      </c>
      <c r="G568" s="175" t="s">
        <v>84</v>
      </c>
      <c r="H568" s="175" t="s">
        <v>84</v>
      </c>
      <c r="I568" s="175" t="s">
        <v>84</v>
      </c>
      <c r="J568" s="175" t="s">
        <v>84</v>
      </c>
      <c r="K568" s="175" t="s">
        <v>84</v>
      </c>
      <c r="L568" s="175" t="s">
        <v>84</v>
      </c>
      <c r="M568" s="136">
        <f t="shared" si="8"/>
        <v>0</v>
      </c>
    </row>
    <row r="569" spans="1:13" ht="13.15">
      <c r="A569" t="s">
        <v>233</v>
      </c>
      <c r="B569" t="s">
        <v>153</v>
      </c>
      <c r="C569" t="s">
        <v>154</v>
      </c>
      <c r="D569" t="s">
        <v>75</v>
      </c>
      <c r="E569" t="s">
        <v>69</v>
      </c>
      <c r="F569" s="175" t="s">
        <v>84</v>
      </c>
      <c r="G569" s="175" t="s">
        <v>84</v>
      </c>
      <c r="H569" s="175" t="s">
        <v>84</v>
      </c>
      <c r="I569" s="175" t="s">
        <v>84</v>
      </c>
      <c r="J569" s="175" t="s">
        <v>84</v>
      </c>
      <c r="K569" s="175" t="s">
        <v>84</v>
      </c>
      <c r="L569" s="175" t="s">
        <v>84</v>
      </c>
      <c r="M569" s="136">
        <f t="shared" si="8"/>
        <v>0</v>
      </c>
    </row>
    <row r="570" spans="1:13" ht="13.15">
      <c r="A570" t="s">
        <v>233</v>
      </c>
      <c r="B570" t="s">
        <v>155</v>
      </c>
      <c r="C570" t="s">
        <v>156</v>
      </c>
      <c r="D570" t="s">
        <v>75</v>
      </c>
      <c r="E570" t="s">
        <v>69</v>
      </c>
      <c r="F570" s="175" t="s">
        <v>84</v>
      </c>
      <c r="G570" s="175" t="s">
        <v>84</v>
      </c>
      <c r="H570" s="175" t="s">
        <v>84</v>
      </c>
      <c r="I570" s="175" t="s">
        <v>84</v>
      </c>
      <c r="J570" s="175" t="s">
        <v>84</v>
      </c>
      <c r="K570" s="175" t="s">
        <v>84</v>
      </c>
      <c r="L570" s="175" t="s">
        <v>84</v>
      </c>
      <c r="M570" s="136">
        <f t="shared" si="8"/>
        <v>0</v>
      </c>
    </row>
    <row r="571" spans="1:13" ht="13.15">
      <c r="A571" t="s">
        <v>233</v>
      </c>
      <c r="B571" t="s">
        <v>157</v>
      </c>
      <c r="C571" t="s">
        <v>158</v>
      </c>
      <c r="D571" t="s">
        <v>75</v>
      </c>
      <c r="E571" t="s">
        <v>69</v>
      </c>
      <c r="F571" s="175" t="s">
        <v>84</v>
      </c>
      <c r="G571" s="175" t="s">
        <v>84</v>
      </c>
      <c r="H571" s="175" t="s">
        <v>84</v>
      </c>
      <c r="I571" s="175" t="s">
        <v>84</v>
      </c>
      <c r="J571" s="175" t="s">
        <v>84</v>
      </c>
      <c r="K571" s="175" t="s">
        <v>84</v>
      </c>
      <c r="L571" s="175" t="s">
        <v>84</v>
      </c>
      <c r="M571" s="136">
        <f t="shared" si="8"/>
        <v>0</v>
      </c>
    </row>
    <row r="572" spans="1:13" ht="13.15">
      <c r="A572" t="s">
        <v>233</v>
      </c>
      <c r="B572" t="s">
        <v>159</v>
      </c>
      <c r="C572" t="s">
        <v>160</v>
      </c>
      <c r="D572" t="s">
        <v>75</v>
      </c>
      <c r="E572" t="s">
        <v>69</v>
      </c>
      <c r="F572" s="175" t="s">
        <v>84</v>
      </c>
      <c r="G572" s="175" t="s">
        <v>84</v>
      </c>
      <c r="H572" s="175" t="s">
        <v>84</v>
      </c>
      <c r="I572" s="175" t="s">
        <v>84</v>
      </c>
      <c r="J572" s="175" t="s">
        <v>84</v>
      </c>
      <c r="K572" s="175" t="s">
        <v>84</v>
      </c>
      <c r="L572" s="175" t="s">
        <v>84</v>
      </c>
      <c r="M572" s="136">
        <f t="shared" si="8"/>
        <v>0</v>
      </c>
    </row>
    <row r="573" spans="1:13" ht="13.15">
      <c r="A573" t="s">
        <v>233</v>
      </c>
      <c r="B573" t="s">
        <v>161</v>
      </c>
      <c r="C573" t="s">
        <v>162</v>
      </c>
      <c r="D573" t="s">
        <v>75</v>
      </c>
      <c r="E573" t="s">
        <v>69</v>
      </c>
      <c r="F573" s="175" t="s">
        <v>84</v>
      </c>
      <c r="G573" s="175" t="s">
        <v>84</v>
      </c>
      <c r="H573" s="175" t="s">
        <v>84</v>
      </c>
      <c r="I573" s="175" t="s">
        <v>84</v>
      </c>
      <c r="J573" s="175" t="s">
        <v>84</v>
      </c>
      <c r="K573" s="175" t="s">
        <v>84</v>
      </c>
      <c r="L573" s="175" t="s">
        <v>84</v>
      </c>
      <c r="M573" s="136">
        <f t="shared" si="8"/>
        <v>0</v>
      </c>
    </row>
    <row r="574" spans="1:13" ht="13.15">
      <c r="A574" t="s">
        <v>233</v>
      </c>
      <c r="B574" t="s">
        <v>163</v>
      </c>
      <c r="C574" t="s">
        <v>164</v>
      </c>
      <c r="D574" t="s">
        <v>75</v>
      </c>
      <c r="E574" t="s">
        <v>69</v>
      </c>
      <c r="F574" s="175" t="s">
        <v>84</v>
      </c>
      <c r="G574" s="175" t="s">
        <v>84</v>
      </c>
      <c r="H574" s="175" t="s">
        <v>84</v>
      </c>
      <c r="I574" s="175" t="s">
        <v>84</v>
      </c>
      <c r="J574" s="175" t="s">
        <v>84</v>
      </c>
      <c r="K574" s="175" t="s">
        <v>84</v>
      </c>
      <c r="L574" s="175" t="s">
        <v>84</v>
      </c>
      <c r="M574" s="136">
        <f t="shared" si="8"/>
        <v>0</v>
      </c>
    </row>
    <row r="575" spans="1:13" ht="13.15">
      <c r="A575" t="s">
        <v>233</v>
      </c>
      <c r="B575" t="s">
        <v>165</v>
      </c>
      <c r="C575" t="s">
        <v>166</v>
      </c>
      <c r="D575" t="s">
        <v>75</v>
      </c>
      <c r="E575" t="s">
        <v>69</v>
      </c>
      <c r="F575" s="175" t="s">
        <v>84</v>
      </c>
      <c r="G575" s="175" t="s">
        <v>84</v>
      </c>
      <c r="H575" s="175" t="s">
        <v>84</v>
      </c>
      <c r="I575" s="175" t="s">
        <v>84</v>
      </c>
      <c r="J575" s="175" t="s">
        <v>84</v>
      </c>
      <c r="K575" s="175" t="s">
        <v>84</v>
      </c>
      <c r="L575" s="175" t="s">
        <v>84</v>
      </c>
      <c r="M575" s="136">
        <f t="shared" si="8"/>
        <v>0</v>
      </c>
    </row>
    <row r="576" spans="1:13" ht="13.15">
      <c r="A576" t="s">
        <v>233</v>
      </c>
      <c r="B576" t="s">
        <v>167</v>
      </c>
      <c r="C576" t="s">
        <v>168</v>
      </c>
      <c r="D576" t="s">
        <v>75</v>
      </c>
      <c r="E576" t="s">
        <v>69</v>
      </c>
      <c r="F576" s="175" t="s">
        <v>84</v>
      </c>
      <c r="G576" s="175" t="s">
        <v>84</v>
      </c>
      <c r="H576" s="175" t="s">
        <v>84</v>
      </c>
      <c r="I576" s="175" t="s">
        <v>84</v>
      </c>
      <c r="J576" s="175" t="s">
        <v>84</v>
      </c>
      <c r="K576" s="175" t="s">
        <v>84</v>
      </c>
      <c r="L576" s="175" t="s">
        <v>84</v>
      </c>
      <c r="M576" s="136">
        <f t="shared" si="8"/>
        <v>0</v>
      </c>
    </row>
    <row r="577" spans="1:13" ht="13.15">
      <c r="A577" t="s">
        <v>233</v>
      </c>
      <c r="B577" t="s">
        <v>169</v>
      </c>
      <c r="C577" t="s">
        <v>170</v>
      </c>
      <c r="D577" t="s">
        <v>75</v>
      </c>
      <c r="E577" t="s">
        <v>69</v>
      </c>
      <c r="F577" s="175" t="s">
        <v>84</v>
      </c>
      <c r="G577" s="175" t="s">
        <v>84</v>
      </c>
      <c r="H577" s="175" t="s">
        <v>84</v>
      </c>
      <c r="I577" s="175" t="s">
        <v>84</v>
      </c>
      <c r="J577" s="175" t="s">
        <v>84</v>
      </c>
      <c r="K577" s="175" t="s">
        <v>84</v>
      </c>
      <c r="L577" s="175" t="s">
        <v>84</v>
      </c>
      <c r="M577" s="136">
        <f t="shared" si="8"/>
        <v>0</v>
      </c>
    </row>
    <row r="578" spans="1:13" ht="13.15">
      <c r="A578" t="s">
        <v>233</v>
      </c>
      <c r="B578" t="s">
        <v>171</v>
      </c>
      <c r="C578" t="s">
        <v>172</v>
      </c>
      <c r="D578" t="s">
        <v>75</v>
      </c>
      <c r="E578" t="s">
        <v>69</v>
      </c>
      <c r="F578" s="175" t="s">
        <v>84</v>
      </c>
      <c r="G578" s="175" t="s">
        <v>84</v>
      </c>
      <c r="H578" s="175" t="s">
        <v>84</v>
      </c>
      <c r="I578" s="175" t="s">
        <v>84</v>
      </c>
      <c r="J578" s="175" t="s">
        <v>84</v>
      </c>
      <c r="K578" s="175" t="s">
        <v>84</v>
      </c>
      <c r="L578" s="175" t="s">
        <v>84</v>
      </c>
      <c r="M578" s="136">
        <f t="shared" si="8"/>
        <v>0</v>
      </c>
    </row>
    <row r="579" spans="1:13" ht="13.15">
      <c r="A579" t="s">
        <v>233</v>
      </c>
      <c r="B579" t="s">
        <v>173</v>
      </c>
      <c r="C579" t="s">
        <v>174</v>
      </c>
      <c r="D579" t="s">
        <v>75</v>
      </c>
      <c r="E579" t="s">
        <v>69</v>
      </c>
      <c r="F579" s="175" t="s">
        <v>84</v>
      </c>
      <c r="G579" s="175" t="s">
        <v>84</v>
      </c>
      <c r="H579" s="175" t="s">
        <v>84</v>
      </c>
      <c r="I579" s="175" t="s">
        <v>84</v>
      </c>
      <c r="J579" s="175" t="s">
        <v>84</v>
      </c>
      <c r="K579" s="175" t="s">
        <v>84</v>
      </c>
      <c r="L579" s="175" t="s">
        <v>84</v>
      </c>
      <c r="M579" s="136">
        <f t="shared" si="8"/>
        <v>0</v>
      </c>
    </row>
    <row r="580" spans="1:13" ht="13.15">
      <c r="A580" t="s">
        <v>233</v>
      </c>
      <c r="B580" t="s">
        <v>175</v>
      </c>
      <c r="C580" t="s">
        <v>176</v>
      </c>
      <c r="D580" t="s">
        <v>75</v>
      </c>
      <c r="E580" t="s">
        <v>69</v>
      </c>
      <c r="F580" s="175" t="s">
        <v>84</v>
      </c>
      <c r="G580" s="175" t="s">
        <v>84</v>
      </c>
      <c r="H580" s="175" t="s">
        <v>84</v>
      </c>
      <c r="I580" s="175" t="s">
        <v>84</v>
      </c>
      <c r="J580" s="175" t="s">
        <v>84</v>
      </c>
      <c r="K580" s="175" t="s">
        <v>84</v>
      </c>
      <c r="L580" s="175" t="s">
        <v>84</v>
      </c>
      <c r="M580" s="136">
        <f t="shared" si="8"/>
        <v>0</v>
      </c>
    </row>
    <row r="581" spans="1:13" ht="13.15">
      <c r="A581" t="s">
        <v>233</v>
      </c>
      <c r="B581" t="s">
        <v>177</v>
      </c>
      <c r="C581" t="s">
        <v>178</v>
      </c>
      <c r="D581" t="s">
        <v>75</v>
      </c>
      <c r="E581" t="s">
        <v>69</v>
      </c>
      <c r="F581" s="175" t="s">
        <v>84</v>
      </c>
      <c r="G581" s="175" t="s">
        <v>84</v>
      </c>
      <c r="H581" s="175" t="s">
        <v>84</v>
      </c>
      <c r="I581" s="175" t="s">
        <v>84</v>
      </c>
      <c r="J581" s="175" t="s">
        <v>84</v>
      </c>
      <c r="K581" s="175" t="s">
        <v>84</v>
      </c>
      <c r="L581" s="175" t="s">
        <v>84</v>
      </c>
      <c r="M581" s="136">
        <f t="shared" si="8"/>
        <v>0</v>
      </c>
    </row>
    <row r="582" spans="1:13" ht="13.15">
      <c r="A582" t="s">
        <v>233</v>
      </c>
      <c r="B582" t="s">
        <v>179</v>
      </c>
      <c r="C582" t="s">
        <v>180</v>
      </c>
      <c r="D582" t="s">
        <v>75</v>
      </c>
      <c r="E582" t="s">
        <v>69</v>
      </c>
      <c r="F582" s="175" t="s">
        <v>84</v>
      </c>
      <c r="G582" s="175" t="s">
        <v>84</v>
      </c>
      <c r="H582" s="175" t="s">
        <v>84</v>
      </c>
      <c r="I582" s="175" t="s">
        <v>84</v>
      </c>
      <c r="J582" s="175" t="s">
        <v>84</v>
      </c>
      <c r="K582" s="175" t="s">
        <v>84</v>
      </c>
      <c r="L582" s="175" t="s">
        <v>84</v>
      </c>
      <c r="M582" s="136">
        <f t="shared" si="8"/>
        <v>0</v>
      </c>
    </row>
    <row r="583" spans="1:13" ht="13.15">
      <c r="A583" t="s">
        <v>233</v>
      </c>
      <c r="B583" t="s">
        <v>181</v>
      </c>
      <c r="C583" t="s">
        <v>182</v>
      </c>
      <c r="D583" t="s">
        <v>75</v>
      </c>
      <c r="E583" t="s">
        <v>69</v>
      </c>
      <c r="F583" s="175" t="s">
        <v>84</v>
      </c>
      <c r="G583" s="175" t="s">
        <v>84</v>
      </c>
      <c r="H583" s="175" t="s">
        <v>84</v>
      </c>
      <c r="I583" s="175" t="s">
        <v>84</v>
      </c>
      <c r="J583" s="175" t="s">
        <v>84</v>
      </c>
      <c r="K583" s="175" t="s">
        <v>84</v>
      </c>
      <c r="L583" s="175" t="s">
        <v>84</v>
      </c>
      <c r="M583" s="136">
        <f t="shared" ref="M583:M646" si="9">SUM(F583:L583)</f>
        <v>0</v>
      </c>
    </row>
    <row r="584" spans="1:13" ht="13.15">
      <c r="A584" t="s">
        <v>233</v>
      </c>
      <c r="B584" t="s">
        <v>183</v>
      </c>
      <c r="C584" t="s">
        <v>184</v>
      </c>
      <c r="D584" t="s">
        <v>75</v>
      </c>
      <c r="E584" t="s">
        <v>69</v>
      </c>
      <c r="F584" s="175" t="s">
        <v>84</v>
      </c>
      <c r="G584" s="175" t="s">
        <v>84</v>
      </c>
      <c r="H584" s="175" t="s">
        <v>84</v>
      </c>
      <c r="I584" s="175" t="s">
        <v>84</v>
      </c>
      <c r="J584" s="175" t="s">
        <v>84</v>
      </c>
      <c r="K584" s="175" t="s">
        <v>84</v>
      </c>
      <c r="L584" s="175" t="s">
        <v>84</v>
      </c>
      <c r="M584" s="136">
        <f t="shared" si="9"/>
        <v>0</v>
      </c>
    </row>
    <row r="585" spans="1:13" ht="13.15">
      <c r="A585" t="s">
        <v>233</v>
      </c>
      <c r="B585" t="s">
        <v>185</v>
      </c>
      <c r="C585" t="s">
        <v>186</v>
      </c>
      <c r="D585" t="s">
        <v>75</v>
      </c>
      <c r="E585" t="s">
        <v>69</v>
      </c>
      <c r="F585" s="175" t="s">
        <v>84</v>
      </c>
      <c r="G585" s="175" t="s">
        <v>84</v>
      </c>
      <c r="H585" s="175" t="s">
        <v>84</v>
      </c>
      <c r="I585" s="175" t="s">
        <v>84</v>
      </c>
      <c r="J585" s="175" t="s">
        <v>84</v>
      </c>
      <c r="K585" s="175" t="s">
        <v>84</v>
      </c>
      <c r="L585" s="175" t="s">
        <v>84</v>
      </c>
      <c r="M585" s="136">
        <f t="shared" si="9"/>
        <v>0</v>
      </c>
    </row>
    <row r="586" spans="1:13" ht="13.15">
      <c r="A586" t="s">
        <v>233</v>
      </c>
      <c r="B586" t="s">
        <v>187</v>
      </c>
      <c r="C586" t="s">
        <v>188</v>
      </c>
      <c r="D586" t="s">
        <v>75</v>
      </c>
      <c r="E586" t="s">
        <v>69</v>
      </c>
      <c r="F586" s="175" t="s">
        <v>84</v>
      </c>
      <c r="G586" s="175" t="s">
        <v>84</v>
      </c>
      <c r="H586" s="175" t="s">
        <v>84</v>
      </c>
      <c r="I586" s="175" t="s">
        <v>84</v>
      </c>
      <c r="J586" s="175" t="s">
        <v>84</v>
      </c>
      <c r="K586" s="175" t="s">
        <v>84</v>
      </c>
      <c r="L586" s="175" t="s">
        <v>84</v>
      </c>
      <c r="M586" s="136">
        <f t="shared" si="9"/>
        <v>0</v>
      </c>
    </row>
    <row r="587" spans="1:13" ht="13.15">
      <c r="A587" t="s">
        <v>233</v>
      </c>
      <c r="B587" t="s">
        <v>189</v>
      </c>
      <c r="C587" t="s">
        <v>190</v>
      </c>
      <c r="D587" t="s">
        <v>75</v>
      </c>
      <c r="E587" t="s">
        <v>69</v>
      </c>
      <c r="F587" s="175" t="s">
        <v>84</v>
      </c>
      <c r="G587" s="175" t="s">
        <v>84</v>
      </c>
      <c r="H587" s="175" t="s">
        <v>84</v>
      </c>
      <c r="I587" s="175" t="s">
        <v>84</v>
      </c>
      <c r="J587" s="175" t="s">
        <v>84</v>
      </c>
      <c r="K587" s="175" t="s">
        <v>84</v>
      </c>
      <c r="L587" s="175" t="s">
        <v>84</v>
      </c>
      <c r="M587" s="136">
        <f t="shared" si="9"/>
        <v>0</v>
      </c>
    </row>
    <row r="588" spans="1:13" ht="13.15">
      <c r="A588" t="s">
        <v>233</v>
      </c>
      <c r="B588" t="s">
        <v>191</v>
      </c>
      <c r="C588" t="s">
        <v>192</v>
      </c>
      <c r="D588" t="s">
        <v>75</v>
      </c>
      <c r="E588" t="s">
        <v>69</v>
      </c>
      <c r="F588" s="175" t="s">
        <v>84</v>
      </c>
      <c r="G588" s="175" t="s">
        <v>84</v>
      </c>
      <c r="H588" s="175" t="s">
        <v>84</v>
      </c>
      <c r="I588" s="175" t="s">
        <v>84</v>
      </c>
      <c r="J588" s="175" t="s">
        <v>84</v>
      </c>
      <c r="K588" s="175" t="s">
        <v>84</v>
      </c>
      <c r="L588" s="175" t="s">
        <v>84</v>
      </c>
      <c r="M588" s="136">
        <f t="shared" si="9"/>
        <v>0</v>
      </c>
    </row>
    <row r="589" spans="1:13" ht="13.15">
      <c r="A589" t="s">
        <v>233</v>
      </c>
      <c r="B589" t="s">
        <v>193</v>
      </c>
      <c r="C589" t="s">
        <v>194</v>
      </c>
      <c r="D589" t="s">
        <v>75</v>
      </c>
      <c r="E589" t="s">
        <v>69</v>
      </c>
      <c r="F589" s="175" t="s">
        <v>84</v>
      </c>
      <c r="G589" s="175" t="s">
        <v>84</v>
      </c>
      <c r="H589" s="175" t="s">
        <v>84</v>
      </c>
      <c r="I589" s="175" t="s">
        <v>84</v>
      </c>
      <c r="J589" s="175" t="s">
        <v>84</v>
      </c>
      <c r="K589" s="175" t="s">
        <v>84</v>
      </c>
      <c r="L589" s="175" t="s">
        <v>84</v>
      </c>
      <c r="M589" s="136">
        <f t="shared" si="9"/>
        <v>0</v>
      </c>
    </row>
    <row r="590" spans="1:13" ht="13.15">
      <c r="A590" t="s">
        <v>233</v>
      </c>
      <c r="B590" t="s">
        <v>195</v>
      </c>
      <c r="C590" t="s">
        <v>196</v>
      </c>
      <c r="D590" t="s">
        <v>75</v>
      </c>
      <c r="E590" t="s">
        <v>69</v>
      </c>
      <c r="F590" s="175" t="s">
        <v>84</v>
      </c>
      <c r="G590" s="175" t="s">
        <v>84</v>
      </c>
      <c r="H590" s="175" t="s">
        <v>84</v>
      </c>
      <c r="I590" s="175" t="s">
        <v>84</v>
      </c>
      <c r="J590" s="175" t="s">
        <v>84</v>
      </c>
      <c r="K590" s="175" t="s">
        <v>84</v>
      </c>
      <c r="L590" s="175" t="s">
        <v>84</v>
      </c>
      <c r="M590" s="136">
        <f t="shared" si="9"/>
        <v>0</v>
      </c>
    </row>
    <row r="591" spans="1:13" ht="13.15">
      <c r="A591" t="s">
        <v>233</v>
      </c>
      <c r="B591" t="s">
        <v>197</v>
      </c>
      <c r="C591" t="s">
        <v>198</v>
      </c>
      <c r="D591" t="s">
        <v>75</v>
      </c>
      <c r="E591" t="s">
        <v>69</v>
      </c>
      <c r="F591" s="175" t="s">
        <v>84</v>
      </c>
      <c r="G591" s="175" t="s">
        <v>84</v>
      </c>
      <c r="H591" s="175" t="s">
        <v>84</v>
      </c>
      <c r="I591" s="175" t="s">
        <v>84</v>
      </c>
      <c r="J591" s="175" t="s">
        <v>84</v>
      </c>
      <c r="K591" s="175" t="s">
        <v>84</v>
      </c>
      <c r="L591" s="175" t="s">
        <v>84</v>
      </c>
      <c r="M591" s="136">
        <f t="shared" si="9"/>
        <v>0</v>
      </c>
    </row>
    <row r="592" spans="1:13" ht="13.15">
      <c r="A592" t="s">
        <v>233</v>
      </c>
      <c r="B592" t="s">
        <v>199</v>
      </c>
      <c r="C592" t="s">
        <v>200</v>
      </c>
      <c r="D592" t="s">
        <v>75</v>
      </c>
      <c r="E592" t="s">
        <v>69</v>
      </c>
      <c r="F592" s="175" t="s">
        <v>84</v>
      </c>
      <c r="G592" s="175" t="s">
        <v>84</v>
      </c>
      <c r="H592" s="175" t="s">
        <v>84</v>
      </c>
      <c r="I592" s="175" t="s">
        <v>84</v>
      </c>
      <c r="J592" s="175" t="s">
        <v>84</v>
      </c>
      <c r="K592" s="175" t="s">
        <v>84</v>
      </c>
      <c r="L592" s="175" t="s">
        <v>84</v>
      </c>
      <c r="M592" s="136">
        <f t="shared" si="9"/>
        <v>0</v>
      </c>
    </row>
    <row r="593" spans="1:13" ht="13.15">
      <c r="A593" t="s">
        <v>233</v>
      </c>
      <c r="B593" t="s">
        <v>201</v>
      </c>
      <c r="C593" t="s">
        <v>202</v>
      </c>
      <c r="D593" t="s">
        <v>75</v>
      </c>
      <c r="E593" t="s">
        <v>69</v>
      </c>
      <c r="F593" s="175" t="s">
        <v>84</v>
      </c>
      <c r="G593" s="175" t="s">
        <v>84</v>
      </c>
      <c r="H593" s="175" t="s">
        <v>84</v>
      </c>
      <c r="I593" s="175" t="s">
        <v>84</v>
      </c>
      <c r="J593" s="175" t="s">
        <v>84</v>
      </c>
      <c r="K593" s="175" t="s">
        <v>84</v>
      </c>
      <c r="L593" s="175" t="s">
        <v>84</v>
      </c>
      <c r="M593" s="136">
        <f t="shared" si="9"/>
        <v>0</v>
      </c>
    </row>
    <row r="594" spans="1:13" ht="13.15">
      <c r="A594" t="s">
        <v>233</v>
      </c>
      <c r="B594" t="s">
        <v>203</v>
      </c>
      <c r="C594" t="s">
        <v>204</v>
      </c>
      <c r="D594" t="s">
        <v>75</v>
      </c>
      <c r="E594" t="s">
        <v>69</v>
      </c>
      <c r="F594" s="175" t="s">
        <v>84</v>
      </c>
      <c r="G594" s="175" t="s">
        <v>84</v>
      </c>
      <c r="H594" s="175" t="s">
        <v>84</v>
      </c>
      <c r="I594" s="175" t="s">
        <v>84</v>
      </c>
      <c r="J594" s="175" t="s">
        <v>84</v>
      </c>
      <c r="K594" s="175" t="s">
        <v>84</v>
      </c>
      <c r="L594" s="175" t="s">
        <v>84</v>
      </c>
      <c r="M594" s="136">
        <f t="shared" si="9"/>
        <v>0</v>
      </c>
    </row>
    <row r="595" spans="1:13" ht="13.15">
      <c r="A595" t="s">
        <v>233</v>
      </c>
      <c r="B595" t="s">
        <v>205</v>
      </c>
      <c r="C595" t="s">
        <v>206</v>
      </c>
      <c r="D595" t="s">
        <v>75</v>
      </c>
      <c r="E595" t="s">
        <v>69</v>
      </c>
      <c r="F595" s="175" t="s">
        <v>84</v>
      </c>
      <c r="G595" s="175" t="s">
        <v>84</v>
      </c>
      <c r="H595" s="175" t="s">
        <v>84</v>
      </c>
      <c r="I595" s="175" t="s">
        <v>84</v>
      </c>
      <c r="J595" s="175" t="s">
        <v>84</v>
      </c>
      <c r="K595" s="175" t="s">
        <v>84</v>
      </c>
      <c r="L595" s="175" t="s">
        <v>84</v>
      </c>
      <c r="M595" s="136">
        <f t="shared" si="9"/>
        <v>0</v>
      </c>
    </row>
    <row r="596" spans="1:13" ht="13.15">
      <c r="A596" t="s">
        <v>233</v>
      </c>
      <c r="B596" t="s">
        <v>207</v>
      </c>
      <c r="C596" t="s">
        <v>208</v>
      </c>
      <c r="D596" t="s">
        <v>75</v>
      </c>
      <c r="E596" t="s">
        <v>69</v>
      </c>
      <c r="F596" s="175" t="s">
        <v>84</v>
      </c>
      <c r="G596" s="175" t="s">
        <v>84</v>
      </c>
      <c r="H596" s="175" t="s">
        <v>84</v>
      </c>
      <c r="I596" s="175" t="s">
        <v>84</v>
      </c>
      <c r="J596" s="175" t="s">
        <v>84</v>
      </c>
      <c r="K596" s="175" t="s">
        <v>84</v>
      </c>
      <c r="L596" s="175" t="s">
        <v>84</v>
      </c>
      <c r="M596" s="136">
        <f t="shared" si="9"/>
        <v>0</v>
      </c>
    </row>
    <row r="597" spans="1:13" ht="13.15">
      <c r="A597" t="s">
        <v>233</v>
      </c>
      <c r="B597" t="s">
        <v>209</v>
      </c>
      <c r="C597" t="s">
        <v>210</v>
      </c>
      <c r="D597" t="s">
        <v>75</v>
      </c>
      <c r="E597" t="s">
        <v>69</v>
      </c>
      <c r="F597" s="175" t="s">
        <v>84</v>
      </c>
      <c r="G597" s="175" t="s">
        <v>84</v>
      </c>
      <c r="H597" s="175" t="s">
        <v>84</v>
      </c>
      <c r="I597" s="175" t="s">
        <v>84</v>
      </c>
      <c r="J597" s="175" t="s">
        <v>84</v>
      </c>
      <c r="K597" s="175" t="s">
        <v>84</v>
      </c>
      <c r="L597" s="175" t="s">
        <v>84</v>
      </c>
      <c r="M597" s="136">
        <f t="shared" si="9"/>
        <v>0</v>
      </c>
    </row>
    <row r="598" spans="1:13" ht="13.15">
      <c r="A598" t="s">
        <v>233</v>
      </c>
      <c r="B598" t="s">
        <v>211</v>
      </c>
      <c r="C598" t="s">
        <v>212</v>
      </c>
      <c r="D598" t="s">
        <v>75</v>
      </c>
      <c r="E598" t="s">
        <v>69</v>
      </c>
      <c r="F598" s="175" t="s">
        <v>84</v>
      </c>
      <c r="G598" s="175" t="s">
        <v>84</v>
      </c>
      <c r="H598" s="175" t="s">
        <v>84</v>
      </c>
      <c r="I598" s="175" t="s">
        <v>84</v>
      </c>
      <c r="J598" s="175" t="s">
        <v>84</v>
      </c>
      <c r="K598" s="175" t="s">
        <v>84</v>
      </c>
      <c r="L598" s="175" t="s">
        <v>84</v>
      </c>
      <c r="M598" s="136">
        <f t="shared" si="9"/>
        <v>0</v>
      </c>
    </row>
    <row r="599" spans="1:13" ht="13.15">
      <c r="A599" t="s">
        <v>233</v>
      </c>
      <c r="B599" t="s">
        <v>213</v>
      </c>
      <c r="C599" t="s">
        <v>214</v>
      </c>
      <c r="D599" t="s">
        <v>75</v>
      </c>
      <c r="E599" t="s">
        <v>69</v>
      </c>
      <c r="F599" s="175" t="s">
        <v>84</v>
      </c>
      <c r="G599" s="175" t="s">
        <v>84</v>
      </c>
      <c r="H599" s="175" t="s">
        <v>84</v>
      </c>
      <c r="I599" s="175" t="s">
        <v>84</v>
      </c>
      <c r="J599" s="175" t="s">
        <v>84</v>
      </c>
      <c r="K599" s="175" t="s">
        <v>84</v>
      </c>
      <c r="L599" s="175" t="s">
        <v>84</v>
      </c>
      <c r="M599" s="136">
        <f t="shared" si="9"/>
        <v>0</v>
      </c>
    </row>
    <row r="600" spans="1:13" ht="13.15">
      <c r="A600" t="s">
        <v>233</v>
      </c>
      <c r="B600" t="s">
        <v>215</v>
      </c>
      <c r="C600" t="s">
        <v>216</v>
      </c>
      <c r="D600" t="s">
        <v>75</v>
      </c>
      <c r="E600" t="s">
        <v>69</v>
      </c>
      <c r="F600" s="175" t="s">
        <v>84</v>
      </c>
      <c r="G600" s="175" t="s">
        <v>84</v>
      </c>
      <c r="H600" s="175" t="s">
        <v>84</v>
      </c>
      <c r="I600" s="175" t="s">
        <v>84</v>
      </c>
      <c r="J600" s="175" t="s">
        <v>84</v>
      </c>
      <c r="K600" s="175" t="s">
        <v>84</v>
      </c>
      <c r="L600" s="175" t="s">
        <v>84</v>
      </c>
      <c r="M600" s="136">
        <f t="shared" si="9"/>
        <v>0</v>
      </c>
    </row>
    <row r="601" spans="1:13" ht="13.15">
      <c r="A601" t="s">
        <v>233</v>
      </c>
      <c r="B601" t="s">
        <v>217</v>
      </c>
      <c r="C601" t="s">
        <v>218</v>
      </c>
      <c r="D601" t="s">
        <v>75</v>
      </c>
      <c r="E601" t="s">
        <v>69</v>
      </c>
      <c r="F601" s="175" t="s">
        <v>84</v>
      </c>
      <c r="G601" s="175" t="s">
        <v>84</v>
      </c>
      <c r="H601" s="175" t="s">
        <v>84</v>
      </c>
      <c r="I601" s="175" t="s">
        <v>84</v>
      </c>
      <c r="J601" s="175" t="s">
        <v>84</v>
      </c>
      <c r="K601" s="175" t="s">
        <v>84</v>
      </c>
      <c r="L601" s="175" t="s">
        <v>84</v>
      </c>
      <c r="M601" s="136">
        <f t="shared" si="9"/>
        <v>0</v>
      </c>
    </row>
    <row r="602" spans="1:13" ht="13.15">
      <c r="A602" t="s">
        <v>233</v>
      </c>
      <c r="B602" t="s">
        <v>219</v>
      </c>
      <c r="C602" t="s">
        <v>220</v>
      </c>
      <c r="D602" t="s">
        <v>75</v>
      </c>
      <c r="E602" t="s">
        <v>69</v>
      </c>
      <c r="F602" s="175" t="s">
        <v>84</v>
      </c>
      <c r="G602" s="175" t="s">
        <v>84</v>
      </c>
      <c r="H602" s="175" t="s">
        <v>84</v>
      </c>
      <c r="I602" s="175" t="s">
        <v>84</v>
      </c>
      <c r="J602" s="175" t="s">
        <v>84</v>
      </c>
      <c r="K602" s="175" t="s">
        <v>84</v>
      </c>
      <c r="L602" s="175" t="s">
        <v>84</v>
      </c>
      <c r="M602" s="136">
        <f t="shared" si="9"/>
        <v>0</v>
      </c>
    </row>
    <row r="603" spans="1:13" ht="13.15">
      <c r="A603" t="s">
        <v>233</v>
      </c>
      <c r="B603" t="s">
        <v>221</v>
      </c>
      <c r="C603" t="s">
        <v>222</v>
      </c>
      <c r="D603" t="s">
        <v>75</v>
      </c>
      <c r="E603" t="s">
        <v>69</v>
      </c>
      <c r="F603" s="175" t="s">
        <v>84</v>
      </c>
      <c r="G603" s="175" t="s">
        <v>84</v>
      </c>
      <c r="H603" s="175" t="s">
        <v>84</v>
      </c>
      <c r="I603" s="175" t="s">
        <v>84</v>
      </c>
      <c r="J603" s="175" t="s">
        <v>84</v>
      </c>
      <c r="K603" s="175" t="s">
        <v>84</v>
      </c>
      <c r="L603" s="175" t="s">
        <v>84</v>
      </c>
      <c r="M603" s="136">
        <f t="shared" si="9"/>
        <v>0</v>
      </c>
    </row>
    <row r="604" spans="1:13" ht="13.15">
      <c r="A604" t="s">
        <v>233</v>
      </c>
      <c r="B604" t="s">
        <v>223</v>
      </c>
      <c r="C604" t="s">
        <v>224</v>
      </c>
      <c r="D604" t="s">
        <v>75</v>
      </c>
      <c r="E604" t="s">
        <v>69</v>
      </c>
      <c r="F604" s="175" t="s">
        <v>84</v>
      </c>
      <c r="G604" s="175" t="s">
        <v>84</v>
      </c>
      <c r="H604" s="175" t="s">
        <v>84</v>
      </c>
      <c r="I604" s="175" t="s">
        <v>84</v>
      </c>
      <c r="J604" s="175" t="s">
        <v>84</v>
      </c>
      <c r="K604" s="175" t="s">
        <v>84</v>
      </c>
      <c r="L604" s="175" t="s">
        <v>84</v>
      </c>
      <c r="M604" s="136">
        <f t="shared" si="9"/>
        <v>0</v>
      </c>
    </row>
    <row r="605" spans="1:13" ht="13.15">
      <c r="A605" t="s">
        <v>233</v>
      </c>
      <c r="B605" t="s">
        <v>225</v>
      </c>
      <c r="C605" t="s">
        <v>226</v>
      </c>
      <c r="D605" t="s">
        <v>75</v>
      </c>
      <c r="E605" t="s">
        <v>69</v>
      </c>
      <c r="F605" s="175" t="s">
        <v>84</v>
      </c>
      <c r="G605" s="175" t="s">
        <v>84</v>
      </c>
      <c r="H605" s="175" t="s">
        <v>84</v>
      </c>
      <c r="I605" s="175" t="s">
        <v>84</v>
      </c>
      <c r="J605" s="175" t="s">
        <v>84</v>
      </c>
      <c r="K605" s="175" t="s">
        <v>84</v>
      </c>
      <c r="L605" s="175" t="s">
        <v>84</v>
      </c>
      <c r="M605" s="136">
        <f t="shared" si="9"/>
        <v>0</v>
      </c>
    </row>
    <row r="606" spans="1:13" ht="13.15">
      <c r="A606" t="s">
        <v>233</v>
      </c>
      <c r="B606" t="s">
        <v>227</v>
      </c>
      <c r="C606" t="s">
        <v>228</v>
      </c>
      <c r="D606" t="s">
        <v>75</v>
      </c>
      <c r="E606" t="s">
        <v>69</v>
      </c>
      <c r="F606" s="175" t="s">
        <v>84</v>
      </c>
      <c r="G606" s="175" t="s">
        <v>84</v>
      </c>
      <c r="H606" s="175" t="s">
        <v>84</v>
      </c>
      <c r="I606" s="175" t="s">
        <v>84</v>
      </c>
      <c r="J606" s="175" t="s">
        <v>84</v>
      </c>
      <c r="K606" s="175" t="s">
        <v>84</v>
      </c>
      <c r="L606" s="175" t="s">
        <v>84</v>
      </c>
      <c r="M606" s="136">
        <f t="shared" si="9"/>
        <v>0</v>
      </c>
    </row>
    <row r="607" spans="1:13" ht="13.15">
      <c r="A607" t="s">
        <v>233</v>
      </c>
      <c r="B607" t="s">
        <v>229</v>
      </c>
      <c r="C607" t="s">
        <v>230</v>
      </c>
      <c r="D607" t="s">
        <v>75</v>
      </c>
      <c r="E607" t="s">
        <v>69</v>
      </c>
      <c r="F607" s="175" t="s">
        <v>84</v>
      </c>
      <c r="G607" s="175" t="s">
        <v>84</v>
      </c>
      <c r="H607" s="175" t="s">
        <v>84</v>
      </c>
      <c r="I607" s="175" t="s">
        <v>84</v>
      </c>
      <c r="J607" s="175" t="s">
        <v>84</v>
      </c>
      <c r="K607" s="175" t="s">
        <v>84</v>
      </c>
      <c r="L607" s="175" t="s">
        <v>84</v>
      </c>
      <c r="M607" s="136">
        <f t="shared" si="9"/>
        <v>0</v>
      </c>
    </row>
    <row r="608" spans="1:13" ht="13.15">
      <c r="A608" t="s">
        <v>234</v>
      </c>
      <c r="B608" t="s">
        <v>145</v>
      </c>
      <c r="C608" t="s">
        <v>146</v>
      </c>
      <c r="D608" t="s">
        <v>75</v>
      </c>
      <c r="E608" t="s">
        <v>69</v>
      </c>
      <c r="F608" s="175" t="s">
        <v>84</v>
      </c>
      <c r="G608" s="175" t="s">
        <v>84</v>
      </c>
      <c r="H608" s="175" t="s">
        <v>84</v>
      </c>
      <c r="I608" s="175" t="s">
        <v>84</v>
      </c>
      <c r="J608" s="175" t="s">
        <v>84</v>
      </c>
      <c r="K608" s="175" t="s">
        <v>84</v>
      </c>
      <c r="L608" s="175" t="s">
        <v>84</v>
      </c>
      <c r="M608" s="136">
        <f t="shared" si="9"/>
        <v>0</v>
      </c>
    </row>
    <row r="609" spans="1:13" ht="13.15">
      <c r="A609" t="s">
        <v>234</v>
      </c>
      <c r="B609" t="s">
        <v>147</v>
      </c>
      <c r="C609" t="s">
        <v>148</v>
      </c>
      <c r="D609" t="s">
        <v>75</v>
      </c>
      <c r="E609" t="s">
        <v>69</v>
      </c>
      <c r="F609" s="175" t="s">
        <v>84</v>
      </c>
      <c r="G609" s="175" t="s">
        <v>84</v>
      </c>
      <c r="H609" s="175" t="s">
        <v>84</v>
      </c>
      <c r="I609" s="175" t="s">
        <v>84</v>
      </c>
      <c r="J609" s="175" t="s">
        <v>84</v>
      </c>
      <c r="K609" s="175" t="s">
        <v>84</v>
      </c>
      <c r="L609" s="175" t="s">
        <v>84</v>
      </c>
      <c r="M609" s="136">
        <f t="shared" si="9"/>
        <v>0</v>
      </c>
    </row>
    <row r="610" spans="1:13" ht="13.15">
      <c r="A610" t="s">
        <v>234</v>
      </c>
      <c r="B610" t="s">
        <v>149</v>
      </c>
      <c r="C610" t="s">
        <v>150</v>
      </c>
      <c r="D610" t="s">
        <v>75</v>
      </c>
      <c r="E610" t="s">
        <v>69</v>
      </c>
      <c r="F610" s="175" t="s">
        <v>84</v>
      </c>
      <c r="G610" s="175" t="s">
        <v>84</v>
      </c>
      <c r="H610" s="175" t="s">
        <v>84</v>
      </c>
      <c r="I610" s="175" t="s">
        <v>84</v>
      </c>
      <c r="J610" s="175" t="s">
        <v>84</v>
      </c>
      <c r="K610" s="175" t="s">
        <v>84</v>
      </c>
      <c r="L610" s="175" t="s">
        <v>84</v>
      </c>
      <c r="M610" s="136">
        <f t="shared" si="9"/>
        <v>0</v>
      </c>
    </row>
    <row r="611" spans="1:13" ht="13.15">
      <c r="A611" t="s">
        <v>234</v>
      </c>
      <c r="B611" t="s">
        <v>151</v>
      </c>
      <c r="C611" t="s">
        <v>152</v>
      </c>
      <c r="D611" t="s">
        <v>75</v>
      </c>
      <c r="E611" t="s">
        <v>69</v>
      </c>
      <c r="F611" s="175" t="s">
        <v>84</v>
      </c>
      <c r="G611" s="175" t="s">
        <v>84</v>
      </c>
      <c r="H611" s="175" t="s">
        <v>84</v>
      </c>
      <c r="I611" s="175" t="s">
        <v>84</v>
      </c>
      <c r="J611" s="175" t="s">
        <v>84</v>
      </c>
      <c r="K611" s="175" t="s">
        <v>84</v>
      </c>
      <c r="L611" s="175" t="s">
        <v>84</v>
      </c>
      <c r="M611" s="136">
        <f t="shared" si="9"/>
        <v>0</v>
      </c>
    </row>
    <row r="612" spans="1:13" ht="13.15">
      <c r="A612" t="s">
        <v>234</v>
      </c>
      <c r="B612" t="s">
        <v>153</v>
      </c>
      <c r="C612" t="s">
        <v>154</v>
      </c>
      <c r="D612" t="s">
        <v>75</v>
      </c>
      <c r="E612" t="s">
        <v>69</v>
      </c>
      <c r="F612" s="175" t="s">
        <v>84</v>
      </c>
      <c r="G612" s="175" t="s">
        <v>84</v>
      </c>
      <c r="H612" s="175" t="s">
        <v>84</v>
      </c>
      <c r="I612" s="175" t="s">
        <v>84</v>
      </c>
      <c r="J612" s="175" t="s">
        <v>84</v>
      </c>
      <c r="K612" s="175" t="s">
        <v>84</v>
      </c>
      <c r="L612" s="175" t="s">
        <v>84</v>
      </c>
      <c r="M612" s="136">
        <f t="shared" si="9"/>
        <v>0</v>
      </c>
    </row>
    <row r="613" spans="1:13" ht="13.15">
      <c r="A613" t="s">
        <v>234</v>
      </c>
      <c r="B613" t="s">
        <v>155</v>
      </c>
      <c r="C613" t="s">
        <v>156</v>
      </c>
      <c r="D613" t="s">
        <v>75</v>
      </c>
      <c r="E613" t="s">
        <v>69</v>
      </c>
      <c r="F613" s="175" t="s">
        <v>84</v>
      </c>
      <c r="G613" s="175" t="s">
        <v>84</v>
      </c>
      <c r="H613" s="175" t="s">
        <v>84</v>
      </c>
      <c r="I613" s="175" t="s">
        <v>84</v>
      </c>
      <c r="J613" s="175" t="s">
        <v>84</v>
      </c>
      <c r="K613" s="175" t="s">
        <v>84</v>
      </c>
      <c r="L613" s="175" t="s">
        <v>84</v>
      </c>
      <c r="M613" s="136">
        <f t="shared" si="9"/>
        <v>0</v>
      </c>
    </row>
    <row r="614" spans="1:13" ht="13.15">
      <c r="A614" t="s">
        <v>234</v>
      </c>
      <c r="B614" t="s">
        <v>157</v>
      </c>
      <c r="C614" t="s">
        <v>158</v>
      </c>
      <c r="D614" t="s">
        <v>75</v>
      </c>
      <c r="E614" t="s">
        <v>69</v>
      </c>
      <c r="F614" s="175" t="s">
        <v>84</v>
      </c>
      <c r="G614" s="175" t="s">
        <v>84</v>
      </c>
      <c r="H614" s="175" t="s">
        <v>84</v>
      </c>
      <c r="I614" s="175" t="s">
        <v>84</v>
      </c>
      <c r="J614" s="175" t="s">
        <v>84</v>
      </c>
      <c r="K614" s="175" t="s">
        <v>84</v>
      </c>
      <c r="L614" s="175" t="s">
        <v>84</v>
      </c>
      <c r="M614" s="136">
        <f t="shared" si="9"/>
        <v>0</v>
      </c>
    </row>
    <row r="615" spans="1:13" ht="13.15">
      <c r="A615" t="s">
        <v>234</v>
      </c>
      <c r="B615" t="s">
        <v>159</v>
      </c>
      <c r="C615" t="s">
        <v>160</v>
      </c>
      <c r="D615" t="s">
        <v>75</v>
      </c>
      <c r="E615" t="s">
        <v>69</v>
      </c>
      <c r="F615" s="175" t="s">
        <v>84</v>
      </c>
      <c r="G615" s="175" t="s">
        <v>84</v>
      </c>
      <c r="H615" s="175" t="s">
        <v>84</v>
      </c>
      <c r="I615" s="175" t="s">
        <v>84</v>
      </c>
      <c r="J615" s="175" t="s">
        <v>84</v>
      </c>
      <c r="K615" s="175" t="s">
        <v>84</v>
      </c>
      <c r="L615" s="175" t="s">
        <v>84</v>
      </c>
      <c r="M615" s="136">
        <f t="shared" si="9"/>
        <v>0</v>
      </c>
    </row>
    <row r="616" spans="1:13" ht="13.15">
      <c r="A616" t="s">
        <v>234</v>
      </c>
      <c r="B616" t="s">
        <v>161</v>
      </c>
      <c r="C616" t="s">
        <v>162</v>
      </c>
      <c r="D616" t="s">
        <v>75</v>
      </c>
      <c r="E616" t="s">
        <v>69</v>
      </c>
      <c r="F616" s="175" t="s">
        <v>84</v>
      </c>
      <c r="G616" s="175" t="s">
        <v>84</v>
      </c>
      <c r="H616" s="175" t="s">
        <v>84</v>
      </c>
      <c r="I616" s="175" t="s">
        <v>84</v>
      </c>
      <c r="J616" s="175" t="s">
        <v>84</v>
      </c>
      <c r="K616" s="175" t="s">
        <v>84</v>
      </c>
      <c r="L616" s="175" t="s">
        <v>84</v>
      </c>
      <c r="M616" s="136">
        <f t="shared" si="9"/>
        <v>0</v>
      </c>
    </row>
    <row r="617" spans="1:13" ht="13.15">
      <c r="A617" t="s">
        <v>234</v>
      </c>
      <c r="B617" t="s">
        <v>163</v>
      </c>
      <c r="C617" t="s">
        <v>164</v>
      </c>
      <c r="D617" t="s">
        <v>75</v>
      </c>
      <c r="E617" t="s">
        <v>69</v>
      </c>
      <c r="F617" s="175" t="s">
        <v>84</v>
      </c>
      <c r="G617" s="175" t="s">
        <v>84</v>
      </c>
      <c r="H617" s="175" t="s">
        <v>84</v>
      </c>
      <c r="I617" s="175" t="s">
        <v>84</v>
      </c>
      <c r="J617" s="175" t="s">
        <v>84</v>
      </c>
      <c r="K617" s="175" t="s">
        <v>84</v>
      </c>
      <c r="L617" s="175" t="s">
        <v>84</v>
      </c>
      <c r="M617" s="136">
        <f t="shared" si="9"/>
        <v>0</v>
      </c>
    </row>
    <row r="618" spans="1:13" ht="13.15">
      <c r="A618" t="s">
        <v>234</v>
      </c>
      <c r="B618" t="s">
        <v>165</v>
      </c>
      <c r="C618" t="s">
        <v>166</v>
      </c>
      <c r="D618" t="s">
        <v>75</v>
      </c>
      <c r="E618" t="s">
        <v>69</v>
      </c>
      <c r="F618" s="175" t="s">
        <v>84</v>
      </c>
      <c r="G618" s="175" t="s">
        <v>84</v>
      </c>
      <c r="H618" s="175" t="s">
        <v>84</v>
      </c>
      <c r="I618" s="175" t="s">
        <v>84</v>
      </c>
      <c r="J618" s="175" t="s">
        <v>84</v>
      </c>
      <c r="K618" s="175" t="s">
        <v>84</v>
      </c>
      <c r="L618" s="175" t="s">
        <v>84</v>
      </c>
      <c r="M618" s="136">
        <f t="shared" si="9"/>
        <v>0</v>
      </c>
    </row>
    <row r="619" spans="1:13" ht="13.15">
      <c r="A619" t="s">
        <v>234</v>
      </c>
      <c r="B619" t="s">
        <v>167</v>
      </c>
      <c r="C619" t="s">
        <v>168</v>
      </c>
      <c r="D619" t="s">
        <v>75</v>
      </c>
      <c r="E619" t="s">
        <v>69</v>
      </c>
      <c r="F619" s="175" t="s">
        <v>84</v>
      </c>
      <c r="G619" s="175" t="s">
        <v>84</v>
      </c>
      <c r="H619" s="175" t="s">
        <v>84</v>
      </c>
      <c r="I619" s="175" t="s">
        <v>84</v>
      </c>
      <c r="J619" s="175" t="s">
        <v>84</v>
      </c>
      <c r="K619" s="175" t="s">
        <v>84</v>
      </c>
      <c r="L619" s="175" t="s">
        <v>84</v>
      </c>
      <c r="M619" s="136">
        <f t="shared" si="9"/>
        <v>0</v>
      </c>
    </row>
    <row r="620" spans="1:13" ht="13.15">
      <c r="A620" t="s">
        <v>234</v>
      </c>
      <c r="B620" t="s">
        <v>169</v>
      </c>
      <c r="C620" t="s">
        <v>170</v>
      </c>
      <c r="D620" t="s">
        <v>75</v>
      </c>
      <c r="E620" t="s">
        <v>69</v>
      </c>
      <c r="F620" s="175" t="s">
        <v>84</v>
      </c>
      <c r="G620" s="175" t="s">
        <v>84</v>
      </c>
      <c r="H620" s="175" t="s">
        <v>84</v>
      </c>
      <c r="I620" s="175" t="s">
        <v>84</v>
      </c>
      <c r="J620" s="175" t="s">
        <v>84</v>
      </c>
      <c r="K620" s="175" t="s">
        <v>84</v>
      </c>
      <c r="L620" s="175" t="s">
        <v>84</v>
      </c>
      <c r="M620" s="136">
        <f t="shared" si="9"/>
        <v>0</v>
      </c>
    </row>
    <row r="621" spans="1:13" ht="13.15">
      <c r="A621" t="s">
        <v>234</v>
      </c>
      <c r="B621" t="s">
        <v>171</v>
      </c>
      <c r="C621" t="s">
        <v>172</v>
      </c>
      <c r="D621" t="s">
        <v>75</v>
      </c>
      <c r="E621" t="s">
        <v>69</v>
      </c>
      <c r="F621" s="175" t="s">
        <v>84</v>
      </c>
      <c r="G621" s="175" t="s">
        <v>84</v>
      </c>
      <c r="H621" s="175" t="s">
        <v>84</v>
      </c>
      <c r="I621" s="175" t="s">
        <v>84</v>
      </c>
      <c r="J621" s="175" t="s">
        <v>84</v>
      </c>
      <c r="K621" s="175" t="s">
        <v>84</v>
      </c>
      <c r="L621" s="175" t="s">
        <v>84</v>
      </c>
      <c r="M621" s="136">
        <f t="shared" si="9"/>
        <v>0</v>
      </c>
    </row>
    <row r="622" spans="1:13" ht="13.15">
      <c r="A622" t="s">
        <v>234</v>
      </c>
      <c r="B622" t="s">
        <v>173</v>
      </c>
      <c r="C622" t="s">
        <v>174</v>
      </c>
      <c r="D622" t="s">
        <v>75</v>
      </c>
      <c r="E622" t="s">
        <v>69</v>
      </c>
      <c r="F622" s="175" t="s">
        <v>84</v>
      </c>
      <c r="G622" s="175" t="s">
        <v>84</v>
      </c>
      <c r="H622" s="175" t="s">
        <v>84</v>
      </c>
      <c r="I622" s="175" t="s">
        <v>84</v>
      </c>
      <c r="J622" s="175" t="s">
        <v>84</v>
      </c>
      <c r="K622" s="175" t="s">
        <v>84</v>
      </c>
      <c r="L622" s="175" t="s">
        <v>84</v>
      </c>
      <c r="M622" s="136">
        <f t="shared" si="9"/>
        <v>0</v>
      </c>
    </row>
    <row r="623" spans="1:13" ht="13.15">
      <c r="A623" t="s">
        <v>234</v>
      </c>
      <c r="B623" t="s">
        <v>175</v>
      </c>
      <c r="C623" t="s">
        <v>176</v>
      </c>
      <c r="D623" t="s">
        <v>75</v>
      </c>
      <c r="E623" t="s">
        <v>69</v>
      </c>
      <c r="F623" s="175" t="s">
        <v>84</v>
      </c>
      <c r="G623" s="175" t="s">
        <v>84</v>
      </c>
      <c r="H623" s="175" t="s">
        <v>84</v>
      </c>
      <c r="I623" s="175" t="s">
        <v>84</v>
      </c>
      <c r="J623" s="175" t="s">
        <v>84</v>
      </c>
      <c r="K623" s="175" t="s">
        <v>84</v>
      </c>
      <c r="L623" s="175" t="s">
        <v>84</v>
      </c>
      <c r="M623" s="136">
        <f t="shared" si="9"/>
        <v>0</v>
      </c>
    </row>
    <row r="624" spans="1:13" ht="13.15">
      <c r="A624" t="s">
        <v>234</v>
      </c>
      <c r="B624" t="s">
        <v>177</v>
      </c>
      <c r="C624" t="s">
        <v>178</v>
      </c>
      <c r="D624" t="s">
        <v>75</v>
      </c>
      <c r="E624" t="s">
        <v>69</v>
      </c>
      <c r="F624" s="175" t="s">
        <v>84</v>
      </c>
      <c r="G624" s="175" t="s">
        <v>84</v>
      </c>
      <c r="H624" s="175" t="s">
        <v>84</v>
      </c>
      <c r="I624" s="175" t="s">
        <v>84</v>
      </c>
      <c r="J624" s="175" t="s">
        <v>84</v>
      </c>
      <c r="K624" s="175" t="s">
        <v>84</v>
      </c>
      <c r="L624" s="175" t="s">
        <v>84</v>
      </c>
      <c r="M624" s="136">
        <f t="shared" si="9"/>
        <v>0</v>
      </c>
    </row>
    <row r="625" spans="1:13" ht="13.15">
      <c r="A625" t="s">
        <v>234</v>
      </c>
      <c r="B625" t="s">
        <v>179</v>
      </c>
      <c r="C625" t="s">
        <v>180</v>
      </c>
      <c r="D625" t="s">
        <v>75</v>
      </c>
      <c r="E625" t="s">
        <v>69</v>
      </c>
      <c r="F625" s="175" t="s">
        <v>84</v>
      </c>
      <c r="G625" s="175" t="s">
        <v>84</v>
      </c>
      <c r="H625" s="175" t="s">
        <v>84</v>
      </c>
      <c r="I625" s="175" t="s">
        <v>84</v>
      </c>
      <c r="J625" s="175" t="s">
        <v>84</v>
      </c>
      <c r="K625" s="175" t="s">
        <v>84</v>
      </c>
      <c r="L625" s="175" t="s">
        <v>84</v>
      </c>
      <c r="M625" s="136">
        <f t="shared" si="9"/>
        <v>0</v>
      </c>
    </row>
    <row r="626" spans="1:13" ht="13.15">
      <c r="A626" t="s">
        <v>234</v>
      </c>
      <c r="B626" t="s">
        <v>181</v>
      </c>
      <c r="C626" t="s">
        <v>182</v>
      </c>
      <c r="D626" t="s">
        <v>75</v>
      </c>
      <c r="E626" t="s">
        <v>69</v>
      </c>
      <c r="F626" s="175" t="s">
        <v>84</v>
      </c>
      <c r="G626" s="175" t="s">
        <v>84</v>
      </c>
      <c r="H626" s="175" t="s">
        <v>84</v>
      </c>
      <c r="I626" s="175" t="s">
        <v>84</v>
      </c>
      <c r="J626" s="175" t="s">
        <v>84</v>
      </c>
      <c r="K626" s="175" t="s">
        <v>84</v>
      </c>
      <c r="L626" s="175" t="s">
        <v>84</v>
      </c>
      <c r="M626" s="136">
        <f t="shared" si="9"/>
        <v>0</v>
      </c>
    </row>
    <row r="627" spans="1:13" ht="13.15">
      <c r="A627" t="s">
        <v>234</v>
      </c>
      <c r="B627" t="s">
        <v>183</v>
      </c>
      <c r="C627" t="s">
        <v>184</v>
      </c>
      <c r="D627" t="s">
        <v>75</v>
      </c>
      <c r="E627" t="s">
        <v>69</v>
      </c>
      <c r="F627" s="175" t="s">
        <v>84</v>
      </c>
      <c r="G627" s="175" t="s">
        <v>84</v>
      </c>
      <c r="H627" s="175" t="s">
        <v>84</v>
      </c>
      <c r="I627" s="175" t="s">
        <v>84</v>
      </c>
      <c r="J627" s="175" t="s">
        <v>84</v>
      </c>
      <c r="K627" s="175" t="s">
        <v>84</v>
      </c>
      <c r="L627" s="175" t="s">
        <v>84</v>
      </c>
      <c r="M627" s="136">
        <f t="shared" si="9"/>
        <v>0</v>
      </c>
    </row>
    <row r="628" spans="1:13" ht="13.15">
      <c r="A628" t="s">
        <v>234</v>
      </c>
      <c r="B628" t="s">
        <v>185</v>
      </c>
      <c r="C628" t="s">
        <v>186</v>
      </c>
      <c r="D628" t="s">
        <v>75</v>
      </c>
      <c r="E628" t="s">
        <v>69</v>
      </c>
      <c r="F628" s="175" t="s">
        <v>84</v>
      </c>
      <c r="G628" s="175" t="s">
        <v>84</v>
      </c>
      <c r="H628" s="175" t="s">
        <v>84</v>
      </c>
      <c r="I628" s="175" t="s">
        <v>84</v>
      </c>
      <c r="J628" s="175" t="s">
        <v>84</v>
      </c>
      <c r="K628" s="175" t="s">
        <v>84</v>
      </c>
      <c r="L628" s="175" t="s">
        <v>84</v>
      </c>
      <c r="M628" s="136">
        <f t="shared" si="9"/>
        <v>0</v>
      </c>
    </row>
    <row r="629" spans="1:13" ht="13.15">
      <c r="A629" t="s">
        <v>234</v>
      </c>
      <c r="B629" t="s">
        <v>187</v>
      </c>
      <c r="C629" t="s">
        <v>188</v>
      </c>
      <c r="D629" t="s">
        <v>75</v>
      </c>
      <c r="E629" t="s">
        <v>69</v>
      </c>
      <c r="F629" s="175" t="s">
        <v>84</v>
      </c>
      <c r="G629" s="175" t="s">
        <v>84</v>
      </c>
      <c r="H629" s="175" t="s">
        <v>84</v>
      </c>
      <c r="I629" s="175" t="s">
        <v>84</v>
      </c>
      <c r="J629" s="175" t="s">
        <v>84</v>
      </c>
      <c r="K629" s="175" t="s">
        <v>84</v>
      </c>
      <c r="L629" s="175" t="s">
        <v>84</v>
      </c>
      <c r="M629" s="136">
        <f t="shared" si="9"/>
        <v>0</v>
      </c>
    </row>
    <row r="630" spans="1:13" ht="13.15">
      <c r="A630" t="s">
        <v>234</v>
      </c>
      <c r="B630" t="s">
        <v>189</v>
      </c>
      <c r="C630" t="s">
        <v>190</v>
      </c>
      <c r="D630" t="s">
        <v>75</v>
      </c>
      <c r="E630" t="s">
        <v>69</v>
      </c>
      <c r="F630" s="175" t="s">
        <v>84</v>
      </c>
      <c r="G630" s="175" t="s">
        <v>84</v>
      </c>
      <c r="H630" s="175" t="s">
        <v>84</v>
      </c>
      <c r="I630" s="175" t="s">
        <v>84</v>
      </c>
      <c r="J630" s="175" t="s">
        <v>84</v>
      </c>
      <c r="K630" s="175" t="s">
        <v>84</v>
      </c>
      <c r="L630" s="175" t="s">
        <v>84</v>
      </c>
      <c r="M630" s="136">
        <f t="shared" si="9"/>
        <v>0</v>
      </c>
    </row>
    <row r="631" spans="1:13" ht="13.15">
      <c r="A631" t="s">
        <v>234</v>
      </c>
      <c r="B631" t="s">
        <v>191</v>
      </c>
      <c r="C631" t="s">
        <v>192</v>
      </c>
      <c r="D631" t="s">
        <v>75</v>
      </c>
      <c r="E631" t="s">
        <v>69</v>
      </c>
      <c r="F631" s="175" t="s">
        <v>84</v>
      </c>
      <c r="G631" s="175" t="s">
        <v>84</v>
      </c>
      <c r="H631" s="175" t="s">
        <v>84</v>
      </c>
      <c r="I631" s="175" t="s">
        <v>84</v>
      </c>
      <c r="J631" s="175" t="s">
        <v>84</v>
      </c>
      <c r="K631" s="175" t="s">
        <v>84</v>
      </c>
      <c r="L631" s="175" t="s">
        <v>84</v>
      </c>
      <c r="M631" s="136">
        <f t="shared" si="9"/>
        <v>0</v>
      </c>
    </row>
    <row r="632" spans="1:13" ht="13.15">
      <c r="A632" t="s">
        <v>234</v>
      </c>
      <c r="B632" t="s">
        <v>193</v>
      </c>
      <c r="C632" t="s">
        <v>194</v>
      </c>
      <c r="D632" t="s">
        <v>75</v>
      </c>
      <c r="E632" t="s">
        <v>69</v>
      </c>
      <c r="F632" s="175" t="s">
        <v>84</v>
      </c>
      <c r="G632" s="175" t="s">
        <v>84</v>
      </c>
      <c r="H632" s="175" t="s">
        <v>84</v>
      </c>
      <c r="I632" s="175" t="s">
        <v>84</v>
      </c>
      <c r="J632" s="175" t="s">
        <v>84</v>
      </c>
      <c r="K632" s="175" t="s">
        <v>84</v>
      </c>
      <c r="L632" s="175" t="s">
        <v>84</v>
      </c>
      <c r="M632" s="136">
        <f t="shared" si="9"/>
        <v>0</v>
      </c>
    </row>
    <row r="633" spans="1:13" ht="13.15">
      <c r="A633" t="s">
        <v>234</v>
      </c>
      <c r="B633" t="s">
        <v>195</v>
      </c>
      <c r="C633" t="s">
        <v>196</v>
      </c>
      <c r="D633" t="s">
        <v>75</v>
      </c>
      <c r="E633" t="s">
        <v>69</v>
      </c>
      <c r="F633" s="175" t="s">
        <v>84</v>
      </c>
      <c r="G633" s="175" t="s">
        <v>84</v>
      </c>
      <c r="H633" s="175" t="s">
        <v>84</v>
      </c>
      <c r="I633" s="175" t="s">
        <v>84</v>
      </c>
      <c r="J633" s="175" t="s">
        <v>84</v>
      </c>
      <c r="K633" s="175" t="s">
        <v>84</v>
      </c>
      <c r="L633" s="175" t="s">
        <v>84</v>
      </c>
      <c r="M633" s="136">
        <f t="shared" si="9"/>
        <v>0</v>
      </c>
    </row>
    <row r="634" spans="1:13" ht="13.15">
      <c r="A634" t="s">
        <v>234</v>
      </c>
      <c r="B634" t="s">
        <v>197</v>
      </c>
      <c r="C634" t="s">
        <v>198</v>
      </c>
      <c r="D634" t="s">
        <v>75</v>
      </c>
      <c r="E634" t="s">
        <v>69</v>
      </c>
      <c r="F634" s="175" t="s">
        <v>84</v>
      </c>
      <c r="G634" s="175" t="s">
        <v>84</v>
      </c>
      <c r="H634" s="175" t="s">
        <v>84</v>
      </c>
      <c r="I634" s="175" t="s">
        <v>84</v>
      </c>
      <c r="J634" s="175" t="s">
        <v>84</v>
      </c>
      <c r="K634" s="175" t="s">
        <v>84</v>
      </c>
      <c r="L634" s="175" t="s">
        <v>84</v>
      </c>
      <c r="M634" s="136">
        <f t="shared" si="9"/>
        <v>0</v>
      </c>
    </row>
    <row r="635" spans="1:13" ht="13.15">
      <c r="A635" t="s">
        <v>234</v>
      </c>
      <c r="B635" t="s">
        <v>199</v>
      </c>
      <c r="C635" t="s">
        <v>200</v>
      </c>
      <c r="D635" t="s">
        <v>75</v>
      </c>
      <c r="E635" t="s">
        <v>69</v>
      </c>
      <c r="F635" s="175" t="s">
        <v>84</v>
      </c>
      <c r="G635" s="175" t="s">
        <v>84</v>
      </c>
      <c r="H635" s="175" t="s">
        <v>84</v>
      </c>
      <c r="I635" s="175" t="s">
        <v>84</v>
      </c>
      <c r="J635" s="175" t="s">
        <v>84</v>
      </c>
      <c r="K635" s="175" t="s">
        <v>84</v>
      </c>
      <c r="L635" s="175" t="s">
        <v>84</v>
      </c>
      <c r="M635" s="136">
        <f t="shared" si="9"/>
        <v>0</v>
      </c>
    </row>
    <row r="636" spans="1:13" ht="13.15">
      <c r="A636" t="s">
        <v>234</v>
      </c>
      <c r="B636" t="s">
        <v>201</v>
      </c>
      <c r="C636" t="s">
        <v>202</v>
      </c>
      <c r="D636" t="s">
        <v>75</v>
      </c>
      <c r="E636" t="s">
        <v>69</v>
      </c>
      <c r="F636" s="175" t="s">
        <v>84</v>
      </c>
      <c r="G636" s="175" t="s">
        <v>84</v>
      </c>
      <c r="H636" s="175" t="s">
        <v>84</v>
      </c>
      <c r="I636" s="175" t="s">
        <v>84</v>
      </c>
      <c r="J636" s="175" t="s">
        <v>84</v>
      </c>
      <c r="K636" s="175" t="s">
        <v>84</v>
      </c>
      <c r="L636" s="175" t="s">
        <v>84</v>
      </c>
      <c r="M636" s="136">
        <f t="shared" si="9"/>
        <v>0</v>
      </c>
    </row>
    <row r="637" spans="1:13" ht="13.15">
      <c r="A637" t="s">
        <v>234</v>
      </c>
      <c r="B637" t="s">
        <v>203</v>
      </c>
      <c r="C637" t="s">
        <v>204</v>
      </c>
      <c r="D637" t="s">
        <v>75</v>
      </c>
      <c r="E637" t="s">
        <v>69</v>
      </c>
      <c r="F637" s="175" t="s">
        <v>84</v>
      </c>
      <c r="G637" s="175" t="s">
        <v>84</v>
      </c>
      <c r="H637" s="175" t="s">
        <v>84</v>
      </c>
      <c r="I637" s="175" t="s">
        <v>84</v>
      </c>
      <c r="J637" s="175" t="s">
        <v>84</v>
      </c>
      <c r="K637" s="175" t="s">
        <v>84</v>
      </c>
      <c r="L637" s="175" t="s">
        <v>84</v>
      </c>
      <c r="M637" s="136">
        <f t="shared" si="9"/>
        <v>0</v>
      </c>
    </row>
    <row r="638" spans="1:13" ht="13.15">
      <c r="A638" t="s">
        <v>234</v>
      </c>
      <c r="B638" t="s">
        <v>205</v>
      </c>
      <c r="C638" t="s">
        <v>206</v>
      </c>
      <c r="D638" t="s">
        <v>75</v>
      </c>
      <c r="E638" t="s">
        <v>69</v>
      </c>
      <c r="F638" s="175" t="s">
        <v>84</v>
      </c>
      <c r="G638" s="175" t="s">
        <v>84</v>
      </c>
      <c r="H638" s="175" t="s">
        <v>84</v>
      </c>
      <c r="I638" s="175" t="s">
        <v>84</v>
      </c>
      <c r="J638" s="175" t="s">
        <v>84</v>
      </c>
      <c r="K638" s="175" t="s">
        <v>84</v>
      </c>
      <c r="L638" s="175" t="s">
        <v>84</v>
      </c>
      <c r="M638" s="136">
        <f t="shared" si="9"/>
        <v>0</v>
      </c>
    </row>
    <row r="639" spans="1:13" ht="13.15">
      <c r="A639" t="s">
        <v>234</v>
      </c>
      <c r="B639" t="s">
        <v>207</v>
      </c>
      <c r="C639" t="s">
        <v>208</v>
      </c>
      <c r="D639" t="s">
        <v>75</v>
      </c>
      <c r="E639" t="s">
        <v>69</v>
      </c>
      <c r="F639" s="175" t="s">
        <v>84</v>
      </c>
      <c r="G639" s="175" t="s">
        <v>84</v>
      </c>
      <c r="H639" s="175" t="s">
        <v>84</v>
      </c>
      <c r="I639" s="175" t="s">
        <v>84</v>
      </c>
      <c r="J639" s="175" t="s">
        <v>84</v>
      </c>
      <c r="K639" s="175" t="s">
        <v>84</v>
      </c>
      <c r="L639" s="175" t="s">
        <v>84</v>
      </c>
      <c r="M639" s="136">
        <f t="shared" si="9"/>
        <v>0</v>
      </c>
    </row>
    <row r="640" spans="1:13" ht="13.15">
      <c r="A640" t="s">
        <v>234</v>
      </c>
      <c r="B640" t="s">
        <v>209</v>
      </c>
      <c r="C640" t="s">
        <v>210</v>
      </c>
      <c r="D640" t="s">
        <v>75</v>
      </c>
      <c r="E640" t="s">
        <v>69</v>
      </c>
      <c r="F640" s="175" t="s">
        <v>84</v>
      </c>
      <c r="G640" s="175" t="s">
        <v>84</v>
      </c>
      <c r="H640" s="175" t="s">
        <v>84</v>
      </c>
      <c r="I640" s="175" t="s">
        <v>84</v>
      </c>
      <c r="J640" s="175" t="s">
        <v>84</v>
      </c>
      <c r="K640" s="175" t="s">
        <v>84</v>
      </c>
      <c r="L640" s="175" t="s">
        <v>84</v>
      </c>
      <c r="M640" s="136">
        <f t="shared" si="9"/>
        <v>0</v>
      </c>
    </row>
    <row r="641" spans="1:13" ht="13.15">
      <c r="A641" t="s">
        <v>234</v>
      </c>
      <c r="B641" t="s">
        <v>211</v>
      </c>
      <c r="C641" t="s">
        <v>212</v>
      </c>
      <c r="D641" t="s">
        <v>75</v>
      </c>
      <c r="E641" t="s">
        <v>69</v>
      </c>
      <c r="F641" s="175" t="s">
        <v>84</v>
      </c>
      <c r="G641" s="175" t="s">
        <v>84</v>
      </c>
      <c r="H641" s="175" t="s">
        <v>84</v>
      </c>
      <c r="I641" s="175" t="s">
        <v>84</v>
      </c>
      <c r="J641" s="175" t="s">
        <v>84</v>
      </c>
      <c r="K641" s="175" t="s">
        <v>84</v>
      </c>
      <c r="L641" s="175" t="s">
        <v>84</v>
      </c>
      <c r="M641" s="136">
        <f t="shared" si="9"/>
        <v>0</v>
      </c>
    </row>
    <row r="642" spans="1:13" ht="13.15">
      <c r="A642" t="s">
        <v>234</v>
      </c>
      <c r="B642" t="s">
        <v>213</v>
      </c>
      <c r="C642" t="s">
        <v>214</v>
      </c>
      <c r="D642" t="s">
        <v>75</v>
      </c>
      <c r="E642" t="s">
        <v>69</v>
      </c>
      <c r="F642" s="175" t="s">
        <v>84</v>
      </c>
      <c r="G642" s="175" t="s">
        <v>84</v>
      </c>
      <c r="H642" s="175" t="s">
        <v>84</v>
      </c>
      <c r="I642" s="175" t="s">
        <v>84</v>
      </c>
      <c r="J642" s="175" t="s">
        <v>84</v>
      </c>
      <c r="K642" s="175" t="s">
        <v>84</v>
      </c>
      <c r="L642" s="175" t="s">
        <v>84</v>
      </c>
      <c r="M642" s="136">
        <f t="shared" si="9"/>
        <v>0</v>
      </c>
    </row>
    <row r="643" spans="1:13" ht="13.15">
      <c r="A643" t="s">
        <v>234</v>
      </c>
      <c r="B643" t="s">
        <v>215</v>
      </c>
      <c r="C643" t="s">
        <v>216</v>
      </c>
      <c r="D643" t="s">
        <v>75</v>
      </c>
      <c r="E643" t="s">
        <v>69</v>
      </c>
      <c r="F643" s="175" t="s">
        <v>84</v>
      </c>
      <c r="G643" s="175" t="s">
        <v>84</v>
      </c>
      <c r="H643" s="175" t="s">
        <v>84</v>
      </c>
      <c r="I643" s="175" t="s">
        <v>84</v>
      </c>
      <c r="J643" s="175" t="s">
        <v>84</v>
      </c>
      <c r="K643" s="175" t="s">
        <v>84</v>
      </c>
      <c r="L643" s="175" t="s">
        <v>84</v>
      </c>
      <c r="M643" s="136">
        <f t="shared" si="9"/>
        <v>0</v>
      </c>
    </row>
    <row r="644" spans="1:13" ht="13.15">
      <c r="A644" t="s">
        <v>234</v>
      </c>
      <c r="B644" t="s">
        <v>217</v>
      </c>
      <c r="C644" t="s">
        <v>218</v>
      </c>
      <c r="D644" t="s">
        <v>75</v>
      </c>
      <c r="E644" t="s">
        <v>69</v>
      </c>
      <c r="F644" s="175" t="s">
        <v>84</v>
      </c>
      <c r="G644" s="175" t="s">
        <v>84</v>
      </c>
      <c r="H644" s="175" t="s">
        <v>84</v>
      </c>
      <c r="I644" s="175" t="s">
        <v>84</v>
      </c>
      <c r="J644" s="175" t="s">
        <v>84</v>
      </c>
      <c r="K644" s="175" t="s">
        <v>84</v>
      </c>
      <c r="L644" s="175" t="s">
        <v>84</v>
      </c>
      <c r="M644" s="136">
        <f t="shared" si="9"/>
        <v>0</v>
      </c>
    </row>
    <row r="645" spans="1:13" ht="13.15">
      <c r="A645" t="s">
        <v>234</v>
      </c>
      <c r="B645" t="s">
        <v>219</v>
      </c>
      <c r="C645" t="s">
        <v>220</v>
      </c>
      <c r="D645" t="s">
        <v>75</v>
      </c>
      <c r="E645" t="s">
        <v>69</v>
      </c>
      <c r="F645" s="175" t="s">
        <v>84</v>
      </c>
      <c r="G645" s="175" t="s">
        <v>84</v>
      </c>
      <c r="H645" s="175" t="s">
        <v>84</v>
      </c>
      <c r="I645" s="175" t="s">
        <v>84</v>
      </c>
      <c r="J645" s="175" t="s">
        <v>84</v>
      </c>
      <c r="K645" s="175" t="s">
        <v>84</v>
      </c>
      <c r="L645" s="175" t="s">
        <v>84</v>
      </c>
      <c r="M645" s="136">
        <f t="shared" si="9"/>
        <v>0</v>
      </c>
    </row>
    <row r="646" spans="1:13" ht="13.15">
      <c r="A646" t="s">
        <v>234</v>
      </c>
      <c r="B646" t="s">
        <v>221</v>
      </c>
      <c r="C646" t="s">
        <v>222</v>
      </c>
      <c r="D646" t="s">
        <v>75</v>
      </c>
      <c r="E646" t="s">
        <v>69</v>
      </c>
      <c r="F646" s="175" t="s">
        <v>84</v>
      </c>
      <c r="G646" s="175" t="s">
        <v>84</v>
      </c>
      <c r="H646" s="175" t="s">
        <v>84</v>
      </c>
      <c r="I646" s="175" t="s">
        <v>84</v>
      </c>
      <c r="J646" s="175" t="s">
        <v>84</v>
      </c>
      <c r="K646" s="175" t="s">
        <v>84</v>
      </c>
      <c r="L646" s="175" t="s">
        <v>84</v>
      </c>
      <c r="M646" s="136">
        <f t="shared" si="9"/>
        <v>0</v>
      </c>
    </row>
    <row r="647" spans="1:13" ht="13.15">
      <c r="A647" t="s">
        <v>234</v>
      </c>
      <c r="B647" t="s">
        <v>223</v>
      </c>
      <c r="C647" t="s">
        <v>224</v>
      </c>
      <c r="D647" t="s">
        <v>75</v>
      </c>
      <c r="E647" t="s">
        <v>69</v>
      </c>
      <c r="F647" s="175" t="s">
        <v>84</v>
      </c>
      <c r="G647" s="175" t="s">
        <v>84</v>
      </c>
      <c r="H647" s="175" t="s">
        <v>84</v>
      </c>
      <c r="I647" s="175" t="s">
        <v>84</v>
      </c>
      <c r="J647" s="175" t="s">
        <v>84</v>
      </c>
      <c r="K647" s="175" t="s">
        <v>84</v>
      </c>
      <c r="L647" s="175" t="s">
        <v>84</v>
      </c>
      <c r="M647" s="136">
        <f t="shared" ref="M647:M710" si="10">SUM(F647:L647)</f>
        <v>0</v>
      </c>
    </row>
    <row r="648" spans="1:13" ht="13.15">
      <c r="A648" t="s">
        <v>234</v>
      </c>
      <c r="B648" t="s">
        <v>225</v>
      </c>
      <c r="C648" t="s">
        <v>226</v>
      </c>
      <c r="D648" t="s">
        <v>75</v>
      </c>
      <c r="E648" t="s">
        <v>69</v>
      </c>
      <c r="F648" s="175" t="s">
        <v>84</v>
      </c>
      <c r="G648" s="175" t="s">
        <v>84</v>
      </c>
      <c r="H648" s="175" t="s">
        <v>84</v>
      </c>
      <c r="I648" s="175" t="s">
        <v>84</v>
      </c>
      <c r="J648" s="175" t="s">
        <v>84</v>
      </c>
      <c r="K648" s="175" t="s">
        <v>84</v>
      </c>
      <c r="L648" s="175" t="s">
        <v>84</v>
      </c>
      <c r="M648" s="136">
        <f t="shared" si="10"/>
        <v>0</v>
      </c>
    </row>
    <row r="649" spans="1:13" ht="13.15">
      <c r="A649" t="s">
        <v>234</v>
      </c>
      <c r="B649" t="s">
        <v>227</v>
      </c>
      <c r="C649" t="s">
        <v>228</v>
      </c>
      <c r="D649" t="s">
        <v>75</v>
      </c>
      <c r="E649" t="s">
        <v>69</v>
      </c>
      <c r="F649" s="175" t="s">
        <v>84</v>
      </c>
      <c r="G649" s="175" t="s">
        <v>84</v>
      </c>
      <c r="H649" s="175" t="s">
        <v>84</v>
      </c>
      <c r="I649" s="175" t="s">
        <v>84</v>
      </c>
      <c r="J649" s="175" t="s">
        <v>84</v>
      </c>
      <c r="K649" s="175" t="s">
        <v>84</v>
      </c>
      <c r="L649" s="175" t="s">
        <v>84</v>
      </c>
      <c r="M649" s="136">
        <f t="shared" si="10"/>
        <v>0</v>
      </c>
    </row>
    <row r="650" spans="1:13" ht="13.15">
      <c r="A650" t="s">
        <v>234</v>
      </c>
      <c r="B650" t="s">
        <v>229</v>
      </c>
      <c r="C650" t="s">
        <v>230</v>
      </c>
      <c r="D650" t="s">
        <v>75</v>
      </c>
      <c r="E650" t="s">
        <v>69</v>
      </c>
      <c r="F650" s="175" t="s">
        <v>84</v>
      </c>
      <c r="G650" s="175" t="s">
        <v>84</v>
      </c>
      <c r="H650" s="175" t="s">
        <v>84</v>
      </c>
      <c r="I650" s="175" t="s">
        <v>84</v>
      </c>
      <c r="J650" s="175" t="s">
        <v>84</v>
      </c>
      <c r="K650" s="175" t="s">
        <v>84</v>
      </c>
      <c r="L650" s="175" t="s">
        <v>84</v>
      </c>
      <c r="M650" s="136">
        <f t="shared" si="10"/>
        <v>0</v>
      </c>
    </row>
    <row r="651" spans="1:13" ht="13.15">
      <c r="A651" t="s">
        <v>235</v>
      </c>
      <c r="B651" t="s">
        <v>145</v>
      </c>
      <c r="C651" t="s">
        <v>146</v>
      </c>
      <c r="D651" t="s">
        <v>75</v>
      </c>
      <c r="E651" t="s">
        <v>69</v>
      </c>
      <c r="F651" s="175" t="s">
        <v>84</v>
      </c>
      <c r="G651" s="175" t="s">
        <v>84</v>
      </c>
      <c r="H651" s="175" t="s">
        <v>84</v>
      </c>
      <c r="I651" s="175" t="s">
        <v>84</v>
      </c>
      <c r="J651" s="175" t="s">
        <v>84</v>
      </c>
      <c r="K651" s="175" t="s">
        <v>84</v>
      </c>
      <c r="L651" s="175" t="s">
        <v>84</v>
      </c>
      <c r="M651" s="136">
        <f t="shared" si="10"/>
        <v>0</v>
      </c>
    </row>
    <row r="652" spans="1:13" ht="13.15">
      <c r="A652" t="s">
        <v>235</v>
      </c>
      <c r="B652" t="s">
        <v>147</v>
      </c>
      <c r="C652" t="s">
        <v>148</v>
      </c>
      <c r="D652" t="s">
        <v>75</v>
      </c>
      <c r="E652" t="s">
        <v>69</v>
      </c>
      <c r="F652" s="175" t="s">
        <v>84</v>
      </c>
      <c r="G652" s="175" t="s">
        <v>84</v>
      </c>
      <c r="H652" s="175" t="s">
        <v>84</v>
      </c>
      <c r="I652" s="175" t="s">
        <v>84</v>
      </c>
      <c r="J652" s="175" t="s">
        <v>84</v>
      </c>
      <c r="K652" s="175" t="s">
        <v>84</v>
      </c>
      <c r="L652" s="175" t="s">
        <v>84</v>
      </c>
      <c r="M652" s="136">
        <f t="shared" si="10"/>
        <v>0</v>
      </c>
    </row>
    <row r="653" spans="1:13" ht="13.15">
      <c r="A653" t="s">
        <v>235</v>
      </c>
      <c r="B653" t="s">
        <v>149</v>
      </c>
      <c r="C653" t="s">
        <v>150</v>
      </c>
      <c r="D653" t="s">
        <v>75</v>
      </c>
      <c r="E653" t="s">
        <v>69</v>
      </c>
      <c r="F653" s="175" t="s">
        <v>84</v>
      </c>
      <c r="G653" s="175" t="s">
        <v>84</v>
      </c>
      <c r="H653" s="175" t="s">
        <v>84</v>
      </c>
      <c r="I653" s="175" t="s">
        <v>84</v>
      </c>
      <c r="J653" s="175" t="s">
        <v>84</v>
      </c>
      <c r="K653" s="175" t="s">
        <v>84</v>
      </c>
      <c r="L653" s="175" t="s">
        <v>84</v>
      </c>
      <c r="M653" s="136">
        <f t="shared" si="10"/>
        <v>0</v>
      </c>
    </row>
    <row r="654" spans="1:13" ht="13.15">
      <c r="A654" t="s">
        <v>235</v>
      </c>
      <c r="B654" t="s">
        <v>151</v>
      </c>
      <c r="C654" t="s">
        <v>152</v>
      </c>
      <c r="D654" t="s">
        <v>75</v>
      </c>
      <c r="E654" t="s">
        <v>69</v>
      </c>
      <c r="F654" s="175" t="s">
        <v>84</v>
      </c>
      <c r="G654" s="175" t="s">
        <v>84</v>
      </c>
      <c r="H654" s="175" t="s">
        <v>84</v>
      </c>
      <c r="I654" s="175" t="s">
        <v>84</v>
      </c>
      <c r="J654" s="175" t="s">
        <v>84</v>
      </c>
      <c r="K654" s="175" t="s">
        <v>84</v>
      </c>
      <c r="L654" s="175" t="s">
        <v>84</v>
      </c>
      <c r="M654" s="136">
        <f t="shared" si="10"/>
        <v>0</v>
      </c>
    </row>
    <row r="655" spans="1:13" ht="13.15">
      <c r="A655" t="s">
        <v>235</v>
      </c>
      <c r="B655" t="s">
        <v>153</v>
      </c>
      <c r="C655" t="s">
        <v>154</v>
      </c>
      <c r="D655" t="s">
        <v>75</v>
      </c>
      <c r="E655" t="s">
        <v>69</v>
      </c>
      <c r="F655" s="175" t="s">
        <v>84</v>
      </c>
      <c r="G655" s="175" t="s">
        <v>84</v>
      </c>
      <c r="H655" s="175" t="s">
        <v>84</v>
      </c>
      <c r="I655" s="175" t="s">
        <v>84</v>
      </c>
      <c r="J655" s="175" t="s">
        <v>84</v>
      </c>
      <c r="K655" s="175" t="s">
        <v>84</v>
      </c>
      <c r="L655" s="175" t="s">
        <v>84</v>
      </c>
      <c r="M655" s="136">
        <f t="shared" si="10"/>
        <v>0</v>
      </c>
    </row>
    <row r="656" spans="1:13" ht="13.15">
      <c r="A656" t="s">
        <v>235</v>
      </c>
      <c r="B656" t="s">
        <v>155</v>
      </c>
      <c r="C656" t="s">
        <v>156</v>
      </c>
      <c r="D656" t="s">
        <v>75</v>
      </c>
      <c r="E656" t="s">
        <v>69</v>
      </c>
      <c r="F656" s="175" t="s">
        <v>84</v>
      </c>
      <c r="G656" s="175" t="s">
        <v>84</v>
      </c>
      <c r="H656" s="175" t="s">
        <v>84</v>
      </c>
      <c r="I656" s="175" t="s">
        <v>84</v>
      </c>
      <c r="J656" s="175" t="s">
        <v>84</v>
      </c>
      <c r="K656" s="175" t="s">
        <v>84</v>
      </c>
      <c r="L656" s="175" t="s">
        <v>84</v>
      </c>
      <c r="M656" s="136">
        <f t="shared" si="10"/>
        <v>0</v>
      </c>
    </row>
    <row r="657" spans="1:13" ht="13.15">
      <c r="A657" t="s">
        <v>235</v>
      </c>
      <c r="B657" t="s">
        <v>157</v>
      </c>
      <c r="C657" t="s">
        <v>158</v>
      </c>
      <c r="D657" t="s">
        <v>75</v>
      </c>
      <c r="E657" t="s">
        <v>69</v>
      </c>
      <c r="F657" s="175" t="s">
        <v>84</v>
      </c>
      <c r="G657" s="175" t="s">
        <v>84</v>
      </c>
      <c r="H657" s="175" t="s">
        <v>84</v>
      </c>
      <c r="I657" s="175" t="s">
        <v>84</v>
      </c>
      <c r="J657" s="175" t="s">
        <v>84</v>
      </c>
      <c r="K657" s="175" t="s">
        <v>84</v>
      </c>
      <c r="L657" s="175" t="s">
        <v>84</v>
      </c>
      <c r="M657" s="136">
        <f t="shared" si="10"/>
        <v>0</v>
      </c>
    </row>
    <row r="658" spans="1:13" ht="13.15">
      <c r="A658" t="s">
        <v>235</v>
      </c>
      <c r="B658" t="s">
        <v>159</v>
      </c>
      <c r="C658" t="s">
        <v>160</v>
      </c>
      <c r="D658" t="s">
        <v>75</v>
      </c>
      <c r="E658" t="s">
        <v>69</v>
      </c>
      <c r="F658" s="175" t="s">
        <v>84</v>
      </c>
      <c r="G658" s="175" t="s">
        <v>84</v>
      </c>
      <c r="H658" s="175" t="s">
        <v>84</v>
      </c>
      <c r="I658" s="175" t="s">
        <v>84</v>
      </c>
      <c r="J658" s="175" t="s">
        <v>84</v>
      </c>
      <c r="K658" s="175" t="s">
        <v>84</v>
      </c>
      <c r="L658" s="175" t="s">
        <v>84</v>
      </c>
      <c r="M658" s="136">
        <f t="shared" si="10"/>
        <v>0</v>
      </c>
    </row>
    <row r="659" spans="1:13" ht="13.15">
      <c r="A659" t="s">
        <v>235</v>
      </c>
      <c r="B659" t="s">
        <v>161</v>
      </c>
      <c r="C659" t="s">
        <v>162</v>
      </c>
      <c r="D659" t="s">
        <v>75</v>
      </c>
      <c r="E659" t="s">
        <v>69</v>
      </c>
      <c r="F659" s="175" t="s">
        <v>84</v>
      </c>
      <c r="G659" s="175" t="s">
        <v>84</v>
      </c>
      <c r="H659" s="175" t="s">
        <v>84</v>
      </c>
      <c r="I659" s="175" t="s">
        <v>84</v>
      </c>
      <c r="J659" s="175" t="s">
        <v>84</v>
      </c>
      <c r="K659" s="175" t="s">
        <v>84</v>
      </c>
      <c r="L659" s="175" t="s">
        <v>84</v>
      </c>
      <c r="M659" s="136">
        <f t="shared" si="10"/>
        <v>0</v>
      </c>
    </row>
    <row r="660" spans="1:13" ht="13.15">
      <c r="A660" t="s">
        <v>235</v>
      </c>
      <c r="B660" t="s">
        <v>163</v>
      </c>
      <c r="C660" t="s">
        <v>164</v>
      </c>
      <c r="D660" t="s">
        <v>75</v>
      </c>
      <c r="E660" t="s">
        <v>69</v>
      </c>
      <c r="F660" s="175" t="s">
        <v>84</v>
      </c>
      <c r="G660" s="175" t="s">
        <v>84</v>
      </c>
      <c r="H660" s="175" t="s">
        <v>84</v>
      </c>
      <c r="I660" s="175" t="s">
        <v>84</v>
      </c>
      <c r="J660" s="175" t="s">
        <v>84</v>
      </c>
      <c r="K660" s="175" t="s">
        <v>84</v>
      </c>
      <c r="L660" s="175" t="s">
        <v>84</v>
      </c>
      <c r="M660" s="136">
        <f t="shared" si="10"/>
        <v>0</v>
      </c>
    </row>
    <row r="661" spans="1:13" ht="13.15">
      <c r="A661" t="s">
        <v>235</v>
      </c>
      <c r="B661" t="s">
        <v>165</v>
      </c>
      <c r="C661" t="s">
        <v>166</v>
      </c>
      <c r="D661" t="s">
        <v>75</v>
      </c>
      <c r="E661" t="s">
        <v>69</v>
      </c>
      <c r="F661" s="175" t="s">
        <v>84</v>
      </c>
      <c r="G661" s="175" t="s">
        <v>84</v>
      </c>
      <c r="H661" s="175" t="s">
        <v>84</v>
      </c>
      <c r="I661" s="175" t="s">
        <v>84</v>
      </c>
      <c r="J661" s="175" t="s">
        <v>84</v>
      </c>
      <c r="K661" s="175" t="s">
        <v>84</v>
      </c>
      <c r="L661" s="175" t="s">
        <v>84</v>
      </c>
      <c r="M661" s="136">
        <f t="shared" si="10"/>
        <v>0</v>
      </c>
    </row>
    <row r="662" spans="1:13" ht="13.15">
      <c r="A662" t="s">
        <v>235</v>
      </c>
      <c r="B662" t="s">
        <v>167</v>
      </c>
      <c r="C662" t="s">
        <v>168</v>
      </c>
      <c r="D662" t="s">
        <v>75</v>
      </c>
      <c r="E662" t="s">
        <v>69</v>
      </c>
      <c r="F662" s="175" t="s">
        <v>84</v>
      </c>
      <c r="G662" s="175" t="s">
        <v>84</v>
      </c>
      <c r="H662" s="175" t="s">
        <v>84</v>
      </c>
      <c r="I662" s="175" t="s">
        <v>84</v>
      </c>
      <c r="J662" s="175" t="s">
        <v>84</v>
      </c>
      <c r="K662" s="175" t="s">
        <v>84</v>
      </c>
      <c r="L662" s="175" t="s">
        <v>84</v>
      </c>
      <c r="M662" s="136">
        <f t="shared" si="10"/>
        <v>0</v>
      </c>
    </row>
    <row r="663" spans="1:13" ht="13.15">
      <c r="A663" t="s">
        <v>235</v>
      </c>
      <c r="B663" t="s">
        <v>169</v>
      </c>
      <c r="C663" t="s">
        <v>170</v>
      </c>
      <c r="D663" t="s">
        <v>75</v>
      </c>
      <c r="E663" t="s">
        <v>69</v>
      </c>
      <c r="F663" s="175" t="s">
        <v>84</v>
      </c>
      <c r="G663" s="175" t="s">
        <v>84</v>
      </c>
      <c r="H663" s="175" t="s">
        <v>84</v>
      </c>
      <c r="I663" s="175" t="s">
        <v>84</v>
      </c>
      <c r="J663" s="175" t="s">
        <v>84</v>
      </c>
      <c r="K663" s="175" t="s">
        <v>84</v>
      </c>
      <c r="L663" s="175" t="s">
        <v>84</v>
      </c>
      <c r="M663" s="136">
        <f t="shared" si="10"/>
        <v>0</v>
      </c>
    </row>
    <row r="664" spans="1:13" ht="13.15">
      <c r="A664" t="s">
        <v>235</v>
      </c>
      <c r="B664" t="s">
        <v>171</v>
      </c>
      <c r="C664" t="s">
        <v>172</v>
      </c>
      <c r="D664" t="s">
        <v>75</v>
      </c>
      <c r="E664" t="s">
        <v>69</v>
      </c>
      <c r="F664" s="175" t="s">
        <v>84</v>
      </c>
      <c r="G664" s="175" t="s">
        <v>84</v>
      </c>
      <c r="H664" s="175" t="s">
        <v>84</v>
      </c>
      <c r="I664" s="175" t="s">
        <v>84</v>
      </c>
      <c r="J664" s="175" t="s">
        <v>84</v>
      </c>
      <c r="K664" s="175" t="s">
        <v>84</v>
      </c>
      <c r="L664" s="175" t="s">
        <v>84</v>
      </c>
      <c r="M664" s="136">
        <f t="shared" si="10"/>
        <v>0</v>
      </c>
    </row>
    <row r="665" spans="1:13" ht="13.15">
      <c r="A665" t="s">
        <v>235</v>
      </c>
      <c r="B665" t="s">
        <v>173</v>
      </c>
      <c r="C665" t="s">
        <v>174</v>
      </c>
      <c r="D665" t="s">
        <v>75</v>
      </c>
      <c r="E665" t="s">
        <v>69</v>
      </c>
      <c r="F665" s="175" t="s">
        <v>84</v>
      </c>
      <c r="G665" s="175" t="s">
        <v>84</v>
      </c>
      <c r="H665" s="175" t="s">
        <v>84</v>
      </c>
      <c r="I665" s="175" t="s">
        <v>84</v>
      </c>
      <c r="J665" s="175" t="s">
        <v>84</v>
      </c>
      <c r="K665" s="175" t="s">
        <v>84</v>
      </c>
      <c r="L665" s="175" t="s">
        <v>84</v>
      </c>
      <c r="M665" s="136">
        <f t="shared" si="10"/>
        <v>0</v>
      </c>
    </row>
    <row r="666" spans="1:13" ht="13.15">
      <c r="A666" t="s">
        <v>235</v>
      </c>
      <c r="B666" t="s">
        <v>175</v>
      </c>
      <c r="C666" t="s">
        <v>176</v>
      </c>
      <c r="D666" t="s">
        <v>75</v>
      </c>
      <c r="E666" t="s">
        <v>69</v>
      </c>
      <c r="F666" s="175" t="s">
        <v>84</v>
      </c>
      <c r="G666" s="175" t="s">
        <v>84</v>
      </c>
      <c r="H666" s="175" t="s">
        <v>84</v>
      </c>
      <c r="I666" s="175" t="s">
        <v>84</v>
      </c>
      <c r="J666" s="175" t="s">
        <v>84</v>
      </c>
      <c r="K666" s="175" t="s">
        <v>84</v>
      </c>
      <c r="L666" s="175" t="s">
        <v>84</v>
      </c>
      <c r="M666" s="136">
        <f t="shared" si="10"/>
        <v>0</v>
      </c>
    </row>
    <row r="667" spans="1:13" ht="13.15">
      <c r="A667" t="s">
        <v>235</v>
      </c>
      <c r="B667" t="s">
        <v>177</v>
      </c>
      <c r="C667" t="s">
        <v>178</v>
      </c>
      <c r="D667" t="s">
        <v>75</v>
      </c>
      <c r="E667" t="s">
        <v>69</v>
      </c>
      <c r="F667" s="175" t="s">
        <v>84</v>
      </c>
      <c r="G667" s="175" t="s">
        <v>84</v>
      </c>
      <c r="H667" s="175" t="s">
        <v>84</v>
      </c>
      <c r="I667" s="175" t="s">
        <v>84</v>
      </c>
      <c r="J667" s="175" t="s">
        <v>84</v>
      </c>
      <c r="K667" s="175" t="s">
        <v>84</v>
      </c>
      <c r="L667" s="175" t="s">
        <v>84</v>
      </c>
      <c r="M667" s="136">
        <f t="shared" si="10"/>
        <v>0</v>
      </c>
    </row>
    <row r="668" spans="1:13" ht="13.15">
      <c r="A668" t="s">
        <v>235</v>
      </c>
      <c r="B668" t="s">
        <v>179</v>
      </c>
      <c r="C668" t="s">
        <v>180</v>
      </c>
      <c r="D668" t="s">
        <v>75</v>
      </c>
      <c r="E668" t="s">
        <v>69</v>
      </c>
      <c r="F668" s="175" t="s">
        <v>84</v>
      </c>
      <c r="G668" s="175" t="s">
        <v>84</v>
      </c>
      <c r="H668" s="175" t="s">
        <v>84</v>
      </c>
      <c r="I668" s="175" t="s">
        <v>84</v>
      </c>
      <c r="J668" s="175" t="s">
        <v>84</v>
      </c>
      <c r="K668" s="175" t="s">
        <v>84</v>
      </c>
      <c r="L668" s="175" t="s">
        <v>84</v>
      </c>
      <c r="M668" s="136">
        <f t="shared" si="10"/>
        <v>0</v>
      </c>
    </row>
    <row r="669" spans="1:13" ht="13.15">
      <c r="A669" t="s">
        <v>235</v>
      </c>
      <c r="B669" t="s">
        <v>181</v>
      </c>
      <c r="C669" t="s">
        <v>182</v>
      </c>
      <c r="D669" t="s">
        <v>75</v>
      </c>
      <c r="E669" t="s">
        <v>69</v>
      </c>
      <c r="F669" s="175" t="s">
        <v>84</v>
      </c>
      <c r="G669" s="175" t="s">
        <v>84</v>
      </c>
      <c r="H669" s="175" t="s">
        <v>84</v>
      </c>
      <c r="I669" s="175" t="s">
        <v>84</v>
      </c>
      <c r="J669" s="175" t="s">
        <v>84</v>
      </c>
      <c r="K669" s="175" t="s">
        <v>84</v>
      </c>
      <c r="L669" s="175" t="s">
        <v>84</v>
      </c>
      <c r="M669" s="136">
        <f t="shared" si="10"/>
        <v>0</v>
      </c>
    </row>
    <row r="670" spans="1:13" ht="13.15">
      <c r="A670" t="s">
        <v>235</v>
      </c>
      <c r="B670" t="s">
        <v>183</v>
      </c>
      <c r="C670" t="s">
        <v>184</v>
      </c>
      <c r="D670" t="s">
        <v>75</v>
      </c>
      <c r="E670" t="s">
        <v>69</v>
      </c>
      <c r="F670" s="175" t="s">
        <v>84</v>
      </c>
      <c r="G670" s="175" t="s">
        <v>84</v>
      </c>
      <c r="H670" s="175" t="s">
        <v>84</v>
      </c>
      <c r="I670" s="175" t="s">
        <v>84</v>
      </c>
      <c r="J670" s="175" t="s">
        <v>84</v>
      </c>
      <c r="K670" s="175" t="s">
        <v>84</v>
      </c>
      <c r="L670" s="175" t="s">
        <v>84</v>
      </c>
      <c r="M670" s="136">
        <f t="shared" si="10"/>
        <v>0</v>
      </c>
    </row>
    <row r="671" spans="1:13" ht="13.15">
      <c r="A671" t="s">
        <v>235</v>
      </c>
      <c r="B671" t="s">
        <v>185</v>
      </c>
      <c r="C671" t="s">
        <v>186</v>
      </c>
      <c r="D671" t="s">
        <v>75</v>
      </c>
      <c r="E671" t="s">
        <v>69</v>
      </c>
      <c r="F671" s="175" t="s">
        <v>84</v>
      </c>
      <c r="G671" s="175" t="s">
        <v>84</v>
      </c>
      <c r="H671" s="175" t="s">
        <v>84</v>
      </c>
      <c r="I671" s="175" t="s">
        <v>84</v>
      </c>
      <c r="J671" s="175" t="s">
        <v>84</v>
      </c>
      <c r="K671" s="175" t="s">
        <v>84</v>
      </c>
      <c r="L671" s="175" t="s">
        <v>84</v>
      </c>
      <c r="M671" s="136">
        <f t="shared" si="10"/>
        <v>0</v>
      </c>
    </row>
    <row r="672" spans="1:13" ht="13.15">
      <c r="A672" t="s">
        <v>235</v>
      </c>
      <c r="B672" t="s">
        <v>187</v>
      </c>
      <c r="C672" t="s">
        <v>188</v>
      </c>
      <c r="D672" t="s">
        <v>75</v>
      </c>
      <c r="E672" t="s">
        <v>69</v>
      </c>
      <c r="F672" s="175" t="s">
        <v>84</v>
      </c>
      <c r="G672" s="175" t="s">
        <v>84</v>
      </c>
      <c r="H672" s="175" t="s">
        <v>84</v>
      </c>
      <c r="I672" s="175" t="s">
        <v>84</v>
      </c>
      <c r="J672" s="175" t="s">
        <v>84</v>
      </c>
      <c r="K672" s="175" t="s">
        <v>84</v>
      </c>
      <c r="L672" s="175" t="s">
        <v>84</v>
      </c>
      <c r="M672" s="136">
        <f t="shared" si="10"/>
        <v>0</v>
      </c>
    </row>
    <row r="673" spans="1:13" ht="13.15">
      <c r="A673" t="s">
        <v>235</v>
      </c>
      <c r="B673" t="s">
        <v>189</v>
      </c>
      <c r="C673" t="s">
        <v>190</v>
      </c>
      <c r="D673" t="s">
        <v>75</v>
      </c>
      <c r="E673" t="s">
        <v>69</v>
      </c>
      <c r="F673" s="175" t="s">
        <v>84</v>
      </c>
      <c r="G673" s="175" t="s">
        <v>84</v>
      </c>
      <c r="H673" s="175" t="s">
        <v>84</v>
      </c>
      <c r="I673" s="175" t="s">
        <v>84</v>
      </c>
      <c r="J673" s="175" t="s">
        <v>84</v>
      </c>
      <c r="K673" s="175" t="s">
        <v>84</v>
      </c>
      <c r="L673" s="175" t="s">
        <v>84</v>
      </c>
      <c r="M673" s="136">
        <f t="shared" si="10"/>
        <v>0</v>
      </c>
    </row>
    <row r="674" spans="1:13" ht="13.15">
      <c r="A674" t="s">
        <v>235</v>
      </c>
      <c r="B674" t="s">
        <v>191</v>
      </c>
      <c r="C674" t="s">
        <v>192</v>
      </c>
      <c r="D674" t="s">
        <v>75</v>
      </c>
      <c r="E674" t="s">
        <v>69</v>
      </c>
      <c r="F674" s="175" t="s">
        <v>84</v>
      </c>
      <c r="G674" s="175" t="s">
        <v>84</v>
      </c>
      <c r="H674" s="175" t="s">
        <v>84</v>
      </c>
      <c r="I674" s="175" t="s">
        <v>84</v>
      </c>
      <c r="J674" s="175" t="s">
        <v>84</v>
      </c>
      <c r="K674" s="175" t="s">
        <v>84</v>
      </c>
      <c r="L674" s="175" t="s">
        <v>84</v>
      </c>
      <c r="M674" s="136">
        <f t="shared" si="10"/>
        <v>0</v>
      </c>
    </row>
    <row r="675" spans="1:13" ht="13.15">
      <c r="A675" t="s">
        <v>235</v>
      </c>
      <c r="B675" t="s">
        <v>193</v>
      </c>
      <c r="C675" t="s">
        <v>194</v>
      </c>
      <c r="D675" t="s">
        <v>75</v>
      </c>
      <c r="E675" t="s">
        <v>69</v>
      </c>
      <c r="F675" s="175" t="s">
        <v>84</v>
      </c>
      <c r="G675" s="175" t="s">
        <v>84</v>
      </c>
      <c r="H675" s="175" t="s">
        <v>84</v>
      </c>
      <c r="I675" s="175" t="s">
        <v>84</v>
      </c>
      <c r="J675" s="175" t="s">
        <v>84</v>
      </c>
      <c r="K675" s="175" t="s">
        <v>84</v>
      </c>
      <c r="L675" s="175" t="s">
        <v>84</v>
      </c>
      <c r="M675" s="136">
        <f t="shared" si="10"/>
        <v>0</v>
      </c>
    </row>
    <row r="676" spans="1:13" ht="13.15">
      <c r="A676" t="s">
        <v>235</v>
      </c>
      <c r="B676" t="s">
        <v>195</v>
      </c>
      <c r="C676" t="s">
        <v>196</v>
      </c>
      <c r="D676" t="s">
        <v>75</v>
      </c>
      <c r="E676" t="s">
        <v>69</v>
      </c>
      <c r="F676" s="175" t="s">
        <v>84</v>
      </c>
      <c r="G676" s="175" t="s">
        <v>84</v>
      </c>
      <c r="H676" s="175" t="s">
        <v>84</v>
      </c>
      <c r="I676" s="175" t="s">
        <v>84</v>
      </c>
      <c r="J676" s="175" t="s">
        <v>84</v>
      </c>
      <c r="K676" s="175" t="s">
        <v>84</v>
      </c>
      <c r="L676" s="175" t="s">
        <v>84</v>
      </c>
      <c r="M676" s="136">
        <f t="shared" si="10"/>
        <v>0</v>
      </c>
    </row>
    <row r="677" spans="1:13" ht="13.15">
      <c r="A677" t="s">
        <v>235</v>
      </c>
      <c r="B677" t="s">
        <v>197</v>
      </c>
      <c r="C677" t="s">
        <v>198</v>
      </c>
      <c r="D677" t="s">
        <v>75</v>
      </c>
      <c r="E677" t="s">
        <v>69</v>
      </c>
      <c r="F677" s="175" t="s">
        <v>84</v>
      </c>
      <c r="G677" s="175" t="s">
        <v>84</v>
      </c>
      <c r="H677" s="175" t="s">
        <v>84</v>
      </c>
      <c r="I677" s="175" t="s">
        <v>84</v>
      </c>
      <c r="J677" s="175" t="s">
        <v>84</v>
      </c>
      <c r="K677" s="175" t="s">
        <v>84</v>
      </c>
      <c r="L677" s="175" t="s">
        <v>84</v>
      </c>
      <c r="M677" s="136">
        <f t="shared" si="10"/>
        <v>0</v>
      </c>
    </row>
    <row r="678" spans="1:13" ht="13.15">
      <c r="A678" t="s">
        <v>235</v>
      </c>
      <c r="B678" t="s">
        <v>199</v>
      </c>
      <c r="C678" t="s">
        <v>200</v>
      </c>
      <c r="D678" t="s">
        <v>75</v>
      </c>
      <c r="E678" t="s">
        <v>69</v>
      </c>
      <c r="F678" s="175" t="s">
        <v>84</v>
      </c>
      <c r="G678" s="175" t="s">
        <v>84</v>
      </c>
      <c r="H678" s="175" t="s">
        <v>84</v>
      </c>
      <c r="I678" s="175" t="s">
        <v>84</v>
      </c>
      <c r="J678" s="175" t="s">
        <v>84</v>
      </c>
      <c r="K678" s="175" t="s">
        <v>84</v>
      </c>
      <c r="L678" s="175" t="s">
        <v>84</v>
      </c>
      <c r="M678" s="136">
        <f t="shared" si="10"/>
        <v>0</v>
      </c>
    </row>
    <row r="679" spans="1:13" ht="13.15">
      <c r="A679" t="s">
        <v>235</v>
      </c>
      <c r="B679" t="s">
        <v>201</v>
      </c>
      <c r="C679" t="s">
        <v>202</v>
      </c>
      <c r="D679" t="s">
        <v>75</v>
      </c>
      <c r="E679" t="s">
        <v>69</v>
      </c>
      <c r="F679" s="175" t="s">
        <v>84</v>
      </c>
      <c r="G679" s="175" t="s">
        <v>84</v>
      </c>
      <c r="H679" s="175" t="s">
        <v>84</v>
      </c>
      <c r="I679" s="175" t="s">
        <v>84</v>
      </c>
      <c r="J679" s="175" t="s">
        <v>84</v>
      </c>
      <c r="K679" s="175" t="s">
        <v>84</v>
      </c>
      <c r="L679" s="175" t="s">
        <v>84</v>
      </c>
      <c r="M679" s="136">
        <f t="shared" si="10"/>
        <v>0</v>
      </c>
    </row>
    <row r="680" spans="1:13" ht="13.15">
      <c r="A680" t="s">
        <v>235</v>
      </c>
      <c r="B680" t="s">
        <v>203</v>
      </c>
      <c r="C680" t="s">
        <v>204</v>
      </c>
      <c r="D680" t="s">
        <v>75</v>
      </c>
      <c r="E680" t="s">
        <v>69</v>
      </c>
      <c r="F680" s="175" t="s">
        <v>84</v>
      </c>
      <c r="G680" s="175" t="s">
        <v>84</v>
      </c>
      <c r="H680" s="175" t="s">
        <v>84</v>
      </c>
      <c r="I680" s="175" t="s">
        <v>84</v>
      </c>
      <c r="J680" s="175" t="s">
        <v>84</v>
      </c>
      <c r="K680" s="175" t="s">
        <v>84</v>
      </c>
      <c r="L680" s="175" t="s">
        <v>84</v>
      </c>
      <c r="M680" s="136">
        <f t="shared" si="10"/>
        <v>0</v>
      </c>
    </row>
    <row r="681" spans="1:13" ht="13.15">
      <c r="A681" t="s">
        <v>235</v>
      </c>
      <c r="B681" t="s">
        <v>205</v>
      </c>
      <c r="C681" t="s">
        <v>206</v>
      </c>
      <c r="D681" t="s">
        <v>75</v>
      </c>
      <c r="E681" t="s">
        <v>69</v>
      </c>
      <c r="F681" s="175" t="s">
        <v>84</v>
      </c>
      <c r="G681" s="175" t="s">
        <v>84</v>
      </c>
      <c r="H681" s="175" t="s">
        <v>84</v>
      </c>
      <c r="I681" s="175" t="s">
        <v>84</v>
      </c>
      <c r="J681" s="175" t="s">
        <v>84</v>
      </c>
      <c r="K681" s="175" t="s">
        <v>84</v>
      </c>
      <c r="L681" s="175" t="s">
        <v>84</v>
      </c>
      <c r="M681" s="136">
        <f t="shared" si="10"/>
        <v>0</v>
      </c>
    </row>
    <row r="682" spans="1:13" ht="13.15">
      <c r="A682" t="s">
        <v>235</v>
      </c>
      <c r="B682" t="s">
        <v>207</v>
      </c>
      <c r="C682" t="s">
        <v>208</v>
      </c>
      <c r="D682" t="s">
        <v>75</v>
      </c>
      <c r="E682" t="s">
        <v>69</v>
      </c>
      <c r="F682" s="175" t="s">
        <v>84</v>
      </c>
      <c r="G682" s="175" t="s">
        <v>84</v>
      </c>
      <c r="H682" s="175" t="s">
        <v>84</v>
      </c>
      <c r="I682" s="175" t="s">
        <v>84</v>
      </c>
      <c r="J682" s="175" t="s">
        <v>84</v>
      </c>
      <c r="K682" s="175" t="s">
        <v>84</v>
      </c>
      <c r="L682" s="175" t="s">
        <v>84</v>
      </c>
      <c r="M682" s="136">
        <f t="shared" si="10"/>
        <v>0</v>
      </c>
    </row>
    <row r="683" spans="1:13" ht="13.15">
      <c r="A683" t="s">
        <v>235</v>
      </c>
      <c r="B683" t="s">
        <v>209</v>
      </c>
      <c r="C683" t="s">
        <v>210</v>
      </c>
      <c r="D683" t="s">
        <v>75</v>
      </c>
      <c r="E683" t="s">
        <v>69</v>
      </c>
      <c r="F683" s="175" t="s">
        <v>84</v>
      </c>
      <c r="G683" s="175" t="s">
        <v>84</v>
      </c>
      <c r="H683" s="175" t="s">
        <v>84</v>
      </c>
      <c r="I683" s="175" t="s">
        <v>84</v>
      </c>
      <c r="J683" s="175" t="s">
        <v>84</v>
      </c>
      <c r="K683" s="175" t="s">
        <v>84</v>
      </c>
      <c r="L683" s="175" t="s">
        <v>84</v>
      </c>
      <c r="M683" s="136">
        <f t="shared" si="10"/>
        <v>0</v>
      </c>
    </row>
    <row r="684" spans="1:13" ht="13.15">
      <c r="A684" t="s">
        <v>235</v>
      </c>
      <c r="B684" t="s">
        <v>211</v>
      </c>
      <c r="C684" t="s">
        <v>212</v>
      </c>
      <c r="D684" t="s">
        <v>75</v>
      </c>
      <c r="E684" t="s">
        <v>69</v>
      </c>
      <c r="F684" s="175" t="s">
        <v>84</v>
      </c>
      <c r="G684" s="175" t="s">
        <v>84</v>
      </c>
      <c r="H684" s="175" t="s">
        <v>84</v>
      </c>
      <c r="I684" s="175" t="s">
        <v>84</v>
      </c>
      <c r="J684" s="175" t="s">
        <v>84</v>
      </c>
      <c r="K684" s="175" t="s">
        <v>84</v>
      </c>
      <c r="L684" s="175" t="s">
        <v>84</v>
      </c>
      <c r="M684" s="136">
        <f t="shared" si="10"/>
        <v>0</v>
      </c>
    </row>
    <row r="685" spans="1:13" ht="13.15">
      <c r="A685" t="s">
        <v>235</v>
      </c>
      <c r="B685" t="s">
        <v>213</v>
      </c>
      <c r="C685" t="s">
        <v>214</v>
      </c>
      <c r="D685" t="s">
        <v>75</v>
      </c>
      <c r="E685" t="s">
        <v>69</v>
      </c>
      <c r="F685" s="175" t="s">
        <v>84</v>
      </c>
      <c r="G685" s="175" t="s">
        <v>84</v>
      </c>
      <c r="H685" s="175" t="s">
        <v>84</v>
      </c>
      <c r="I685" s="175" t="s">
        <v>84</v>
      </c>
      <c r="J685" s="175" t="s">
        <v>84</v>
      </c>
      <c r="K685" s="175" t="s">
        <v>84</v>
      </c>
      <c r="L685" s="175" t="s">
        <v>84</v>
      </c>
      <c r="M685" s="136">
        <f t="shared" si="10"/>
        <v>0</v>
      </c>
    </row>
    <row r="686" spans="1:13" ht="13.15">
      <c r="A686" t="s">
        <v>235</v>
      </c>
      <c r="B686" t="s">
        <v>215</v>
      </c>
      <c r="C686" t="s">
        <v>216</v>
      </c>
      <c r="D686" t="s">
        <v>75</v>
      </c>
      <c r="E686" t="s">
        <v>69</v>
      </c>
      <c r="F686" s="175" t="s">
        <v>84</v>
      </c>
      <c r="G686" s="175" t="s">
        <v>84</v>
      </c>
      <c r="H686" s="175" t="s">
        <v>84</v>
      </c>
      <c r="I686" s="175" t="s">
        <v>84</v>
      </c>
      <c r="J686" s="175" t="s">
        <v>84</v>
      </c>
      <c r="K686" s="175" t="s">
        <v>84</v>
      </c>
      <c r="L686" s="175" t="s">
        <v>84</v>
      </c>
      <c r="M686" s="136">
        <f t="shared" si="10"/>
        <v>0</v>
      </c>
    </row>
    <row r="687" spans="1:13" ht="13.15">
      <c r="A687" t="s">
        <v>235</v>
      </c>
      <c r="B687" t="s">
        <v>217</v>
      </c>
      <c r="C687" t="s">
        <v>218</v>
      </c>
      <c r="D687" t="s">
        <v>75</v>
      </c>
      <c r="E687" t="s">
        <v>69</v>
      </c>
      <c r="F687" s="175" t="s">
        <v>84</v>
      </c>
      <c r="G687" s="175" t="s">
        <v>84</v>
      </c>
      <c r="H687" s="175" t="s">
        <v>84</v>
      </c>
      <c r="I687" s="175" t="s">
        <v>84</v>
      </c>
      <c r="J687" s="175" t="s">
        <v>84</v>
      </c>
      <c r="K687" s="175" t="s">
        <v>84</v>
      </c>
      <c r="L687" s="175" t="s">
        <v>84</v>
      </c>
      <c r="M687" s="136">
        <f t="shared" si="10"/>
        <v>0</v>
      </c>
    </row>
    <row r="688" spans="1:13" ht="13.15">
      <c r="A688" t="s">
        <v>235</v>
      </c>
      <c r="B688" t="s">
        <v>219</v>
      </c>
      <c r="C688" t="s">
        <v>220</v>
      </c>
      <c r="D688" t="s">
        <v>75</v>
      </c>
      <c r="E688" t="s">
        <v>69</v>
      </c>
      <c r="F688" s="175" t="s">
        <v>84</v>
      </c>
      <c r="G688" s="175" t="s">
        <v>84</v>
      </c>
      <c r="H688" s="175" t="s">
        <v>84</v>
      </c>
      <c r="I688" s="175" t="s">
        <v>84</v>
      </c>
      <c r="J688" s="175" t="s">
        <v>84</v>
      </c>
      <c r="K688" s="175" t="s">
        <v>84</v>
      </c>
      <c r="L688" s="175" t="s">
        <v>84</v>
      </c>
      <c r="M688" s="136">
        <f t="shared" si="10"/>
        <v>0</v>
      </c>
    </row>
    <row r="689" spans="1:13" ht="13.15">
      <c r="A689" t="s">
        <v>235</v>
      </c>
      <c r="B689" t="s">
        <v>221</v>
      </c>
      <c r="C689" t="s">
        <v>222</v>
      </c>
      <c r="D689" t="s">
        <v>75</v>
      </c>
      <c r="E689" t="s">
        <v>69</v>
      </c>
      <c r="F689" s="175" t="s">
        <v>84</v>
      </c>
      <c r="G689" s="175" t="s">
        <v>84</v>
      </c>
      <c r="H689" s="175" t="s">
        <v>84</v>
      </c>
      <c r="I689" s="175" t="s">
        <v>84</v>
      </c>
      <c r="J689" s="175" t="s">
        <v>84</v>
      </c>
      <c r="K689" s="175" t="s">
        <v>84</v>
      </c>
      <c r="L689" s="175" t="s">
        <v>84</v>
      </c>
      <c r="M689" s="136">
        <f t="shared" si="10"/>
        <v>0</v>
      </c>
    </row>
    <row r="690" spans="1:13" ht="13.15">
      <c r="A690" t="s">
        <v>235</v>
      </c>
      <c r="B690" t="s">
        <v>223</v>
      </c>
      <c r="C690" t="s">
        <v>224</v>
      </c>
      <c r="D690" t="s">
        <v>75</v>
      </c>
      <c r="E690" t="s">
        <v>69</v>
      </c>
      <c r="F690" s="175" t="s">
        <v>84</v>
      </c>
      <c r="G690" s="175" t="s">
        <v>84</v>
      </c>
      <c r="H690" s="175" t="s">
        <v>84</v>
      </c>
      <c r="I690" s="175" t="s">
        <v>84</v>
      </c>
      <c r="J690" s="175" t="s">
        <v>84</v>
      </c>
      <c r="K690" s="175" t="s">
        <v>84</v>
      </c>
      <c r="L690" s="175" t="s">
        <v>84</v>
      </c>
      <c r="M690" s="136">
        <f t="shared" si="10"/>
        <v>0</v>
      </c>
    </row>
    <row r="691" spans="1:13" ht="13.15">
      <c r="A691" t="s">
        <v>235</v>
      </c>
      <c r="B691" t="s">
        <v>225</v>
      </c>
      <c r="C691" t="s">
        <v>226</v>
      </c>
      <c r="D691" t="s">
        <v>75</v>
      </c>
      <c r="E691" t="s">
        <v>69</v>
      </c>
      <c r="F691" s="175" t="s">
        <v>84</v>
      </c>
      <c r="G691" s="175" t="s">
        <v>84</v>
      </c>
      <c r="H691" s="175" t="s">
        <v>84</v>
      </c>
      <c r="I691" s="175" t="s">
        <v>84</v>
      </c>
      <c r="J691" s="175" t="s">
        <v>84</v>
      </c>
      <c r="K691" s="175" t="s">
        <v>84</v>
      </c>
      <c r="L691" s="175" t="s">
        <v>84</v>
      </c>
      <c r="M691" s="136">
        <f t="shared" si="10"/>
        <v>0</v>
      </c>
    </row>
    <row r="692" spans="1:13" ht="13.15">
      <c r="A692" t="s">
        <v>235</v>
      </c>
      <c r="B692" t="s">
        <v>227</v>
      </c>
      <c r="C692" t="s">
        <v>228</v>
      </c>
      <c r="D692" t="s">
        <v>75</v>
      </c>
      <c r="E692" t="s">
        <v>69</v>
      </c>
      <c r="F692" s="175" t="s">
        <v>84</v>
      </c>
      <c r="G692" s="175" t="s">
        <v>84</v>
      </c>
      <c r="H692" s="175" t="s">
        <v>84</v>
      </c>
      <c r="I692" s="175" t="s">
        <v>84</v>
      </c>
      <c r="J692" s="175" t="s">
        <v>84</v>
      </c>
      <c r="K692" s="175" t="s">
        <v>84</v>
      </c>
      <c r="L692" s="175" t="s">
        <v>84</v>
      </c>
      <c r="M692" s="136">
        <f t="shared" si="10"/>
        <v>0</v>
      </c>
    </row>
    <row r="693" spans="1:13" ht="13.15">
      <c r="A693" t="s">
        <v>235</v>
      </c>
      <c r="B693" t="s">
        <v>229</v>
      </c>
      <c r="C693" t="s">
        <v>230</v>
      </c>
      <c r="D693" t="s">
        <v>75</v>
      </c>
      <c r="E693" t="s">
        <v>69</v>
      </c>
      <c r="F693" s="175" t="s">
        <v>84</v>
      </c>
      <c r="G693" s="175" t="s">
        <v>84</v>
      </c>
      <c r="H693" s="175" t="s">
        <v>84</v>
      </c>
      <c r="I693" s="175" t="s">
        <v>84</v>
      </c>
      <c r="J693" s="175" t="s">
        <v>84</v>
      </c>
      <c r="K693" s="175" t="s">
        <v>84</v>
      </c>
      <c r="L693" s="175" t="s">
        <v>84</v>
      </c>
      <c r="M693" s="136">
        <f t="shared" si="10"/>
        <v>0</v>
      </c>
    </row>
    <row r="694" spans="1:13" ht="13.15">
      <c r="A694" t="s">
        <v>236</v>
      </c>
      <c r="B694" t="s">
        <v>145</v>
      </c>
      <c r="C694" t="s">
        <v>146</v>
      </c>
      <c r="D694" t="s">
        <v>75</v>
      </c>
      <c r="E694" t="s">
        <v>69</v>
      </c>
      <c r="F694" s="175" t="s">
        <v>84</v>
      </c>
      <c r="G694" s="175" t="s">
        <v>84</v>
      </c>
      <c r="H694" s="175" t="s">
        <v>84</v>
      </c>
      <c r="I694" s="175" t="s">
        <v>84</v>
      </c>
      <c r="J694" s="175" t="s">
        <v>84</v>
      </c>
      <c r="K694" s="175" t="s">
        <v>84</v>
      </c>
      <c r="L694" s="175" t="s">
        <v>84</v>
      </c>
      <c r="M694" s="136">
        <f t="shared" si="10"/>
        <v>0</v>
      </c>
    </row>
    <row r="695" spans="1:13" ht="13.15">
      <c r="A695" t="s">
        <v>236</v>
      </c>
      <c r="B695" t="s">
        <v>147</v>
      </c>
      <c r="C695" t="s">
        <v>148</v>
      </c>
      <c r="D695" t="s">
        <v>75</v>
      </c>
      <c r="E695" t="s">
        <v>69</v>
      </c>
      <c r="F695" s="175" t="s">
        <v>84</v>
      </c>
      <c r="G695" s="175" t="s">
        <v>84</v>
      </c>
      <c r="H695" s="175" t="s">
        <v>84</v>
      </c>
      <c r="I695" s="175" t="s">
        <v>84</v>
      </c>
      <c r="J695" s="175" t="s">
        <v>84</v>
      </c>
      <c r="K695" s="175" t="s">
        <v>84</v>
      </c>
      <c r="L695" s="175" t="s">
        <v>84</v>
      </c>
      <c r="M695" s="136">
        <f t="shared" si="10"/>
        <v>0</v>
      </c>
    </row>
    <row r="696" spans="1:13" ht="13.15">
      <c r="A696" t="s">
        <v>236</v>
      </c>
      <c r="B696" t="s">
        <v>149</v>
      </c>
      <c r="C696" t="s">
        <v>150</v>
      </c>
      <c r="D696" t="s">
        <v>75</v>
      </c>
      <c r="E696" t="s">
        <v>69</v>
      </c>
      <c r="F696" s="175" t="s">
        <v>84</v>
      </c>
      <c r="G696" s="175" t="s">
        <v>84</v>
      </c>
      <c r="H696" s="175" t="s">
        <v>84</v>
      </c>
      <c r="I696" s="175" t="s">
        <v>84</v>
      </c>
      <c r="J696" s="175" t="s">
        <v>84</v>
      </c>
      <c r="K696" s="175" t="s">
        <v>84</v>
      </c>
      <c r="L696" s="175" t="s">
        <v>84</v>
      </c>
      <c r="M696" s="136">
        <f t="shared" si="10"/>
        <v>0</v>
      </c>
    </row>
    <row r="697" spans="1:13" ht="13.15">
      <c r="A697" t="s">
        <v>236</v>
      </c>
      <c r="B697" t="s">
        <v>151</v>
      </c>
      <c r="C697" t="s">
        <v>152</v>
      </c>
      <c r="D697" t="s">
        <v>75</v>
      </c>
      <c r="E697" t="s">
        <v>69</v>
      </c>
      <c r="F697" s="175" t="s">
        <v>84</v>
      </c>
      <c r="G697" s="175" t="s">
        <v>84</v>
      </c>
      <c r="H697" s="175" t="s">
        <v>84</v>
      </c>
      <c r="I697" s="175" t="s">
        <v>84</v>
      </c>
      <c r="J697" s="175" t="s">
        <v>84</v>
      </c>
      <c r="K697" s="175" t="s">
        <v>84</v>
      </c>
      <c r="L697" s="175" t="s">
        <v>84</v>
      </c>
      <c r="M697" s="136">
        <f t="shared" si="10"/>
        <v>0</v>
      </c>
    </row>
    <row r="698" spans="1:13" ht="13.15">
      <c r="A698" t="s">
        <v>236</v>
      </c>
      <c r="B698" t="s">
        <v>153</v>
      </c>
      <c r="C698" t="s">
        <v>154</v>
      </c>
      <c r="D698" t="s">
        <v>75</v>
      </c>
      <c r="E698" t="s">
        <v>69</v>
      </c>
      <c r="F698" s="175" t="s">
        <v>84</v>
      </c>
      <c r="G698" s="175" t="s">
        <v>84</v>
      </c>
      <c r="H698" s="175" t="s">
        <v>84</v>
      </c>
      <c r="I698" s="175" t="s">
        <v>84</v>
      </c>
      <c r="J698" s="175" t="s">
        <v>84</v>
      </c>
      <c r="K698" s="175" t="s">
        <v>84</v>
      </c>
      <c r="L698" s="175" t="s">
        <v>84</v>
      </c>
      <c r="M698" s="136">
        <f t="shared" si="10"/>
        <v>0</v>
      </c>
    </row>
    <row r="699" spans="1:13" ht="13.15">
      <c r="A699" t="s">
        <v>236</v>
      </c>
      <c r="B699" t="s">
        <v>155</v>
      </c>
      <c r="C699" t="s">
        <v>156</v>
      </c>
      <c r="D699" t="s">
        <v>75</v>
      </c>
      <c r="E699" t="s">
        <v>69</v>
      </c>
      <c r="F699" s="175" t="s">
        <v>84</v>
      </c>
      <c r="G699" s="175" t="s">
        <v>84</v>
      </c>
      <c r="H699" s="175" t="s">
        <v>84</v>
      </c>
      <c r="I699" s="175" t="s">
        <v>84</v>
      </c>
      <c r="J699" s="175" t="s">
        <v>84</v>
      </c>
      <c r="K699" s="175" t="s">
        <v>84</v>
      </c>
      <c r="L699" s="175" t="s">
        <v>84</v>
      </c>
      <c r="M699" s="136">
        <f t="shared" si="10"/>
        <v>0</v>
      </c>
    </row>
    <row r="700" spans="1:13" ht="13.15">
      <c r="A700" t="s">
        <v>236</v>
      </c>
      <c r="B700" t="s">
        <v>157</v>
      </c>
      <c r="C700" t="s">
        <v>158</v>
      </c>
      <c r="D700" t="s">
        <v>75</v>
      </c>
      <c r="E700" t="s">
        <v>69</v>
      </c>
      <c r="F700" s="175" t="s">
        <v>84</v>
      </c>
      <c r="G700" s="175" t="s">
        <v>84</v>
      </c>
      <c r="H700" s="175" t="s">
        <v>84</v>
      </c>
      <c r="I700" s="175" t="s">
        <v>84</v>
      </c>
      <c r="J700" s="175" t="s">
        <v>84</v>
      </c>
      <c r="K700" s="175" t="s">
        <v>84</v>
      </c>
      <c r="L700" s="175" t="s">
        <v>84</v>
      </c>
      <c r="M700" s="136">
        <f t="shared" si="10"/>
        <v>0</v>
      </c>
    </row>
    <row r="701" spans="1:13" ht="13.15">
      <c r="A701" t="s">
        <v>236</v>
      </c>
      <c r="B701" t="s">
        <v>159</v>
      </c>
      <c r="C701" t="s">
        <v>160</v>
      </c>
      <c r="D701" t="s">
        <v>75</v>
      </c>
      <c r="E701" t="s">
        <v>69</v>
      </c>
      <c r="F701" s="175" t="s">
        <v>84</v>
      </c>
      <c r="G701" s="175" t="s">
        <v>84</v>
      </c>
      <c r="H701" s="175" t="s">
        <v>84</v>
      </c>
      <c r="I701" s="175" t="s">
        <v>84</v>
      </c>
      <c r="J701" s="175" t="s">
        <v>84</v>
      </c>
      <c r="K701" s="175" t="s">
        <v>84</v>
      </c>
      <c r="L701" s="175" t="s">
        <v>84</v>
      </c>
      <c r="M701" s="136">
        <f t="shared" si="10"/>
        <v>0</v>
      </c>
    </row>
    <row r="702" spans="1:13" ht="13.15">
      <c r="A702" t="s">
        <v>236</v>
      </c>
      <c r="B702" t="s">
        <v>161</v>
      </c>
      <c r="C702" t="s">
        <v>162</v>
      </c>
      <c r="D702" t="s">
        <v>75</v>
      </c>
      <c r="E702" t="s">
        <v>69</v>
      </c>
      <c r="F702" s="175" t="s">
        <v>84</v>
      </c>
      <c r="G702" s="175" t="s">
        <v>84</v>
      </c>
      <c r="H702" s="175" t="s">
        <v>84</v>
      </c>
      <c r="I702" s="175" t="s">
        <v>84</v>
      </c>
      <c r="J702" s="175" t="s">
        <v>84</v>
      </c>
      <c r="K702" s="175" t="s">
        <v>84</v>
      </c>
      <c r="L702" s="175" t="s">
        <v>84</v>
      </c>
      <c r="M702" s="136">
        <f t="shared" si="10"/>
        <v>0</v>
      </c>
    </row>
    <row r="703" spans="1:13" ht="13.15">
      <c r="A703" t="s">
        <v>236</v>
      </c>
      <c r="B703" t="s">
        <v>163</v>
      </c>
      <c r="C703" t="s">
        <v>164</v>
      </c>
      <c r="D703" t="s">
        <v>75</v>
      </c>
      <c r="E703" t="s">
        <v>69</v>
      </c>
      <c r="F703" s="175" t="s">
        <v>84</v>
      </c>
      <c r="G703" s="175" t="s">
        <v>84</v>
      </c>
      <c r="H703" s="175" t="s">
        <v>84</v>
      </c>
      <c r="I703" s="175" t="s">
        <v>84</v>
      </c>
      <c r="J703" s="175" t="s">
        <v>84</v>
      </c>
      <c r="K703" s="175" t="s">
        <v>84</v>
      </c>
      <c r="L703" s="175" t="s">
        <v>84</v>
      </c>
      <c r="M703" s="136">
        <f t="shared" si="10"/>
        <v>0</v>
      </c>
    </row>
    <row r="704" spans="1:13" ht="13.15">
      <c r="A704" t="s">
        <v>236</v>
      </c>
      <c r="B704" t="s">
        <v>165</v>
      </c>
      <c r="C704" t="s">
        <v>166</v>
      </c>
      <c r="D704" t="s">
        <v>75</v>
      </c>
      <c r="E704" t="s">
        <v>69</v>
      </c>
      <c r="F704" s="175" t="s">
        <v>84</v>
      </c>
      <c r="G704" s="175" t="s">
        <v>84</v>
      </c>
      <c r="H704" s="175" t="s">
        <v>84</v>
      </c>
      <c r="I704" s="175" t="s">
        <v>84</v>
      </c>
      <c r="J704" s="175" t="s">
        <v>84</v>
      </c>
      <c r="K704" s="175" t="s">
        <v>84</v>
      </c>
      <c r="L704" s="175" t="s">
        <v>84</v>
      </c>
      <c r="M704" s="136">
        <f t="shared" si="10"/>
        <v>0</v>
      </c>
    </row>
    <row r="705" spans="1:13" ht="13.15">
      <c r="A705" t="s">
        <v>236</v>
      </c>
      <c r="B705" t="s">
        <v>167</v>
      </c>
      <c r="C705" t="s">
        <v>168</v>
      </c>
      <c r="D705" t="s">
        <v>75</v>
      </c>
      <c r="E705" t="s">
        <v>69</v>
      </c>
      <c r="F705" s="175" t="s">
        <v>84</v>
      </c>
      <c r="G705" s="175" t="s">
        <v>84</v>
      </c>
      <c r="H705" s="175" t="s">
        <v>84</v>
      </c>
      <c r="I705" s="175" t="s">
        <v>84</v>
      </c>
      <c r="J705" s="175" t="s">
        <v>84</v>
      </c>
      <c r="K705" s="175" t="s">
        <v>84</v>
      </c>
      <c r="L705" s="175" t="s">
        <v>84</v>
      </c>
      <c r="M705" s="136">
        <f t="shared" si="10"/>
        <v>0</v>
      </c>
    </row>
    <row r="706" spans="1:13" ht="13.15">
      <c r="A706" t="s">
        <v>236</v>
      </c>
      <c r="B706" t="s">
        <v>169</v>
      </c>
      <c r="C706" t="s">
        <v>170</v>
      </c>
      <c r="D706" t="s">
        <v>75</v>
      </c>
      <c r="E706" t="s">
        <v>69</v>
      </c>
      <c r="F706" s="175" t="s">
        <v>84</v>
      </c>
      <c r="G706" s="175" t="s">
        <v>84</v>
      </c>
      <c r="H706" s="175" t="s">
        <v>84</v>
      </c>
      <c r="I706" s="175" t="s">
        <v>84</v>
      </c>
      <c r="J706" s="175" t="s">
        <v>84</v>
      </c>
      <c r="K706" s="175" t="s">
        <v>84</v>
      </c>
      <c r="L706" s="175" t="s">
        <v>84</v>
      </c>
      <c r="M706" s="136">
        <f t="shared" si="10"/>
        <v>0</v>
      </c>
    </row>
    <row r="707" spans="1:13" ht="13.15">
      <c r="A707" t="s">
        <v>236</v>
      </c>
      <c r="B707" t="s">
        <v>171</v>
      </c>
      <c r="C707" t="s">
        <v>172</v>
      </c>
      <c r="D707" t="s">
        <v>75</v>
      </c>
      <c r="E707" t="s">
        <v>69</v>
      </c>
      <c r="F707" s="175" t="s">
        <v>84</v>
      </c>
      <c r="G707" s="175" t="s">
        <v>84</v>
      </c>
      <c r="H707" s="175" t="s">
        <v>84</v>
      </c>
      <c r="I707" s="175" t="s">
        <v>84</v>
      </c>
      <c r="J707" s="175" t="s">
        <v>84</v>
      </c>
      <c r="K707" s="175" t="s">
        <v>84</v>
      </c>
      <c r="L707" s="175" t="s">
        <v>84</v>
      </c>
      <c r="M707" s="136">
        <f t="shared" si="10"/>
        <v>0</v>
      </c>
    </row>
    <row r="708" spans="1:13" ht="13.15">
      <c r="A708" t="s">
        <v>236</v>
      </c>
      <c r="B708" t="s">
        <v>173</v>
      </c>
      <c r="C708" t="s">
        <v>174</v>
      </c>
      <c r="D708" t="s">
        <v>75</v>
      </c>
      <c r="E708" t="s">
        <v>69</v>
      </c>
      <c r="F708" s="175" t="s">
        <v>84</v>
      </c>
      <c r="G708" s="175" t="s">
        <v>84</v>
      </c>
      <c r="H708" s="175" t="s">
        <v>84</v>
      </c>
      <c r="I708" s="175" t="s">
        <v>84</v>
      </c>
      <c r="J708" s="175" t="s">
        <v>84</v>
      </c>
      <c r="K708" s="175" t="s">
        <v>84</v>
      </c>
      <c r="L708" s="175" t="s">
        <v>84</v>
      </c>
      <c r="M708" s="136">
        <f t="shared" si="10"/>
        <v>0</v>
      </c>
    </row>
    <row r="709" spans="1:13" ht="13.15">
      <c r="A709" t="s">
        <v>236</v>
      </c>
      <c r="B709" t="s">
        <v>175</v>
      </c>
      <c r="C709" t="s">
        <v>176</v>
      </c>
      <c r="D709" t="s">
        <v>75</v>
      </c>
      <c r="E709" t="s">
        <v>69</v>
      </c>
      <c r="F709" s="175" t="s">
        <v>84</v>
      </c>
      <c r="G709" s="175" t="s">
        <v>84</v>
      </c>
      <c r="H709" s="175" t="s">
        <v>84</v>
      </c>
      <c r="I709" s="175" t="s">
        <v>84</v>
      </c>
      <c r="J709" s="175" t="s">
        <v>84</v>
      </c>
      <c r="K709" s="175" t="s">
        <v>84</v>
      </c>
      <c r="L709" s="175" t="s">
        <v>84</v>
      </c>
      <c r="M709" s="136">
        <f t="shared" si="10"/>
        <v>0</v>
      </c>
    </row>
    <row r="710" spans="1:13" ht="13.15">
      <c r="A710" t="s">
        <v>236</v>
      </c>
      <c r="B710" t="s">
        <v>177</v>
      </c>
      <c r="C710" t="s">
        <v>178</v>
      </c>
      <c r="D710" t="s">
        <v>75</v>
      </c>
      <c r="E710" t="s">
        <v>69</v>
      </c>
      <c r="F710" s="175" t="s">
        <v>84</v>
      </c>
      <c r="G710" s="175" t="s">
        <v>84</v>
      </c>
      <c r="H710" s="175" t="s">
        <v>84</v>
      </c>
      <c r="I710" s="175" t="s">
        <v>84</v>
      </c>
      <c r="J710" s="175" t="s">
        <v>84</v>
      </c>
      <c r="K710" s="175" t="s">
        <v>84</v>
      </c>
      <c r="L710" s="175" t="s">
        <v>84</v>
      </c>
      <c r="M710" s="136">
        <f t="shared" si="10"/>
        <v>0</v>
      </c>
    </row>
    <row r="711" spans="1:13" ht="13.15">
      <c r="A711" t="s">
        <v>236</v>
      </c>
      <c r="B711" t="s">
        <v>179</v>
      </c>
      <c r="C711" t="s">
        <v>180</v>
      </c>
      <c r="D711" t="s">
        <v>75</v>
      </c>
      <c r="E711" t="s">
        <v>69</v>
      </c>
      <c r="F711" s="175" t="s">
        <v>84</v>
      </c>
      <c r="G711" s="175" t="s">
        <v>84</v>
      </c>
      <c r="H711" s="175" t="s">
        <v>84</v>
      </c>
      <c r="I711" s="175" t="s">
        <v>84</v>
      </c>
      <c r="J711" s="175" t="s">
        <v>84</v>
      </c>
      <c r="K711" s="175" t="s">
        <v>84</v>
      </c>
      <c r="L711" s="175" t="s">
        <v>84</v>
      </c>
      <c r="M711" s="136">
        <f t="shared" ref="M711:M736" si="11">SUM(F711:L711)</f>
        <v>0</v>
      </c>
    </row>
    <row r="712" spans="1:13" ht="13.15">
      <c r="A712" t="s">
        <v>236</v>
      </c>
      <c r="B712" t="s">
        <v>181</v>
      </c>
      <c r="C712" t="s">
        <v>182</v>
      </c>
      <c r="D712" t="s">
        <v>75</v>
      </c>
      <c r="E712" t="s">
        <v>69</v>
      </c>
      <c r="F712" s="175" t="s">
        <v>84</v>
      </c>
      <c r="G712" s="175" t="s">
        <v>84</v>
      </c>
      <c r="H712" s="175" t="s">
        <v>84</v>
      </c>
      <c r="I712" s="175" t="s">
        <v>84</v>
      </c>
      <c r="J712" s="175" t="s">
        <v>84</v>
      </c>
      <c r="K712" s="175" t="s">
        <v>84</v>
      </c>
      <c r="L712" s="175" t="s">
        <v>84</v>
      </c>
      <c r="M712" s="136">
        <f t="shared" si="11"/>
        <v>0</v>
      </c>
    </row>
    <row r="713" spans="1:13" ht="13.15">
      <c r="A713" t="s">
        <v>236</v>
      </c>
      <c r="B713" t="s">
        <v>183</v>
      </c>
      <c r="C713" t="s">
        <v>184</v>
      </c>
      <c r="D713" t="s">
        <v>75</v>
      </c>
      <c r="E713" t="s">
        <v>69</v>
      </c>
      <c r="F713" s="175" t="s">
        <v>84</v>
      </c>
      <c r="G713" s="175" t="s">
        <v>84</v>
      </c>
      <c r="H713" s="175" t="s">
        <v>84</v>
      </c>
      <c r="I713" s="175" t="s">
        <v>84</v>
      </c>
      <c r="J713" s="175" t="s">
        <v>84</v>
      </c>
      <c r="K713" s="175" t="s">
        <v>84</v>
      </c>
      <c r="L713" s="175" t="s">
        <v>84</v>
      </c>
      <c r="M713" s="136">
        <f t="shared" si="11"/>
        <v>0</v>
      </c>
    </row>
    <row r="714" spans="1:13" ht="13.15">
      <c r="A714" t="s">
        <v>236</v>
      </c>
      <c r="B714" t="s">
        <v>185</v>
      </c>
      <c r="C714" t="s">
        <v>186</v>
      </c>
      <c r="D714" t="s">
        <v>75</v>
      </c>
      <c r="E714" t="s">
        <v>69</v>
      </c>
      <c r="F714" s="175" t="s">
        <v>84</v>
      </c>
      <c r="G714" s="175" t="s">
        <v>84</v>
      </c>
      <c r="H714" s="175" t="s">
        <v>84</v>
      </c>
      <c r="I714" s="175" t="s">
        <v>84</v>
      </c>
      <c r="J714" s="175" t="s">
        <v>84</v>
      </c>
      <c r="K714" s="175" t="s">
        <v>84</v>
      </c>
      <c r="L714" s="175" t="s">
        <v>84</v>
      </c>
      <c r="M714" s="136">
        <f t="shared" si="11"/>
        <v>0</v>
      </c>
    </row>
    <row r="715" spans="1:13" ht="13.15">
      <c r="A715" t="s">
        <v>236</v>
      </c>
      <c r="B715" t="s">
        <v>187</v>
      </c>
      <c r="C715" t="s">
        <v>188</v>
      </c>
      <c r="D715" t="s">
        <v>75</v>
      </c>
      <c r="E715" t="s">
        <v>69</v>
      </c>
      <c r="F715" s="175" t="s">
        <v>84</v>
      </c>
      <c r="G715" s="175" t="s">
        <v>84</v>
      </c>
      <c r="H715" s="175" t="s">
        <v>84</v>
      </c>
      <c r="I715" s="175" t="s">
        <v>84</v>
      </c>
      <c r="J715" s="175" t="s">
        <v>84</v>
      </c>
      <c r="K715" s="175" t="s">
        <v>84</v>
      </c>
      <c r="L715" s="175" t="s">
        <v>84</v>
      </c>
      <c r="M715" s="136">
        <f t="shared" si="11"/>
        <v>0</v>
      </c>
    </row>
    <row r="716" spans="1:13" ht="13.15">
      <c r="A716" t="s">
        <v>236</v>
      </c>
      <c r="B716" t="s">
        <v>189</v>
      </c>
      <c r="C716" t="s">
        <v>190</v>
      </c>
      <c r="D716" t="s">
        <v>75</v>
      </c>
      <c r="E716" t="s">
        <v>69</v>
      </c>
      <c r="F716" s="175" t="s">
        <v>84</v>
      </c>
      <c r="G716" s="175" t="s">
        <v>84</v>
      </c>
      <c r="H716" s="175" t="s">
        <v>84</v>
      </c>
      <c r="I716" s="175" t="s">
        <v>84</v>
      </c>
      <c r="J716" s="175" t="s">
        <v>84</v>
      </c>
      <c r="K716" s="175" t="s">
        <v>84</v>
      </c>
      <c r="L716" s="175" t="s">
        <v>84</v>
      </c>
      <c r="M716" s="136">
        <f t="shared" si="11"/>
        <v>0</v>
      </c>
    </row>
    <row r="717" spans="1:13" ht="13.15">
      <c r="A717" t="s">
        <v>236</v>
      </c>
      <c r="B717" t="s">
        <v>191</v>
      </c>
      <c r="C717" t="s">
        <v>192</v>
      </c>
      <c r="D717" t="s">
        <v>75</v>
      </c>
      <c r="E717" t="s">
        <v>69</v>
      </c>
      <c r="F717" s="175" t="s">
        <v>84</v>
      </c>
      <c r="G717" s="175" t="s">
        <v>84</v>
      </c>
      <c r="H717" s="175" t="s">
        <v>84</v>
      </c>
      <c r="I717" s="175" t="s">
        <v>84</v>
      </c>
      <c r="J717" s="175" t="s">
        <v>84</v>
      </c>
      <c r="K717" s="175" t="s">
        <v>84</v>
      </c>
      <c r="L717" s="175" t="s">
        <v>84</v>
      </c>
      <c r="M717" s="136">
        <f t="shared" si="11"/>
        <v>0</v>
      </c>
    </row>
    <row r="718" spans="1:13" ht="13.15">
      <c r="A718" t="s">
        <v>236</v>
      </c>
      <c r="B718" t="s">
        <v>193</v>
      </c>
      <c r="C718" t="s">
        <v>194</v>
      </c>
      <c r="D718" t="s">
        <v>75</v>
      </c>
      <c r="E718" t="s">
        <v>69</v>
      </c>
      <c r="F718" s="175" t="s">
        <v>84</v>
      </c>
      <c r="G718" s="175" t="s">
        <v>84</v>
      </c>
      <c r="H718" s="175" t="s">
        <v>84</v>
      </c>
      <c r="I718" s="175" t="s">
        <v>84</v>
      </c>
      <c r="J718" s="175" t="s">
        <v>84</v>
      </c>
      <c r="K718" s="175" t="s">
        <v>84</v>
      </c>
      <c r="L718" s="175" t="s">
        <v>84</v>
      </c>
      <c r="M718" s="136">
        <f t="shared" si="11"/>
        <v>0</v>
      </c>
    </row>
    <row r="719" spans="1:13" ht="13.15">
      <c r="A719" t="s">
        <v>236</v>
      </c>
      <c r="B719" t="s">
        <v>195</v>
      </c>
      <c r="C719" t="s">
        <v>196</v>
      </c>
      <c r="D719" t="s">
        <v>75</v>
      </c>
      <c r="E719" t="s">
        <v>69</v>
      </c>
      <c r="F719" s="175" t="s">
        <v>84</v>
      </c>
      <c r="G719" s="175" t="s">
        <v>84</v>
      </c>
      <c r="H719" s="175" t="s">
        <v>84</v>
      </c>
      <c r="I719" s="175" t="s">
        <v>84</v>
      </c>
      <c r="J719" s="175" t="s">
        <v>84</v>
      </c>
      <c r="K719" s="175" t="s">
        <v>84</v>
      </c>
      <c r="L719" s="175" t="s">
        <v>84</v>
      </c>
      <c r="M719" s="136">
        <f t="shared" si="11"/>
        <v>0</v>
      </c>
    </row>
    <row r="720" spans="1:13" ht="13.15">
      <c r="A720" t="s">
        <v>236</v>
      </c>
      <c r="B720" t="s">
        <v>197</v>
      </c>
      <c r="C720" t="s">
        <v>198</v>
      </c>
      <c r="D720" t="s">
        <v>75</v>
      </c>
      <c r="E720" t="s">
        <v>69</v>
      </c>
      <c r="F720" s="175" t="s">
        <v>84</v>
      </c>
      <c r="G720" s="175" t="s">
        <v>84</v>
      </c>
      <c r="H720" s="175" t="s">
        <v>84</v>
      </c>
      <c r="I720" s="175" t="s">
        <v>84</v>
      </c>
      <c r="J720" s="175" t="s">
        <v>84</v>
      </c>
      <c r="K720" s="175" t="s">
        <v>84</v>
      </c>
      <c r="L720" s="175" t="s">
        <v>84</v>
      </c>
      <c r="M720" s="136">
        <f t="shared" si="11"/>
        <v>0</v>
      </c>
    </row>
    <row r="721" spans="1:13" ht="13.15">
      <c r="A721" t="s">
        <v>236</v>
      </c>
      <c r="B721" t="s">
        <v>199</v>
      </c>
      <c r="C721" t="s">
        <v>200</v>
      </c>
      <c r="D721" t="s">
        <v>75</v>
      </c>
      <c r="E721" t="s">
        <v>69</v>
      </c>
      <c r="F721" s="175" t="s">
        <v>84</v>
      </c>
      <c r="G721" s="175" t="s">
        <v>84</v>
      </c>
      <c r="H721" s="175" t="s">
        <v>84</v>
      </c>
      <c r="I721" s="175" t="s">
        <v>84</v>
      </c>
      <c r="J721" s="175" t="s">
        <v>84</v>
      </c>
      <c r="K721" s="175" t="s">
        <v>84</v>
      </c>
      <c r="L721" s="175" t="s">
        <v>84</v>
      </c>
      <c r="M721" s="136">
        <f t="shared" si="11"/>
        <v>0</v>
      </c>
    </row>
    <row r="722" spans="1:13" ht="13.15">
      <c r="A722" t="s">
        <v>236</v>
      </c>
      <c r="B722" t="s">
        <v>201</v>
      </c>
      <c r="C722" t="s">
        <v>202</v>
      </c>
      <c r="D722" t="s">
        <v>75</v>
      </c>
      <c r="E722" t="s">
        <v>69</v>
      </c>
      <c r="F722" s="175" t="s">
        <v>84</v>
      </c>
      <c r="G722" s="175" t="s">
        <v>84</v>
      </c>
      <c r="H722" s="175" t="s">
        <v>84</v>
      </c>
      <c r="I722" s="175" t="s">
        <v>84</v>
      </c>
      <c r="J722" s="175" t="s">
        <v>84</v>
      </c>
      <c r="K722" s="175" t="s">
        <v>84</v>
      </c>
      <c r="L722" s="175" t="s">
        <v>84</v>
      </c>
      <c r="M722" s="136">
        <f t="shared" si="11"/>
        <v>0</v>
      </c>
    </row>
    <row r="723" spans="1:13" ht="13.15">
      <c r="A723" t="s">
        <v>236</v>
      </c>
      <c r="B723" t="s">
        <v>203</v>
      </c>
      <c r="C723" t="s">
        <v>204</v>
      </c>
      <c r="D723" t="s">
        <v>75</v>
      </c>
      <c r="E723" t="s">
        <v>69</v>
      </c>
      <c r="F723" s="175" t="s">
        <v>84</v>
      </c>
      <c r="G723" s="175" t="s">
        <v>84</v>
      </c>
      <c r="H723" s="175" t="s">
        <v>84</v>
      </c>
      <c r="I723" s="175" t="s">
        <v>84</v>
      </c>
      <c r="J723" s="175" t="s">
        <v>84</v>
      </c>
      <c r="K723" s="175" t="s">
        <v>84</v>
      </c>
      <c r="L723" s="175" t="s">
        <v>84</v>
      </c>
      <c r="M723" s="136">
        <f t="shared" si="11"/>
        <v>0</v>
      </c>
    </row>
    <row r="724" spans="1:13" ht="13.15">
      <c r="A724" t="s">
        <v>236</v>
      </c>
      <c r="B724" t="s">
        <v>205</v>
      </c>
      <c r="C724" t="s">
        <v>206</v>
      </c>
      <c r="D724" t="s">
        <v>75</v>
      </c>
      <c r="E724" t="s">
        <v>69</v>
      </c>
      <c r="F724" s="175" t="s">
        <v>84</v>
      </c>
      <c r="G724" s="175" t="s">
        <v>84</v>
      </c>
      <c r="H724" s="175" t="s">
        <v>84</v>
      </c>
      <c r="I724" s="175" t="s">
        <v>84</v>
      </c>
      <c r="J724" s="175" t="s">
        <v>84</v>
      </c>
      <c r="K724" s="175" t="s">
        <v>84</v>
      </c>
      <c r="L724" s="175" t="s">
        <v>84</v>
      </c>
      <c r="M724" s="136">
        <f t="shared" si="11"/>
        <v>0</v>
      </c>
    </row>
    <row r="725" spans="1:13" ht="13.15">
      <c r="A725" t="s">
        <v>236</v>
      </c>
      <c r="B725" t="s">
        <v>207</v>
      </c>
      <c r="C725" t="s">
        <v>208</v>
      </c>
      <c r="D725" t="s">
        <v>75</v>
      </c>
      <c r="E725" t="s">
        <v>69</v>
      </c>
      <c r="F725" s="175" t="s">
        <v>84</v>
      </c>
      <c r="G725" s="175" t="s">
        <v>84</v>
      </c>
      <c r="H725" s="175" t="s">
        <v>84</v>
      </c>
      <c r="I725" s="175" t="s">
        <v>84</v>
      </c>
      <c r="J725" s="175" t="s">
        <v>84</v>
      </c>
      <c r="K725" s="175" t="s">
        <v>84</v>
      </c>
      <c r="L725" s="175" t="s">
        <v>84</v>
      </c>
      <c r="M725" s="136">
        <f t="shared" si="11"/>
        <v>0</v>
      </c>
    </row>
    <row r="726" spans="1:13" ht="13.15">
      <c r="A726" t="s">
        <v>236</v>
      </c>
      <c r="B726" t="s">
        <v>209</v>
      </c>
      <c r="C726" t="s">
        <v>210</v>
      </c>
      <c r="D726" t="s">
        <v>75</v>
      </c>
      <c r="E726" t="s">
        <v>69</v>
      </c>
      <c r="F726" s="175" t="s">
        <v>84</v>
      </c>
      <c r="G726" s="175" t="s">
        <v>84</v>
      </c>
      <c r="H726" s="175" t="s">
        <v>84</v>
      </c>
      <c r="I726" s="175" t="s">
        <v>84</v>
      </c>
      <c r="J726" s="175" t="s">
        <v>84</v>
      </c>
      <c r="K726" s="175" t="s">
        <v>84</v>
      </c>
      <c r="L726" s="175" t="s">
        <v>84</v>
      </c>
      <c r="M726" s="136">
        <f t="shared" si="11"/>
        <v>0</v>
      </c>
    </row>
    <row r="727" spans="1:13" ht="13.15">
      <c r="A727" t="s">
        <v>236</v>
      </c>
      <c r="B727" t="s">
        <v>211</v>
      </c>
      <c r="C727" t="s">
        <v>212</v>
      </c>
      <c r="D727" t="s">
        <v>75</v>
      </c>
      <c r="E727" t="s">
        <v>69</v>
      </c>
      <c r="F727" s="175" t="s">
        <v>84</v>
      </c>
      <c r="G727" s="175" t="s">
        <v>84</v>
      </c>
      <c r="H727" s="175" t="s">
        <v>84</v>
      </c>
      <c r="I727" s="175" t="s">
        <v>84</v>
      </c>
      <c r="J727" s="175" t="s">
        <v>84</v>
      </c>
      <c r="K727" s="175" t="s">
        <v>84</v>
      </c>
      <c r="L727" s="175" t="s">
        <v>84</v>
      </c>
      <c r="M727" s="136">
        <f t="shared" si="11"/>
        <v>0</v>
      </c>
    </row>
    <row r="728" spans="1:13" ht="13.15">
      <c r="A728" t="s">
        <v>236</v>
      </c>
      <c r="B728" t="s">
        <v>213</v>
      </c>
      <c r="C728" t="s">
        <v>214</v>
      </c>
      <c r="D728" t="s">
        <v>75</v>
      </c>
      <c r="E728" t="s">
        <v>69</v>
      </c>
      <c r="F728" s="175" t="s">
        <v>84</v>
      </c>
      <c r="G728" s="175" t="s">
        <v>84</v>
      </c>
      <c r="H728" s="175" t="s">
        <v>84</v>
      </c>
      <c r="I728" s="175" t="s">
        <v>84</v>
      </c>
      <c r="J728" s="175" t="s">
        <v>84</v>
      </c>
      <c r="K728" s="175" t="s">
        <v>84</v>
      </c>
      <c r="L728" s="175" t="s">
        <v>84</v>
      </c>
      <c r="M728" s="136">
        <f t="shared" si="11"/>
        <v>0</v>
      </c>
    </row>
    <row r="729" spans="1:13" ht="13.15">
      <c r="A729" t="s">
        <v>236</v>
      </c>
      <c r="B729" t="s">
        <v>215</v>
      </c>
      <c r="C729" t="s">
        <v>216</v>
      </c>
      <c r="D729" t="s">
        <v>75</v>
      </c>
      <c r="E729" t="s">
        <v>69</v>
      </c>
      <c r="F729" s="175" t="s">
        <v>84</v>
      </c>
      <c r="G729" s="175" t="s">
        <v>84</v>
      </c>
      <c r="H729" s="175" t="s">
        <v>84</v>
      </c>
      <c r="I729" s="175" t="s">
        <v>84</v>
      </c>
      <c r="J729" s="175" t="s">
        <v>84</v>
      </c>
      <c r="K729" s="175" t="s">
        <v>84</v>
      </c>
      <c r="L729" s="175" t="s">
        <v>84</v>
      </c>
      <c r="M729" s="136">
        <f t="shared" si="11"/>
        <v>0</v>
      </c>
    </row>
    <row r="730" spans="1:13" ht="13.15">
      <c r="A730" t="s">
        <v>236</v>
      </c>
      <c r="B730" t="s">
        <v>217</v>
      </c>
      <c r="C730" t="s">
        <v>218</v>
      </c>
      <c r="D730" t="s">
        <v>75</v>
      </c>
      <c r="E730" t="s">
        <v>69</v>
      </c>
      <c r="F730" s="175" t="s">
        <v>84</v>
      </c>
      <c r="G730" s="175" t="s">
        <v>84</v>
      </c>
      <c r="H730" s="175" t="s">
        <v>84</v>
      </c>
      <c r="I730" s="175" t="s">
        <v>84</v>
      </c>
      <c r="J730" s="175" t="s">
        <v>84</v>
      </c>
      <c r="K730" s="175" t="s">
        <v>84</v>
      </c>
      <c r="L730" s="175" t="s">
        <v>84</v>
      </c>
      <c r="M730" s="136">
        <f t="shared" si="11"/>
        <v>0</v>
      </c>
    </row>
    <row r="731" spans="1:13" ht="13.15">
      <c r="A731" t="s">
        <v>236</v>
      </c>
      <c r="B731" t="s">
        <v>219</v>
      </c>
      <c r="C731" t="s">
        <v>220</v>
      </c>
      <c r="D731" t="s">
        <v>75</v>
      </c>
      <c r="E731" t="s">
        <v>69</v>
      </c>
      <c r="F731" s="175" t="s">
        <v>84</v>
      </c>
      <c r="G731" s="175" t="s">
        <v>84</v>
      </c>
      <c r="H731" s="175" t="s">
        <v>84</v>
      </c>
      <c r="I731" s="175" t="s">
        <v>84</v>
      </c>
      <c r="J731" s="175" t="s">
        <v>84</v>
      </c>
      <c r="K731" s="175" t="s">
        <v>84</v>
      </c>
      <c r="L731" s="175" t="s">
        <v>84</v>
      </c>
      <c r="M731" s="136">
        <f t="shared" si="11"/>
        <v>0</v>
      </c>
    </row>
    <row r="732" spans="1:13" ht="13.15">
      <c r="A732" t="s">
        <v>236</v>
      </c>
      <c r="B732" t="s">
        <v>221</v>
      </c>
      <c r="C732" t="s">
        <v>222</v>
      </c>
      <c r="D732" t="s">
        <v>75</v>
      </c>
      <c r="E732" t="s">
        <v>69</v>
      </c>
      <c r="F732" s="175" t="s">
        <v>84</v>
      </c>
      <c r="G732" s="175" t="s">
        <v>84</v>
      </c>
      <c r="H732" s="175" t="s">
        <v>84</v>
      </c>
      <c r="I732" s="175" t="s">
        <v>84</v>
      </c>
      <c r="J732" s="175" t="s">
        <v>84</v>
      </c>
      <c r="K732" s="175" t="s">
        <v>84</v>
      </c>
      <c r="L732" s="175" t="s">
        <v>84</v>
      </c>
      <c r="M732" s="136">
        <f t="shared" si="11"/>
        <v>0</v>
      </c>
    </row>
    <row r="733" spans="1:13" ht="13.15">
      <c r="A733" t="s">
        <v>236</v>
      </c>
      <c r="B733" t="s">
        <v>223</v>
      </c>
      <c r="C733" t="s">
        <v>224</v>
      </c>
      <c r="D733" t="s">
        <v>75</v>
      </c>
      <c r="E733" t="s">
        <v>69</v>
      </c>
      <c r="F733" s="175" t="s">
        <v>84</v>
      </c>
      <c r="G733" s="175" t="s">
        <v>84</v>
      </c>
      <c r="H733" s="175" t="s">
        <v>84</v>
      </c>
      <c r="I733" s="175" t="s">
        <v>84</v>
      </c>
      <c r="J733" s="175" t="s">
        <v>84</v>
      </c>
      <c r="K733" s="175" t="s">
        <v>84</v>
      </c>
      <c r="L733" s="175" t="s">
        <v>84</v>
      </c>
      <c r="M733" s="136">
        <f t="shared" si="11"/>
        <v>0</v>
      </c>
    </row>
    <row r="734" spans="1:13" ht="13.15">
      <c r="A734" t="s">
        <v>236</v>
      </c>
      <c r="B734" t="s">
        <v>225</v>
      </c>
      <c r="C734" t="s">
        <v>226</v>
      </c>
      <c r="D734" t="s">
        <v>75</v>
      </c>
      <c r="E734" t="s">
        <v>69</v>
      </c>
      <c r="F734" s="175" t="s">
        <v>84</v>
      </c>
      <c r="G734" s="175" t="s">
        <v>84</v>
      </c>
      <c r="H734" s="175" t="s">
        <v>84</v>
      </c>
      <c r="I734" s="175" t="s">
        <v>84</v>
      </c>
      <c r="J734" s="175" t="s">
        <v>84</v>
      </c>
      <c r="K734" s="175" t="s">
        <v>84</v>
      </c>
      <c r="L734" s="175" t="s">
        <v>84</v>
      </c>
      <c r="M734" s="136">
        <f t="shared" si="11"/>
        <v>0</v>
      </c>
    </row>
    <row r="735" spans="1:13" ht="13.15">
      <c r="A735" t="s">
        <v>236</v>
      </c>
      <c r="B735" t="s">
        <v>227</v>
      </c>
      <c r="C735" t="s">
        <v>228</v>
      </c>
      <c r="D735" t="s">
        <v>75</v>
      </c>
      <c r="E735" t="s">
        <v>69</v>
      </c>
      <c r="F735" s="175" t="s">
        <v>84</v>
      </c>
      <c r="G735" s="175" t="s">
        <v>84</v>
      </c>
      <c r="H735" s="175" t="s">
        <v>84</v>
      </c>
      <c r="I735" s="175" t="s">
        <v>84</v>
      </c>
      <c r="J735" s="175" t="s">
        <v>84</v>
      </c>
      <c r="K735" s="175" t="s">
        <v>84</v>
      </c>
      <c r="L735" s="175" t="s">
        <v>84</v>
      </c>
      <c r="M735" s="136">
        <f t="shared" si="11"/>
        <v>0</v>
      </c>
    </row>
    <row r="736" spans="1:13" ht="13.15">
      <c r="A736" t="s">
        <v>236</v>
      </c>
      <c r="B736" t="s">
        <v>229</v>
      </c>
      <c r="C736" t="s">
        <v>230</v>
      </c>
      <c r="D736" t="s">
        <v>75</v>
      </c>
      <c r="E736" t="s">
        <v>69</v>
      </c>
      <c r="F736" s="175" t="s">
        <v>84</v>
      </c>
      <c r="G736" s="175" t="s">
        <v>84</v>
      </c>
      <c r="H736" s="175" t="s">
        <v>84</v>
      </c>
      <c r="I736" s="175" t="s">
        <v>84</v>
      </c>
      <c r="J736" s="175" t="s">
        <v>84</v>
      </c>
      <c r="K736" s="175" t="s">
        <v>84</v>
      </c>
      <c r="L736" s="175" t="s">
        <v>84</v>
      </c>
      <c r="M736" s="136">
        <f t="shared" si="11"/>
        <v>0</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79992-9C05-46F3-BA2B-022134FEF62B}">
  <sheetPr>
    <tabColor rgb="FFCCCCCE"/>
  </sheetPr>
  <dimension ref="A1"/>
  <sheetViews>
    <sheetView zoomScale="80" zoomScaleNormal="80" workbookViewId="0"/>
  </sheetViews>
  <sheetFormatPr defaultRowHeight="12.75"/>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597EB-17D1-4620-BF1A-7B21A1615E15}">
  <sheetPr>
    <tabColor rgb="FFCCCCCE"/>
  </sheetPr>
  <dimension ref="A1:L17"/>
  <sheetViews>
    <sheetView zoomScale="80" zoomScaleNormal="80" workbookViewId="0">
      <selection activeCell="C4" sqref="C4"/>
    </sheetView>
  </sheetViews>
  <sheetFormatPr defaultRowHeight="12.75"/>
  <cols>
    <col min="3" max="3" width="29" customWidth="1"/>
    <col min="4" max="5" width="27.7109375" customWidth="1"/>
    <col min="6" max="6" width="18.7109375" customWidth="1"/>
    <col min="7" max="7" width="21.28515625" customWidth="1"/>
    <col min="8" max="9" width="17" customWidth="1"/>
    <col min="11" max="11" width="31.85546875" bestFit="1" customWidth="1"/>
  </cols>
  <sheetData>
    <row r="1" spans="1:12" s="2" customFormat="1" ht="30.75">
      <c r="A1" s="1" t="e">
        <f ca="1" xml:space="preserve"> RIGHT(CELL("filename", $A$1), LEN(CELL("filename", $A$1)) - SEARCH("]", CELL("filename", $A$1)))</f>
        <v>#VALUE!</v>
      </c>
      <c r="B1" s="1"/>
      <c r="C1" s="1"/>
      <c r="D1" s="1"/>
      <c r="E1" s="1"/>
      <c r="F1" s="1"/>
      <c r="G1" s="1"/>
      <c r="H1" s="1"/>
      <c r="I1" s="1"/>
      <c r="J1" s="1"/>
      <c r="K1" s="1"/>
      <c r="L1" s="1"/>
    </row>
    <row r="3" spans="1:12" s="2" customFormat="1" ht="13.15"/>
    <row r="4" spans="1:12" s="2" customFormat="1" ht="22.5" customHeight="1">
      <c r="C4" s="127"/>
      <c r="D4" s="98"/>
      <c r="E4" s="98"/>
      <c r="F4" s="127"/>
      <c r="G4" s="127"/>
      <c r="H4" s="127"/>
      <c r="I4" s="98" t="s">
        <v>237</v>
      </c>
    </row>
    <row r="5" spans="1:12" s="2" customFormat="1" ht="39.4">
      <c r="A5" s="3"/>
      <c r="B5" s="100" t="s">
        <v>52</v>
      </c>
      <c r="C5" s="99" t="s">
        <v>238</v>
      </c>
      <c r="D5" s="100" t="s">
        <v>239</v>
      </c>
      <c r="E5" s="98" t="s">
        <v>240</v>
      </c>
      <c r="F5" s="100" t="s">
        <v>241</v>
      </c>
      <c r="G5" s="98" t="s">
        <v>242</v>
      </c>
      <c r="H5" s="101" t="s">
        <v>243</v>
      </c>
      <c r="I5" s="98" t="s">
        <v>244</v>
      </c>
      <c r="K5" s="98" t="s">
        <v>245</v>
      </c>
    </row>
    <row r="6" spans="1:12" s="2" customFormat="1" ht="13.15">
      <c r="A6" s="14">
        <v>1</v>
      </c>
      <c r="B6" s="187" t="s">
        <v>72</v>
      </c>
      <c r="C6" s="128">
        <f>_xlfn.XLOOKUP($B6,NETTOTEX_WASTE!$A$9:$A$19,NETTOTEX_WASTE!$F$9:$F$19)</f>
        <v>6050.1791019508782</v>
      </c>
      <c r="D6" s="129">
        <f ca="1">_xlfn.XLOOKUP($B6,Data_final_model_format!$A$6:$A$16,Data_final_model_format!$B$6:$B$16)</f>
        <v>0</v>
      </c>
      <c r="E6" s="130">
        <f ca="1">_xlfn.XLOOKUP($B6,Data_final_model_format!$A$6:$A$16,Data_final_model_format!$J$6:$J$16)</f>
        <v>0</v>
      </c>
      <c r="F6" s="131">
        <f t="shared" ref="F6:F16" ca="1" si="0">E6/C6</f>
        <v>0</v>
      </c>
      <c r="G6" s="110"/>
      <c r="H6" s="44">
        <f>VLOOKUP(B6,'Company level efficiencies'!B$8:J$18,8,FALSE)</f>
        <v>0</v>
      </c>
      <c r="I6" s="110" t="str">
        <f>IF(G6="Shallow dive",(1-H6)*E6,"")</f>
        <v/>
      </c>
      <c r="K6" s="69"/>
    </row>
    <row r="7" spans="1:12" s="2" customFormat="1" ht="13.15">
      <c r="A7" s="15">
        <v>2</v>
      </c>
      <c r="B7" s="187" t="s">
        <v>110</v>
      </c>
      <c r="C7" s="128">
        <f>_xlfn.XLOOKUP($B7,NETTOTEX_WASTE!$A$9:$A$19,NETTOTEX_WASTE!$F$9:$F$19)</f>
        <v>3318.1690000000003</v>
      </c>
      <c r="D7" s="129">
        <f ca="1">_xlfn.XLOOKUP($B7,Data_final_model_format!$A$6:$A$16,Data_final_model_format!$B$6:$B$16)</f>
        <v>21.043000000000003</v>
      </c>
      <c r="E7" s="130">
        <f ca="1">_xlfn.XLOOKUP($B7,Data_final_model_format!$A$6:$A$16,Data_final_model_format!$J$6:$J$16)</f>
        <v>21.043000000000003</v>
      </c>
      <c r="F7" s="131">
        <f ca="1">E7/C7</f>
        <v>6.3417505256664142E-3</v>
      </c>
      <c r="G7" s="110" t="s">
        <v>246</v>
      </c>
      <c r="H7" s="44">
        <f>VLOOKUP(B7,'Company level efficiencies'!B$8:J$18,8,FALSE)</f>
        <v>0</v>
      </c>
      <c r="I7" s="110" t="str">
        <f t="shared" ref="I7:I16" si="1">IF(G7="Shallow dive",(1-H7)*E7,"")</f>
        <v/>
      </c>
      <c r="K7" s="70" t="s">
        <v>247</v>
      </c>
    </row>
    <row r="8" spans="1:12" s="2" customFormat="1" ht="13.15">
      <c r="A8" s="14">
        <v>3</v>
      </c>
      <c r="B8" s="187" t="s">
        <v>111</v>
      </c>
      <c r="C8" s="128">
        <f>_xlfn.XLOOKUP($B8,NETTOTEX_WASTE!$A$9:$A$19,NETTOTEX_WASTE!$F$9:$F$19)</f>
        <v>61.302812018456414</v>
      </c>
      <c r="D8" s="129">
        <f ca="1">_xlfn.XLOOKUP($B8,Data_final_model_format!$A$6:$A$16,Data_final_model_format!$B$6:$B$16)</f>
        <v>0</v>
      </c>
      <c r="E8" s="130">
        <f ca="1">_xlfn.XLOOKUP($B8,Data_final_model_format!$A$6:$A$16,Data_final_model_format!$J$6:$J$16)</f>
        <v>0</v>
      </c>
      <c r="F8" s="131">
        <f t="shared" ref="F8" ca="1" si="2">E8/C8</f>
        <v>0</v>
      </c>
      <c r="G8" s="110"/>
      <c r="H8" s="44">
        <f>VLOOKUP(B8,'Company level efficiencies'!B$8:J$18,8,FALSE)</f>
        <v>0</v>
      </c>
      <c r="I8" s="110" t="str">
        <f t="shared" ref="I8" si="3">IF(G8="Shallow dive",(1-H8)*E8,"")</f>
        <v/>
      </c>
      <c r="K8" s="70"/>
    </row>
    <row r="9" spans="1:12" s="2" customFormat="1" ht="13.15">
      <c r="A9" s="15">
        <v>4</v>
      </c>
      <c r="B9" s="187" t="s">
        <v>112</v>
      </c>
      <c r="C9" s="128">
        <f>_xlfn.XLOOKUP($B9,NETTOTEX_WASTE!$A$9:$A$19,NETTOTEX_WASTE!$F$9:$F$19)</f>
        <v>3207.9274023759344</v>
      </c>
      <c r="D9" s="129">
        <f ca="1">_xlfn.XLOOKUP($B9,Data_final_model_format!$A$6:$A$16,Data_final_model_format!$B$6:$B$16)</f>
        <v>0</v>
      </c>
      <c r="E9" s="130">
        <f ca="1">_xlfn.XLOOKUP($B9,Data_final_model_format!$A$6:$A$16,Data_final_model_format!$J$6:$J$16)</f>
        <v>0</v>
      </c>
      <c r="F9" s="131">
        <f t="shared" ca="1" si="0"/>
        <v>0</v>
      </c>
      <c r="G9" s="110"/>
      <c r="H9" s="44">
        <f>VLOOKUP(B9,'Company level efficiencies'!B$8:J$18,8,FALSE)</f>
        <v>0.08</v>
      </c>
      <c r="I9" s="110" t="str">
        <f t="shared" si="1"/>
        <v/>
      </c>
      <c r="K9" s="70"/>
    </row>
    <row r="10" spans="1:12" s="2" customFormat="1" ht="13.15">
      <c r="A10" s="14">
        <v>5</v>
      </c>
      <c r="B10" s="187" t="s">
        <v>113</v>
      </c>
      <c r="C10" s="128">
        <f>_xlfn.XLOOKUP($B10,NETTOTEX_WASTE!$A$9:$A$19,NETTOTEX_WASTE!$F$9:$F$19)</f>
        <v>8618.71199666149</v>
      </c>
      <c r="D10" s="129">
        <f ca="1">_xlfn.XLOOKUP($B10,Data_final_model_format!$A$6:$A$16,Data_final_model_format!$B$6:$B$16)</f>
        <v>0</v>
      </c>
      <c r="E10" s="130">
        <f ca="1">_xlfn.XLOOKUP($B10,Data_final_model_format!$A$6:$A$16,Data_final_model_format!$J$6:$J$16)</f>
        <v>0</v>
      </c>
      <c r="F10" s="131">
        <f t="shared" ca="1" si="0"/>
        <v>0</v>
      </c>
      <c r="G10" s="110"/>
      <c r="H10" s="44">
        <f>VLOOKUP(B10,'Company level efficiencies'!B$8:J$18,8,FALSE)</f>
        <v>0.05</v>
      </c>
      <c r="I10" s="110" t="str">
        <f t="shared" si="1"/>
        <v/>
      </c>
      <c r="K10" s="70"/>
    </row>
    <row r="11" spans="1:12" s="2" customFormat="1" ht="13.15">
      <c r="A11" s="15">
        <v>6</v>
      </c>
      <c r="B11" s="187" t="s">
        <v>114</v>
      </c>
      <c r="C11" s="128">
        <f>_xlfn.XLOOKUP($B11,NETTOTEX_WASTE!$A$9:$A$19,NETTOTEX_WASTE!$F$9:$F$19)</f>
        <v>2220.3792602351086</v>
      </c>
      <c r="D11" s="129">
        <f ca="1">_xlfn.XLOOKUP($B11,Data_final_model_format!$A$6:$A$16,Data_final_model_format!$B$6:$B$16)</f>
        <v>0</v>
      </c>
      <c r="E11" s="130">
        <f ca="1">_xlfn.XLOOKUP($B11,Data_final_model_format!$A$6:$A$16,Data_final_model_format!$J$6:$J$16)</f>
        <v>0</v>
      </c>
      <c r="F11" s="131">
        <f t="shared" ca="1" si="0"/>
        <v>0</v>
      </c>
      <c r="G11" s="110"/>
      <c r="H11" s="44">
        <f>VLOOKUP(B11,'Company level efficiencies'!B$8:J$18,8,FALSE)</f>
        <v>0.01</v>
      </c>
      <c r="I11" s="110" t="str">
        <f t="shared" si="1"/>
        <v/>
      </c>
      <c r="K11" s="70"/>
    </row>
    <row r="12" spans="1:12" s="2" customFormat="1" ht="13.15">
      <c r="A12" s="14">
        <v>7</v>
      </c>
      <c r="B12" s="187" t="s">
        <v>115</v>
      </c>
      <c r="C12" s="128">
        <f>_xlfn.XLOOKUP($B12,NETTOTEX_WASTE!$A$9:$A$19,NETTOTEX_WASTE!$F$9:$F$19)</f>
        <v>5114.195692241</v>
      </c>
      <c r="D12" s="129">
        <f ca="1">_xlfn.XLOOKUP($B12,Data_final_model_format!$A$6:$A$16,Data_final_model_format!$B$6:$B$16)</f>
        <v>0</v>
      </c>
      <c r="E12" s="130">
        <f ca="1">_xlfn.XLOOKUP($B12,Data_final_model_format!$A$6:$A$16,Data_final_model_format!$J$6:$J$16)</f>
        <v>0</v>
      </c>
      <c r="F12" s="131">
        <f t="shared" ca="1" si="0"/>
        <v>0</v>
      </c>
      <c r="G12" s="110"/>
      <c r="H12" s="44">
        <f>VLOOKUP(B12,'Company level efficiencies'!B$8:J$18,8,FALSE)</f>
        <v>0.08</v>
      </c>
      <c r="I12" s="110" t="str">
        <f t="shared" si="1"/>
        <v/>
      </c>
      <c r="K12" s="70"/>
    </row>
    <row r="13" spans="1:12" s="2" customFormat="1" ht="13.15">
      <c r="A13" s="15">
        <v>8</v>
      </c>
      <c r="B13" s="187" t="s">
        <v>116</v>
      </c>
      <c r="C13" s="128">
        <f>_xlfn.XLOOKUP($B13,NETTOTEX_WASTE!$A$9:$A$19,NETTOTEX_WASTE!$F$9:$F$19)</f>
        <v>12775.473797822482</v>
      </c>
      <c r="D13" s="129">
        <f ca="1">_xlfn.XLOOKUP($B13,Data_final_model_format!$A$6:$A$16,Data_final_model_format!$B$6:$B$16)</f>
        <v>0</v>
      </c>
      <c r="E13" s="130">
        <f ca="1">_xlfn.XLOOKUP($B13,Data_final_model_format!$A$6:$A$16,Data_final_model_format!$J$6:$J$16)</f>
        <v>0</v>
      </c>
      <c r="F13" s="131">
        <f t="shared" ca="1" si="0"/>
        <v>0</v>
      </c>
      <c r="G13" s="110"/>
      <c r="H13" s="44">
        <f>VLOOKUP(B13,'Company level efficiencies'!B$8:J$18,8,FALSE)</f>
        <v>0.1</v>
      </c>
      <c r="I13" s="110" t="str">
        <f t="shared" si="1"/>
        <v/>
      </c>
      <c r="K13" s="70"/>
    </row>
    <row r="14" spans="1:12" s="2" customFormat="1" ht="13.15">
      <c r="A14" s="14">
        <v>9</v>
      </c>
      <c r="B14" s="187" t="s">
        <v>117</v>
      </c>
      <c r="C14" s="128">
        <f>_xlfn.XLOOKUP($B14,NETTOTEX_WASTE!$A$9:$A$19,NETTOTEX_WASTE!$F$9:$F$19)</f>
        <v>8993.1795747355063</v>
      </c>
      <c r="D14" s="129">
        <f ca="1">_xlfn.XLOOKUP($B14,Data_final_model_format!$A$6:$A$16,Data_final_model_format!$B$6:$B$16)</f>
        <v>0</v>
      </c>
      <c r="E14" s="130">
        <f ca="1">_xlfn.XLOOKUP($B14,Data_final_model_format!$A$6:$A$16,Data_final_model_format!$J$6:$J$16)</f>
        <v>0</v>
      </c>
      <c r="F14" s="131">
        <f t="shared" ca="1" si="0"/>
        <v>0</v>
      </c>
      <c r="G14" s="110"/>
      <c r="H14" s="44">
        <f>VLOOKUP(B14,'Company level efficiencies'!B$8:J$18,8,FALSE)</f>
        <v>0.1</v>
      </c>
      <c r="I14" s="110" t="str">
        <f t="shared" si="1"/>
        <v/>
      </c>
      <c r="K14" s="70"/>
    </row>
    <row r="15" spans="1:12" s="2" customFormat="1" ht="13.15">
      <c r="A15" s="15">
        <v>10</v>
      </c>
      <c r="B15" s="187" t="s">
        <v>118</v>
      </c>
      <c r="C15" s="128">
        <f>_xlfn.XLOOKUP($B15,NETTOTEX_WASTE!$A$9:$A$19,NETTOTEX_WASTE!$F$9:$F$19)</f>
        <v>3717.8809591462623</v>
      </c>
      <c r="D15" s="129">
        <f ca="1">_xlfn.XLOOKUP($B15,Data_final_model_format!$A$6:$A$16,Data_final_model_format!$B$6:$B$16)</f>
        <v>0</v>
      </c>
      <c r="E15" s="130">
        <f ca="1">_xlfn.XLOOKUP($B15,Data_final_model_format!$A$6:$A$16,Data_final_model_format!$J$6:$J$16)</f>
        <v>0</v>
      </c>
      <c r="F15" s="131">
        <f t="shared" ca="1" si="0"/>
        <v>0</v>
      </c>
      <c r="G15" s="110"/>
      <c r="H15" s="44">
        <f>VLOOKUP(B15,'Company level efficiencies'!B$8:J$18,8,FALSE)</f>
        <v>0.1</v>
      </c>
      <c r="I15" s="110" t="str">
        <f t="shared" si="1"/>
        <v/>
      </c>
      <c r="K15" s="70"/>
    </row>
    <row r="16" spans="1:12" s="2" customFormat="1" ht="13.15">
      <c r="A16" s="14">
        <v>11</v>
      </c>
      <c r="B16" s="187" t="s">
        <v>119</v>
      </c>
      <c r="C16" s="128">
        <f>_xlfn.XLOOKUP($B16,NETTOTEX_WASTE!$A$9:$A$19,NETTOTEX_WASTE!$F$9:$F$19)</f>
        <v>4605.5684455095561</v>
      </c>
      <c r="D16" s="129">
        <f ca="1">_xlfn.XLOOKUP($B16,Data_final_model_format!$A$6:$A$16,Data_final_model_format!$B$6:$B$16)</f>
        <v>0</v>
      </c>
      <c r="E16" s="130">
        <f ca="1">_xlfn.XLOOKUP($B16,Data_final_model_format!$A$6:$A$16,Data_final_model_format!$J$6:$J$16)</f>
        <v>0</v>
      </c>
      <c r="F16" s="131">
        <f t="shared" ca="1" si="0"/>
        <v>0</v>
      </c>
      <c r="G16" s="110"/>
      <c r="H16" s="44">
        <f>VLOOKUP(B16,'Company level efficiencies'!B$8:J$18,8,FALSE)</f>
        <v>0.05</v>
      </c>
      <c r="I16" s="110" t="str">
        <f t="shared" si="1"/>
        <v/>
      </c>
      <c r="K16" s="70"/>
    </row>
    <row r="17" spans="1:11" s="2" customFormat="1" ht="13.15">
      <c r="A17" s="3"/>
      <c r="B17" s="185" t="s">
        <v>133</v>
      </c>
      <c r="C17" s="132">
        <f>SUM(C6:C16)</f>
        <v>58682.968042696673</v>
      </c>
      <c r="D17" s="133">
        <f ca="1">SUM(D6:D16)</f>
        <v>21.043000000000003</v>
      </c>
      <c r="E17" s="132">
        <f ca="1">SUM(E6:E16)</f>
        <v>21.043000000000003</v>
      </c>
      <c r="F17" s="134"/>
      <c r="G17" s="110"/>
      <c r="H17" s="19"/>
      <c r="I17" s="132"/>
      <c r="K17" s="71"/>
    </row>
  </sheetData>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58A6FFC5-B66E-455E-ADD3-4BF65F6D9C88}">
          <x14:formula1>
            <xm:f>'DROPDOWN LISTS'!$F$5:$F$7</xm:f>
          </x14:formula1>
          <xm:sqref>G6:G17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76CE2-1A60-4A08-8C6F-3D1C19C9FEE8}">
  <sheetPr>
    <tabColor rgb="FFCCCCCE"/>
  </sheetPr>
  <dimension ref="A1:M45"/>
  <sheetViews>
    <sheetView zoomScale="80" zoomScaleNormal="80" workbookViewId="0"/>
  </sheetViews>
  <sheetFormatPr defaultRowHeight="12.75"/>
  <cols>
    <col min="1" max="1" width="4.28515625" customWidth="1"/>
    <col min="3" max="3" width="21" customWidth="1"/>
    <col min="4" max="4" width="75.85546875" style="24" customWidth="1"/>
    <col min="5" max="5" width="20" style="24" customWidth="1"/>
    <col min="6" max="6" width="21.85546875" style="24" customWidth="1"/>
    <col min="7" max="7" width="35.28515625" style="24" customWidth="1"/>
    <col min="8" max="8" width="34.7109375" style="24" customWidth="1"/>
    <col min="9" max="9" width="21" customWidth="1"/>
    <col min="10" max="10" width="75.85546875" style="24" customWidth="1"/>
    <col min="11" max="11" width="20" style="24" customWidth="1"/>
    <col min="12" max="12" width="21.85546875" style="24" customWidth="1"/>
    <col min="13" max="13" width="35.28515625" style="24" customWidth="1"/>
  </cols>
  <sheetData>
    <row r="1" spans="1:13" s="2" customFormat="1" ht="30.75">
      <c r="A1" s="1" t="e">
        <f ca="1" xml:space="preserve"> RIGHT(CELL("filename", $A$1), LEN(CELL("filename", $A$1)) - SEARCH("]", CELL("filename", $A$1)))</f>
        <v>#VALUE!</v>
      </c>
      <c r="B1" s="1"/>
      <c r="C1" s="32"/>
      <c r="D1" s="32"/>
      <c r="E1" s="32"/>
      <c r="F1" s="201"/>
      <c r="G1" s="201"/>
      <c r="I1" s="32"/>
      <c r="J1" s="32"/>
      <c r="K1" s="32"/>
      <c r="L1" s="201"/>
      <c r="M1" s="201"/>
    </row>
    <row r="2" spans="1:13" ht="13.15">
      <c r="C2" s="107" t="s">
        <v>248</v>
      </c>
      <c r="D2" s="107"/>
      <c r="E2" s="107"/>
      <c r="F2" s="107"/>
      <c r="G2" s="107"/>
      <c r="I2" s="107" t="s">
        <v>248</v>
      </c>
      <c r="J2" s="107"/>
      <c r="K2" s="107"/>
      <c r="L2" s="107"/>
      <c r="M2" s="107"/>
    </row>
    <row r="3" spans="1:13" ht="13.15">
      <c r="C3" s="98" t="s">
        <v>52</v>
      </c>
      <c r="D3" s="73" t="str">
        <f>Data_final_model_format!A7</f>
        <v>WSH</v>
      </c>
      <c r="E3" s="80"/>
      <c r="F3" s="78"/>
      <c r="G3" s="78"/>
      <c r="I3" s="98" t="s">
        <v>52</v>
      </c>
      <c r="J3" s="214" t="s">
        <v>110</v>
      </c>
      <c r="K3" s="80"/>
      <c r="L3" s="78"/>
      <c r="M3" s="78"/>
    </row>
    <row r="4" spans="1:13" ht="26.25">
      <c r="C4" s="98" t="s">
        <v>249</v>
      </c>
      <c r="D4" s="72" t="e">
        <f ca="1">Cover!C7</f>
        <v>#VALUE!</v>
      </c>
      <c r="E4" s="80"/>
      <c r="F4" s="79"/>
      <c r="G4" s="78"/>
      <c r="I4" s="98" t="s">
        <v>249</v>
      </c>
      <c r="J4" s="215" t="e">
        <v>#VALUE!</v>
      </c>
      <c r="K4" s="80"/>
      <c r="L4" s="79"/>
      <c r="M4" s="78"/>
    </row>
    <row r="5" spans="1:13" ht="39.4">
      <c r="C5" s="98" t="s">
        <v>250</v>
      </c>
      <c r="D5" s="81" t="s">
        <v>251</v>
      </c>
      <c r="E5" s="80"/>
      <c r="F5" s="79"/>
      <c r="G5" s="78"/>
      <c r="I5" s="98" t="s">
        <v>250</v>
      </c>
      <c r="J5" s="216" t="s">
        <v>251</v>
      </c>
      <c r="K5" s="80"/>
      <c r="L5" s="79"/>
      <c r="M5" s="78"/>
    </row>
    <row r="6" spans="1:13" ht="13.15">
      <c r="C6" s="98" t="s">
        <v>252</v>
      </c>
      <c r="D6" s="82" t="s">
        <v>253</v>
      </c>
      <c r="E6" s="80"/>
      <c r="F6" s="79"/>
      <c r="G6" s="78"/>
      <c r="I6" s="98" t="s">
        <v>252</v>
      </c>
      <c r="J6" s="82" t="s">
        <v>253</v>
      </c>
      <c r="K6" s="80"/>
      <c r="L6" s="79"/>
      <c r="M6" s="78"/>
    </row>
    <row r="7" spans="1:13" ht="26.25">
      <c r="C7" s="98" t="s">
        <v>254</v>
      </c>
      <c r="D7" s="74">
        <f ca="1">Data_final_model_format!J7</f>
        <v>21.043000000000003</v>
      </c>
      <c r="E7" s="80"/>
      <c r="F7" s="79"/>
      <c r="G7" s="78"/>
      <c r="I7" s="98" t="s">
        <v>254</v>
      </c>
      <c r="J7" s="217">
        <v>21.042999999999999</v>
      </c>
      <c r="K7" s="80"/>
      <c r="L7" s="79"/>
      <c r="M7" s="78"/>
    </row>
    <row r="8" spans="1:13" ht="39.4">
      <c r="C8" s="98" t="s">
        <v>255</v>
      </c>
      <c r="D8" s="75">
        <f ca="1">D7</f>
        <v>21.043000000000003</v>
      </c>
      <c r="E8" s="80"/>
      <c r="F8" s="79"/>
      <c r="G8" s="78"/>
      <c r="I8" s="98" t="s">
        <v>255</v>
      </c>
      <c r="J8" s="218">
        <v>21.04</v>
      </c>
      <c r="K8" s="80"/>
      <c r="L8" s="79"/>
      <c r="M8" s="78"/>
    </row>
    <row r="9" spans="1:13" ht="13.15">
      <c r="C9" s="98" t="s">
        <v>256</v>
      </c>
      <c r="D9" s="76">
        <f>SUM(F13:F42)</f>
        <v>0.1</v>
      </c>
      <c r="E9" s="80"/>
      <c r="F9" s="79"/>
      <c r="G9" s="78"/>
      <c r="I9" s="98" t="s">
        <v>256</v>
      </c>
      <c r="J9" s="219">
        <v>0.2</v>
      </c>
      <c r="K9" s="80"/>
      <c r="L9" s="79"/>
      <c r="M9" s="78"/>
    </row>
    <row r="10" spans="1:13" ht="26.25">
      <c r="C10" s="98" t="s">
        <v>257</v>
      </c>
      <c r="D10" s="77">
        <f ca="1">IF($D$9&lt;100%,$D$8-$D$8*$D$9,0)</f>
        <v>18.938700000000004</v>
      </c>
      <c r="E10" s="108"/>
      <c r="F10" s="109"/>
      <c r="G10" s="109"/>
      <c r="I10" s="98" t="s">
        <v>257</v>
      </c>
      <c r="J10" s="220">
        <v>16.829999999999998</v>
      </c>
      <c r="K10" s="108"/>
      <c r="L10" s="109"/>
      <c r="M10" s="109"/>
    </row>
    <row r="11" spans="1:13" ht="13.15">
      <c r="C11" s="34"/>
      <c r="D11" s="35"/>
      <c r="E11" s="109"/>
      <c r="F11" s="109"/>
      <c r="G11" s="109"/>
      <c r="I11" s="34"/>
      <c r="J11" s="35"/>
      <c r="K11" s="109"/>
      <c r="L11" s="109"/>
      <c r="M11" s="109"/>
    </row>
    <row r="12" spans="1:13" ht="26.25">
      <c r="C12" s="98" t="s">
        <v>258</v>
      </c>
      <c r="D12" s="98" t="s">
        <v>259</v>
      </c>
      <c r="E12" s="98" t="s">
        <v>260</v>
      </c>
      <c r="F12" s="98" t="s">
        <v>261</v>
      </c>
      <c r="G12" s="98" t="s">
        <v>262</v>
      </c>
      <c r="H12" s="36"/>
      <c r="I12" s="98" t="s">
        <v>258</v>
      </c>
      <c r="J12" s="98" t="s">
        <v>259</v>
      </c>
      <c r="K12" s="98" t="s">
        <v>260</v>
      </c>
      <c r="L12" s="98" t="s">
        <v>261</v>
      </c>
      <c r="M12" s="98" t="s">
        <v>262</v>
      </c>
    </row>
    <row r="13" spans="1:13" ht="24.95" customHeight="1">
      <c r="C13" s="195" t="s">
        <v>263</v>
      </c>
      <c r="D13" s="202" t="s">
        <v>264</v>
      </c>
      <c r="E13" s="199" t="s">
        <v>265</v>
      </c>
      <c r="F13" s="200">
        <f>IF(E13="Pass",0%,IF(E13="Partial pass","10% to 80% adjustment",100%))</f>
        <v>0</v>
      </c>
      <c r="G13" s="193" t="s">
        <v>266</v>
      </c>
      <c r="H13" s="194"/>
      <c r="I13" s="195" t="s">
        <v>263</v>
      </c>
      <c r="J13" s="202" t="s">
        <v>267</v>
      </c>
      <c r="K13" s="199" t="s">
        <v>265</v>
      </c>
      <c r="L13" s="200">
        <v>0</v>
      </c>
      <c r="M13" s="193" t="s">
        <v>268</v>
      </c>
    </row>
    <row r="14" spans="1:13" ht="24.95" customHeight="1">
      <c r="C14" s="196"/>
      <c r="D14" s="202"/>
      <c r="E14" s="199"/>
      <c r="F14" s="200"/>
      <c r="G14" s="193"/>
      <c r="H14" s="194"/>
      <c r="I14" s="196"/>
      <c r="J14" s="202"/>
      <c r="K14" s="199"/>
      <c r="L14" s="200"/>
      <c r="M14" s="193"/>
    </row>
    <row r="15" spans="1:13" ht="24.95" customHeight="1">
      <c r="C15" s="196"/>
      <c r="D15" s="202"/>
      <c r="E15" s="199"/>
      <c r="F15" s="200"/>
      <c r="G15" s="193"/>
      <c r="H15" s="194"/>
      <c r="I15" s="196"/>
      <c r="J15" s="202"/>
      <c r="K15" s="199"/>
      <c r="L15" s="200"/>
      <c r="M15" s="193"/>
    </row>
    <row r="16" spans="1:13" ht="24.95" customHeight="1">
      <c r="C16" s="196"/>
      <c r="D16" s="202"/>
      <c r="E16" s="199"/>
      <c r="F16" s="200"/>
      <c r="G16" s="193"/>
      <c r="H16" s="194"/>
      <c r="I16" s="196"/>
      <c r="J16" s="202"/>
      <c r="K16" s="199"/>
      <c r="L16" s="200"/>
      <c r="M16" s="193"/>
    </row>
    <row r="17" spans="3:13" ht="24.95" customHeight="1">
      <c r="C17" s="196"/>
      <c r="D17" s="202"/>
      <c r="E17" s="199"/>
      <c r="F17" s="200"/>
      <c r="G17" s="193"/>
      <c r="H17" s="194"/>
      <c r="I17" s="196"/>
      <c r="J17" s="202"/>
      <c r="K17" s="199"/>
      <c r="L17" s="200"/>
      <c r="M17" s="193"/>
    </row>
    <row r="18" spans="3:13" ht="24.95" customHeight="1">
      <c r="C18" s="196"/>
      <c r="D18" s="202"/>
      <c r="E18" s="199"/>
      <c r="F18" s="200"/>
      <c r="G18" s="193"/>
      <c r="H18" s="194"/>
      <c r="I18" s="196"/>
      <c r="J18" s="202"/>
      <c r="K18" s="199"/>
      <c r="L18" s="200"/>
      <c r="M18" s="193"/>
    </row>
    <row r="19" spans="3:13" ht="24.95" customHeight="1">
      <c r="C19" s="197"/>
      <c r="D19" s="202"/>
      <c r="E19" s="199"/>
      <c r="F19" s="200"/>
      <c r="G19" s="193"/>
      <c r="H19" s="194"/>
      <c r="I19" s="197"/>
      <c r="J19" s="202"/>
      <c r="K19" s="199"/>
      <c r="L19" s="200"/>
      <c r="M19" s="193"/>
    </row>
    <row r="20" spans="3:13" ht="24.95" customHeight="1">
      <c r="C20" s="195" t="s">
        <v>269</v>
      </c>
      <c r="D20" s="202" t="s">
        <v>270</v>
      </c>
      <c r="E20" s="203" t="s">
        <v>265</v>
      </c>
      <c r="F20" s="206">
        <v>0</v>
      </c>
      <c r="G20" s="193" t="s">
        <v>266</v>
      </c>
      <c r="H20" s="194"/>
      <c r="I20" s="195" t="s">
        <v>269</v>
      </c>
      <c r="J20" s="202" t="s">
        <v>271</v>
      </c>
      <c r="K20" s="203" t="s">
        <v>272</v>
      </c>
      <c r="L20" s="206">
        <v>0.1</v>
      </c>
      <c r="M20" s="193"/>
    </row>
    <row r="21" spans="3:13" ht="24.95" customHeight="1">
      <c r="C21" s="196"/>
      <c r="D21" s="202"/>
      <c r="E21" s="204"/>
      <c r="F21" s="207"/>
      <c r="G21" s="193"/>
      <c r="H21" s="194"/>
      <c r="I21" s="196"/>
      <c r="J21" s="202"/>
      <c r="K21" s="204"/>
      <c r="L21" s="207"/>
      <c r="M21" s="193"/>
    </row>
    <row r="22" spans="3:13" ht="24.95" customHeight="1">
      <c r="C22" s="196"/>
      <c r="D22" s="202"/>
      <c r="E22" s="204"/>
      <c r="F22" s="207"/>
      <c r="G22" s="193"/>
      <c r="H22" s="194"/>
      <c r="I22" s="196"/>
      <c r="J22" s="202"/>
      <c r="K22" s="204"/>
      <c r="L22" s="207"/>
      <c r="M22" s="193"/>
    </row>
    <row r="23" spans="3:13" ht="24.95" customHeight="1">
      <c r="C23" s="196"/>
      <c r="D23" s="202"/>
      <c r="E23" s="204"/>
      <c r="F23" s="207"/>
      <c r="G23" s="193"/>
      <c r="H23" s="194"/>
      <c r="I23" s="196"/>
      <c r="J23" s="202"/>
      <c r="K23" s="204"/>
      <c r="L23" s="207"/>
      <c r="M23" s="193"/>
    </row>
    <row r="24" spans="3:13" ht="24.95" customHeight="1">
      <c r="C24" s="196"/>
      <c r="D24" s="202"/>
      <c r="E24" s="204"/>
      <c r="F24" s="207"/>
      <c r="G24" s="193"/>
      <c r="H24" s="194"/>
      <c r="I24" s="196"/>
      <c r="J24" s="202"/>
      <c r="K24" s="204"/>
      <c r="L24" s="207"/>
      <c r="M24" s="193"/>
    </row>
    <row r="25" spans="3:13" ht="24.95" customHeight="1">
      <c r="C25" s="196"/>
      <c r="D25" s="202"/>
      <c r="E25" s="204"/>
      <c r="F25" s="207"/>
      <c r="G25" s="193"/>
      <c r="H25" s="194"/>
      <c r="I25" s="196"/>
      <c r="J25" s="202"/>
      <c r="K25" s="204"/>
      <c r="L25" s="207"/>
      <c r="M25" s="193"/>
    </row>
    <row r="26" spans="3:13" ht="24.95" customHeight="1">
      <c r="C26" s="196"/>
      <c r="D26" s="202"/>
      <c r="E26" s="204"/>
      <c r="F26" s="207"/>
      <c r="G26" s="193"/>
      <c r="H26" s="194"/>
      <c r="I26" s="196"/>
      <c r="J26" s="202"/>
      <c r="K26" s="204"/>
      <c r="L26" s="207"/>
      <c r="M26" s="193"/>
    </row>
    <row r="27" spans="3:13" ht="24.95" customHeight="1">
      <c r="C27" s="197"/>
      <c r="D27" s="202"/>
      <c r="E27" s="205"/>
      <c r="F27" s="208"/>
      <c r="G27" s="193"/>
      <c r="H27" s="194"/>
      <c r="I27" s="197"/>
      <c r="J27" s="202"/>
      <c r="K27" s="205"/>
      <c r="L27" s="208"/>
      <c r="M27" s="193"/>
    </row>
    <row r="28" spans="3:13" ht="11.45" customHeight="1">
      <c r="C28" s="195" t="s">
        <v>273</v>
      </c>
      <c r="D28" s="202" t="s">
        <v>274</v>
      </c>
      <c r="E28" s="199" t="s">
        <v>272</v>
      </c>
      <c r="F28" s="200">
        <f>IF(E28="Pass",0%,IF(E28="Minor concerns",10%,IF(E28="Some concerns",20%,IF(E28="Significant concerns",30%))))</f>
        <v>0.1</v>
      </c>
      <c r="G28" s="193" t="s">
        <v>266</v>
      </c>
      <c r="H28" s="194"/>
      <c r="I28" s="195" t="s">
        <v>273</v>
      </c>
      <c r="J28" s="202" t="s">
        <v>275</v>
      </c>
      <c r="K28" s="199" t="s">
        <v>272</v>
      </c>
      <c r="L28" s="200">
        <v>0.1</v>
      </c>
      <c r="M28" s="193"/>
    </row>
    <row r="29" spans="3:13" ht="47.25" customHeight="1">
      <c r="C29" s="196"/>
      <c r="D29" s="202"/>
      <c r="E29" s="199"/>
      <c r="F29" s="200"/>
      <c r="G29" s="193"/>
      <c r="H29" s="194"/>
      <c r="I29" s="196"/>
      <c r="J29" s="202"/>
      <c r="K29" s="199"/>
      <c r="L29" s="200"/>
      <c r="M29" s="193"/>
    </row>
    <row r="30" spans="3:13" ht="11.45" customHeight="1">
      <c r="C30" s="196"/>
      <c r="D30" s="202"/>
      <c r="E30" s="199"/>
      <c r="F30" s="200"/>
      <c r="G30" s="193"/>
      <c r="H30" s="194"/>
      <c r="I30" s="196"/>
      <c r="J30" s="202"/>
      <c r="K30" s="199"/>
      <c r="L30" s="200"/>
      <c r="M30" s="193"/>
    </row>
    <row r="31" spans="3:13">
      <c r="C31" s="196"/>
      <c r="D31" s="202"/>
      <c r="E31" s="199"/>
      <c r="F31" s="200"/>
      <c r="G31" s="193"/>
      <c r="H31" s="194"/>
      <c r="I31" s="196"/>
      <c r="J31" s="202"/>
      <c r="K31" s="199"/>
      <c r="L31" s="200"/>
      <c r="M31" s="193"/>
    </row>
    <row r="32" spans="3:13" ht="51" customHeight="1">
      <c r="C32" s="196"/>
      <c r="D32" s="202"/>
      <c r="E32" s="199"/>
      <c r="F32" s="200"/>
      <c r="G32" s="193"/>
      <c r="H32" s="194"/>
      <c r="I32" s="196"/>
      <c r="J32" s="202"/>
      <c r="K32" s="199"/>
      <c r="L32" s="200"/>
      <c r="M32" s="193"/>
    </row>
    <row r="33" spans="3:13" ht="33.950000000000003" customHeight="1">
      <c r="C33" s="197"/>
      <c r="D33" s="202"/>
      <c r="E33" s="199"/>
      <c r="F33" s="200"/>
      <c r="G33" s="193"/>
      <c r="H33" s="194"/>
      <c r="I33" s="197"/>
      <c r="J33" s="202"/>
      <c r="K33" s="199"/>
      <c r="L33" s="200"/>
      <c r="M33" s="193"/>
    </row>
    <row r="34" spans="3:13" ht="15" customHeight="1">
      <c r="C34" s="195" t="s">
        <v>276</v>
      </c>
      <c r="D34" s="198" t="s">
        <v>277</v>
      </c>
      <c r="E34" s="199"/>
      <c r="F34" s="200" t="s">
        <v>278</v>
      </c>
      <c r="G34" s="193"/>
      <c r="H34" s="194"/>
      <c r="I34" s="195" t="s">
        <v>276</v>
      </c>
      <c r="J34" s="202" t="s">
        <v>279</v>
      </c>
      <c r="K34" s="199"/>
      <c r="L34" s="200"/>
      <c r="M34" s="193"/>
    </row>
    <row r="35" spans="3:13" ht="15" customHeight="1">
      <c r="C35" s="196"/>
      <c r="D35" s="198"/>
      <c r="E35" s="199"/>
      <c r="F35" s="200"/>
      <c r="G35" s="193"/>
      <c r="H35" s="194"/>
      <c r="I35" s="196"/>
      <c r="J35" s="202"/>
      <c r="K35" s="199"/>
      <c r="L35" s="200"/>
      <c r="M35" s="193"/>
    </row>
    <row r="36" spans="3:13" ht="15" customHeight="1">
      <c r="C36" s="196"/>
      <c r="D36" s="198"/>
      <c r="E36" s="199"/>
      <c r="F36" s="200"/>
      <c r="G36" s="193"/>
      <c r="H36" s="194"/>
      <c r="I36" s="196"/>
      <c r="J36" s="202"/>
      <c r="K36" s="199"/>
      <c r="L36" s="200"/>
      <c r="M36" s="193"/>
    </row>
    <row r="37" spans="3:13" ht="15" customHeight="1">
      <c r="C37" s="196"/>
      <c r="D37" s="198"/>
      <c r="E37" s="199"/>
      <c r="F37" s="200"/>
      <c r="G37" s="193"/>
      <c r="H37" s="194"/>
      <c r="I37" s="196"/>
      <c r="J37" s="202"/>
      <c r="K37" s="199"/>
      <c r="L37" s="200"/>
      <c r="M37" s="193"/>
    </row>
    <row r="38" spans="3:13" ht="15" customHeight="1">
      <c r="C38" s="196"/>
      <c r="D38" s="198"/>
      <c r="E38" s="199"/>
      <c r="F38" s="200"/>
      <c r="G38" s="193"/>
      <c r="H38" s="194"/>
      <c r="I38" s="196"/>
      <c r="J38" s="202"/>
      <c r="K38" s="199"/>
      <c r="L38" s="200"/>
      <c r="M38" s="193"/>
    </row>
    <row r="39" spans="3:13" ht="15" customHeight="1">
      <c r="C39" s="197"/>
      <c r="D39" s="198"/>
      <c r="E39" s="199"/>
      <c r="F39" s="200"/>
      <c r="G39" s="193"/>
      <c r="H39" s="194"/>
      <c r="I39" s="197"/>
      <c r="J39" s="202"/>
      <c r="K39" s="199"/>
      <c r="L39" s="200"/>
      <c r="M39" s="193"/>
    </row>
    <row r="40" spans="3:13" ht="12.75" customHeight="1">
      <c r="C40" s="37"/>
      <c r="D40" s="38"/>
      <c r="E40" s="18"/>
      <c r="F40" s="39"/>
      <c r="G40" s="38"/>
      <c r="H40" s="18"/>
      <c r="I40" s="37"/>
      <c r="J40" s="38"/>
      <c r="K40" s="18"/>
      <c r="L40" s="39"/>
      <c r="M40" s="38"/>
    </row>
    <row r="41" spans="3:13" ht="12.75" customHeight="1">
      <c r="C41" s="40"/>
      <c r="D41" s="40"/>
      <c r="E41" s="40"/>
      <c r="F41" s="40"/>
      <c r="G41" s="40"/>
      <c r="H41" s="18"/>
      <c r="I41" s="40"/>
      <c r="J41" s="40"/>
      <c r="K41" s="40"/>
      <c r="L41" s="40"/>
      <c r="M41" s="40"/>
    </row>
    <row r="42" spans="3:13" ht="12.75" customHeight="1">
      <c r="C42" s="37"/>
      <c r="D42" s="38"/>
      <c r="E42" s="18"/>
      <c r="F42" s="39"/>
      <c r="G42" s="38"/>
      <c r="H42" s="18"/>
      <c r="I42" s="37"/>
      <c r="J42" s="38"/>
      <c r="K42" s="18"/>
      <c r="L42" s="39"/>
      <c r="M42" s="38"/>
    </row>
    <row r="43" spans="3:13" ht="12.75" customHeight="1">
      <c r="C43" s="41"/>
      <c r="D43" s="41"/>
      <c r="I43" s="41"/>
      <c r="J43" s="41"/>
    </row>
    <row r="44" spans="3:13" ht="12.75" customHeight="1">
      <c r="C44" s="33" t="s">
        <v>280</v>
      </c>
      <c r="D44" s="42"/>
      <c r="E44" s="43"/>
      <c r="F44" s="43"/>
      <c r="G44" s="43"/>
      <c r="H44" s="43"/>
      <c r="I44" s="33" t="s">
        <v>280</v>
      </c>
      <c r="J44" s="42"/>
      <c r="K44" s="43"/>
      <c r="L44" s="43"/>
      <c r="M44" s="43"/>
    </row>
    <row r="45" spans="3:13" ht="12.75" customHeight="1"/>
  </sheetData>
  <mergeCells count="46">
    <mergeCell ref="I34:I39"/>
    <mergeCell ref="J34:J39"/>
    <mergeCell ref="K34:K39"/>
    <mergeCell ref="L34:L39"/>
    <mergeCell ref="M34:M39"/>
    <mergeCell ref="I28:I33"/>
    <mergeCell ref="J28:J33"/>
    <mergeCell ref="K28:K33"/>
    <mergeCell ref="L28:L33"/>
    <mergeCell ref="M28:M33"/>
    <mergeCell ref="I20:I27"/>
    <mergeCell ref="J20:J27"/>
    <mergeCell ref="K20:K27"/>
    <mergeCell ref="L20:L27"/>
    <mergeCell ref="M20:M27"/>
    <mergeCell ref="L1:M1"/>
    <mergeCell ref="I13:I19"/>
    <mergeCell ref="J13:J19"/>
    <mergeCell ref="K13:K19"/>
    <mergeCell ref="L13:L19"/>
    <mergeCell ref="M13:M19"/>
    <mergeCell ref="H28:H33"/>
    <mergeCell ref="C28:C33"/>
    <mergeCell ref="D28:D33"/>
    <mergeCell ref="E28:E33"/>
    <mergeCell ref="F28:F33"/>
    <mergeCell ref="G28:G33"/>
    <mergeCell ref="H13:H19"/>
    <mergeCell ref="C20:C27"/>
    <mergeCell ref="D20:D27"/>
    <mergeCell ref="E20:E27"/>
    <mergeCell ref="F20:F27"/>
    <mergeCell ref="G20:G27"/>
    <mergeCell ref="H20:H27"/>
    <mergeCell ref="F1:G1"/>
    <mergeCell ref="C13:C19"/>
    <mergeCell ref="D13:D19"/>
    <mergeCell ref="E13:E19"/>
    <mergeCell ref="F13:F19"/>
    <mergeCell ref="G13:G19"/>
    <mergeCell ref="G34:G39"/>
    <mergeCell ref="H34:H39"/>
    <mergeCell ref="C34:C39"/>
    <mergeCell ref="D34:D39"/>
    <mergeCell ref="E34:E39"/>
    <mergeCell ref="F34:F39"/>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EBA082E-7DD7-4426-B1A8-790B2F05A2E1}">
          <x14:formula1>
            <xm:f>'DROPDOWN LISTS'!$B$26:$B$32</xm:f>
          </x14:formula1>
          <xm:sqref>E13:E39 K13:K39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608CA-58A4-402C-9E43-CFB0EFF076BB}">
  <sheetPr>
    <tabColor rgb="FF98C561"/>
  </sheetPr>
  <dimension ref="A1"/>
  <sheetViews>
    <sheetView zoomScale="80" zoomScaleNormal="80" workbookViewId="0"/>
  </sheetViews>
  <sheetFormatPr defaultRowHeight="12.75"/>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2FE5D-5DC6-4CF4-9E02-431F90EF6ABC}">
  <sheetPr>
    <tabColor rgb="FF98C561"/>
  </sheetPr>
  <dimension ref="A1:N27"/>
  <sheetViews>
    <sheetView zoomScale="80" zoomScaleNormal="80" workbookViewId="0"/>
  </sheetViews>
  <sheetFormatPr defaultRowHeight="12.75"/>
  <cols>
    <col min="2" max="2" width="21" customWidth="1"/>
    <col min="3" max="3" width="20" customWidth="1"/>
    <col min="4" max="13" width="13.5703125" customWidth="1"/>
  </cols>
  <sheetData>
    <row r="1" spans="1:14" s="2" customFormat="1" ht="30.75">
      <c r="A1" s="1" t="e">
        <f ca="1" xml:space="preserve"> RIGHT(CELL("filename", $A$1), LEN(CELL("filename", $A$1)) - SEARCH("]", CELL("filename", $A$1)))</f>
        <v>#VALUE!</v>
      </c>
      <c r="B1" s="1"/>
      <c r="C1" s="1"/>
      <c r="D1" s="1"/>
      <c r="E1" s="1"/>
      <c r="F1" s="1"/>
      <c r="G1" s="1"/>
      <c r="H1" s="1"/>
      <c r="I1" s="1"/>
      <c r="J1" s="1"/>
      <c r="K1" s="1"/>
      <c r="L1" s="1"/>
      <c r="M1" s="1"/>
      <c r="N1" s="1"/>
    </row>
    <row r="3" spans="1:14" ht="18">
      <c r="A3" s="209" t="s">
        <v>281</v>
      </c>
      <c r="B3" s="209"/>
      <c r="C3" s="209"/>
      <c r="D3" s="209"/>
      <c r="E3" s="209"/>
      <c r="F3" s="209"/>
      <c r="G3" s="209"/>
      <c r="H3" s="209"/>
      <c r="I3" s="209"/>
      <c r="J3" s="209"/>
      <c r="K3" s="209"/>
      <c r="L3" s="209"/>
      <c r="M3" s="209"/>
      <c r="N3" s="209"/>
    </row>
    <row r="4" spans="1:14" ht="13.15">
      <c r="A4" s="3"/>
      <c r="B4" s="3"/>
      <c r="C4" s="3"/>
      <c r="D4" s="3"/>
      <c r="E4" s="3"/>
      <c r="F4" s="3"/>
      <c r="G4" s="3"/>
      <c r="H4" s="3"/>
      <c r="I4" s="3"/>
      <c r="J4" s="3"/>
      <c r="K4" s="3"/>
      <c r="L4" s="3"/>
      <c r="M4" s="3"/>
    </row>
    <row r="5" spans="1:14" ht="14.25">
      <c r="A5" s="3"/>
      <c r="B5" s="3"/>
      <c r="C5" s="3"/>
      <c r="D5" s="3"/>
      <c r="E5" s="4"/>
      <c r="F5" s="4"/>
      <c r="G5" s="4"/>
      <c r="H5" s="4"/>
      <c r="I5" s="3"/>
      <c r="J5" s="3"/>
      <c r="K5" s="3"/>
      <c r="L5" s="3"/>
      <c r="M5" s="3"/>
    </row>
    <row r="6" spans="1:14" ht="13.15">
      <c r="A6" s="3"/>
      <c r="B6" s="163"/>
      <c r="C6" s="163"/>
      <c r="D6" s="3"/>
      <c r="E6" s="3"/>
      <c r="F6" s="3"/>
      <c r="G6" s="3"/>
      <c r="H6" s="3"/>
      <c r="I6" s="3"/>
      <c r="J6" s="3"/>
      <c r="K6" s="3"/>
      <c r="L6" s="3"/>
      <c r="M6" s="3"/>
    </row>
    <row r="7" spans="1:14" ht="13.15">
      <c r="A7" s="3"/>
      <c r="B7" s="5" t="s">
        <v>282</v>
      </c>
      <c r="C7" s="6" t="str">
        <f>'Final Input'!B10</f>
        <v>CWW3_151TOT_PR24</v>
      </c>
      <c r="D7" s="3"/>
      <c r="E7" s="3"/>
      <c r="F7" s="3"/>
      <c r="G7" s="3"/>
      <c r="H7" s="3"/>
      <c r="I7" s="3"/>
      <c r="J7" s="3"/>
      <c r="K7" s="7"/>
      <c r="L7" s="3"/>
      <c r="M7" s="3"/>
    </row>
    <row r="8" spans="1:14" ht="78.75">
      <c r="A8" s="3"/>
      <c r="B8" s="5" t="s">
        <v>283</v>
      </c>
      <c r="C8" s="6" t="str">
        <f>F_Inputs!C10</f>
        <v>EA/NRW environmental programme bioresources (WINEP/NEP) - Sludge investigations and monitoring (NEP only) bioresources totex - Total</v>
      </c>
      <c r="D8" s="3"/>
      <c r="E8" s="3"/>
      <c r="F8" s="3"/>
      <c r="G8" s="3"/>
      <c r="H8" s="3"/>
      <c r="I8" s="3"/>
      <c r="J8" s="3"/>
      <c r="K8" s="3"/>
      <c r="L8" s="3"/>
      <c r="M8" s="3"/>
    </row>
    <row r="9" spans="1:14" ht="13.15">
      <c r="A9" s="3"/>
      <c r="B9" s="3"/>
      <c r="C9" s="3"/>
      <c r="D9" s="3"/>
      <c r="E9" s="3"/>
      <c r="F9" s="3"/>
      <c r="G9" s="3"/>
      <c r="H9" s="3"/>
      <c r="I9" s="3"/>
      <c r="J9" s="3"/>
      <c r="K9" s="3"/>
      <c r="L9" s="3"/>
      <c r="M9" s="3"/>
    </row>
    <row r="10" spans="1:14" ht="13.15">
      <c r="A10" s="3"/>
      <c r="B10" s="3"/>
      <c r="C10" s="3"/>
      <c r="D10" s="3"/>
      <c r="E10" s="3"/>
      <c r="F10" s="3"/>
      <c r="G10" s="3"/>
      <c r="H10" s="3"/>
      <c r="I10" s="3"/>
      <c r="J10" s="3"/>
      <c r="K10" s="3"/>
      <c r="L10" s="3"/>
      <c r="M10" s="3"/>
    </row>
    <row r="11" spans="1:14" ht="13.15">
      <c r="B11" s="8"/>
      <c r="C11" s="8"/>
      <c r="D11" s="3"/>
      <c r="E11" s="3"/>
      <c r="F11" s="3"/>
      <c r="G11" s="3"/>
      <c r="H11" s="3"/>
      <c r="I11" s="3"/>
      <c r="J11" s="3"/>
      <c r="K11" s="3"/>
      <c r="L11" s="3"/>
      <c r="M11" s="3"/>
    </row>
    <row r="12" spans="1:14" ht="13.15">
      <c r="A12" s="8"/>
      <c r="B12" s="8"/>
      <c r="C12" s="8"/>
      <c r="D12" s="3"/>
      <c r="E12" s="3"/>
      <c r="F12" s="3"/>
      <c r="G12" s="3"/>
      <c r="H12" s="3"/>
      <c r="I12" s="3"/>
      <c r="J12" s="3"/>
      <c r="K12" s="3"/>
      <c r="L12" s="3"/>
      <c r="M12" s="3"/>
    </row>
    <row r="14" spans="1:14" ht="13.15">
      <c r="A14" s="8" t="s">
        <v>284</v>
      </c>
    </row>
    <row r="15" spans="1:14" ht="78.75">
      <c r="A15" s="3"/>
      <c r="B15" s="98" t="s">
        <v>52</v>
      </c>
      <c r="C15" s="102" t="s">
        <v>285</v>
      </c>
      <c r="D15" s="103" t="s">
        <v>286</v>
      </c>
      <c r="E15" s="103" t="s">
        <v>287</v>
      </c>
      <c r="F15" s="103" t="s">
        <v>288</v>
      </c>
      <c r="G15" s="102" t="s">
        <v>240</v>
      </c>
      <c r="H15" s="104" t="s">
        <v>289</v>
      </c>
      <c r="I15" s="104" t="s">
        <v>290</v>
      </c>
      <c r="J15" s="104" t="s">
        <v>291</v>
      </c>
      <c r="K15" s="98" t="s">
        <v>292</v>
      </c>
      <c r="L15" s="98" t="s">
        <v>293</v>
      </c>
      <c r="M15" s="98" t="s">
        <v>294</v>
      </c>
    </row>
    <row r="16" spans="1:14" ht="13.15">
      <c r="A16" s="9">
        <v>1</v>
      </c>
      <c r="B16" s="187" t="s">
        <v>72</v>
      </c>
      <c r="C16" s="188">
        <f ca="1">VLOOKUP(B16,'Materiality &amp; shallow dive'!B$6:E$16,3,FALSE)</f>
        <v>0</v>
      </c>
      <c r="D16" s="188">
        <v>0</v>
      </c>
      <c r="E16" s="188">
        <v>0</v>
      </c>
      <c r="F16" s="188">
        <v>0</v>
      </c>
      <c r="G16" s="188">
        <f ca="1">VLOOKUP(B16,'Materiality &amp; shallow dive'!B$6:E$16,4,FALSE)</f>
        <v>0</v>
      </c>
      <c r="H16" s="188" t="str">
        <f>VLOOKUP(B16,'Materiality &amp; shallow dive'!B$6:I$17,8,FALSE)</f>
        <v/>
      </c>
      <c r="I16" s="188"/>
      <c r="J16" s="188"/>
      <c r="K16" s="188"/>
      <c r="L16" s="9"/>
      <c r="M16" s="9"/>
    </row>
    <row r="17" spans="1:13" ht="13.15">
      <c r="A17" s="9">
        <v>2</v>
      </c>
      <c r="B17" s="187" t="s">
        <v>110</v>
      </c>
      <c r="C17" s="188">
        <f ca="1">VLOOKUP(B17,'Materiality &amp; shallow dive'!B$6:E$16,3,FALSE)</f>
        <v>21.043000000000003</v>
      </c>
      <c r="D17" s="188">
        <v>0</v>
      </c>
      <c r="E17" s="188">
        <v>0</v>
      </c>
      <c r="F17" s="188">
        <v>0</v>
      </c>
      <c r="G17" s="188">
        <f ca="1">VLOOKUP(B17,'Materiality &amp; shallow dive'!B$6:E$16,4,FALSE)</f>
        <v>21.043000000000003</v>
      </c>
      <c r="H17" s="188" t="str">
        <f>VLOOKUP(B17,'Materiality &amp; shallow dive'!B$6:I$17,8,FALSE)</f>
        <v/>
      </c>
      <c r="I17" s="188"/>
      <c r="J17" s="188">
        <f ca="1">'Deep dive_WSH'!D10</f>
        <v>18.938700000000004</v>
      </c>
      <c r="K17" s="188">
        <f t="shared" ref="K17" ca="1" si="0">J17</f>
        <v>18.938700000000004</v>
      </c>
      <c r="L17" s="9"/>
      <c r="M17" s="9"/>
    </row>
    <row r="18" spans="1:13" ht="13.15">
      <c r="A18" s="9">
        <v>3</v>
      </c>
      <c r="B18" s="187" t="s">
        <v>111</v>
      </c>
      <c r="C18" s="188">
        <f ca="1">VLOOKUP(B18,'Materiality &amp; shallow dive'!B$6:E$16,3,FALSE)</f>
        <v>0</v>
      </c>
      <c r="D18" s="188">
        <v>0</v>
      </c>
      <c r="E18" s="188">
        <v>0</v>
      </c>
      <c r="F18" s="188">
        <v>0</v>
      </c>
      <c r="G18" s="188">
        <f ca="1">VLOOKUP(B18,'Materiality &amp; shallow dive'!B$6:E$16,4,FALSE)</f>
        <v>0</v>
      </c>
      <c r="H18" s="188" t="str">
        <f>VLOOKUP(B18,'Materiality &amp; shallow dive'!B$6:I$17,8,FALSE)</f>
        <v/>
      </c>
      <c r="I18" s="188"/>
      <c r="J18" s="188"/>
      <c r="K18" s="188"/>
      <c r="L18" s="9"/>
      <c r="M18" s="9"/>
    </row>
    <row r="19" spans="1:13" ht="12.4" customHeight="1">
      <c r="A19" s="9">
        <v>4</v>
      </c>
      <c r="B19" s="187" t="s">
        <v>112</v>
      </c>
      <c r="C19" s="188">
        <f ca="1">VLOOKUP(B19,'Materiality &amp; shallow dive'!B$6:E$16,3,FALSE)</f>
        <v>0</v>
      </c>
      <c r="D19" s="188">
        <v>0</v>
      </c>
      <c r="E19" s="188">
        <v>0</v>
      </c>
      <c r="F19" s="188">
        <v>0</v>
      </c>
      <c r="G19" s="188">
        <f ca="1">VLOOKUP(B19,'Materiality &amp; shallow dive'!B$6:E$16,4,FALSE)</f>
        <v>0</v>
      </c>
      <c r="H19" s="188" t="str">
        <f>VLOOKUP(B19,'Materiality &amp; shallow dive'!B$6:I$17,8,FALSE)</f>
        <v/>
      </c>
      <c r="I19" s="188"/>
      <c r="J19" s="188"/>
      <c r="K19" s="188"/>
      <c r="L19" s="9"/>
      <c r="M19" s="9"/>
    </row>
    <row r="20" spans="1:13" ht="13.15">
      <c r="A20" s="9">
        <v>5</v>
      </c>
      <c r="B20" s="187" t="s">
        <v>113</v>
      </c>
      <c r="C20" s="188">
        <f ca="1">VLOOKUP(B20,'Materiality &amp; shallow dive'!B$6:E$16,3,FALSE)</f>
        <v>0</v>
      </c>
      <c r="D20" s="188">
        <v>0</v>
      </c>
      <c r="E20" s="188">
        <v>0</v>
      </c>
      <c r="F20" s="188">
        <v>0</v>
      </c>
      <c r="G20" s="188">
        <f ca="1">VLOOKUP(B20,'Materiality &amp; shallow dive'!B$6:E$16,4,FALSE)</f>
        <v>0</v>
      </c>
      <c r="H20" s="188" t="str">
        <f>VLOOKUP(B20,'Materiality &amp; shallow dive'!B$6:I$17,8,FALSE)</f>
        <v/>
      </c>
      <c r="I20" s="188"/>
      <c r="J20" s="188"/>
      <c r="K20" s="188"/>
      <c r="L20" s="9"/>
      <c r="M20" s="9"/>
    </row>
    <row r="21" spans="1:13" ht="13.15">
      <c r="A21" s="9">
        <v>6</v>
      </c>
      <c r="B21" s="187" t="s">
        <v>114</v>
      </c>
      <c r="C21" s="188">
        <f ca="1">VLOOKUP(B21,'Materiality &amp; shallow dive'!B$6:E$16,3,FALSE)</f>
        <v>0</v>
      </c>
      <c r="D21" s="188">
        <v>0</v>
      </c>
      <c r="E21" s="188">
        <v>0</v>
      </c>
      <c r="F21" s="188">
        <v>0</v>
      </c>
      <c r="G21" s="188">
        <f ca="1">VLOOKUP(B21,'Materiality &amp; shallow dive'!B$6:E$16,4,FALSE)</f>
        <v>0</v>
      </c>
      <c r="H21" s="188" t="str">
        <f>VLOOKUP(B21,'Materiality &amp; shallow dive'!B$6:I$17,8,FALSE)</f>
        <v/>
      </c>
      <c r="I21" s="188"/>
      <c r="J21" s="188"/>
      <c r="K21" s="188"/>
      <c r="L21" s="9"/>
      <c r="M21" s="9"/>
    </row>
    <row r="22" spans="1:13" ht="13.15">
      <c r="A22" s="9">
        <v>7</v>
      </c>
      <c r="B22" s="187" t="s">
        <v>115</v>
      </c>
      <c r="C22" s="188">
        <f ca="1">VLOOKUP(B22,'Materiality &amp; shallow dive'!B$6:E$16,3,FALSE)</f>
        <v>0</v>
      </c>
      <c r="D22" s="188">
        <v>0</v>
      </c>
      <c r="E22" s="188">
        <v>0</v>
      </c>
      <c r="F22" s="188">
        <v>0</v>
      </c>
      <c r="G22" s="188">
        <f ca="1">VLOOKUP(B22,'Materiality &amp; shallow dive'!B$6:E$16,4,FALSE)</f>
        <v>0</v>
      </c>
      <c r="H22" s="188" t="str">
        <f>VLOOKUP(B22,'Materiality &amp; shallow dive'!B$6:I$17,8,FALSE)</f>
        <v/>
      </c>
      <c r="I22" s="188"/>
      <c r="J22" s="188"/>
      <c r="K22" s="188"/>
      <c r="L22" s="9"/>
      <c r="M22" s="9"/>
    </row>
    <row r="23" spans="1:13" ht="13.15">
      <c r="A23" s="9">
        <v>8</v>
      </c>
      <c r="B23" s="187" t="s">
        <v>116</v>
      </c>
      <c r="C23" s="188">
        <f ca="1">VLOOKUP(B23,'Materiality &amp; shallow dive'!B$6:E$16,3,FALSE)</f>
        <v>0</v>
      </c>
      <c r="D23" s="188">
        <v>0</v>
      </c>
      <c r="E23" s="188">
        <v>0</v>
      </c>
      <c r="F23" s="188">
        <v>0</v>
      </c>
      <c r="G23" s="188">
        <f ca="1">VLOOKUP(B23,'Materiality &amp; shallow dive'!B$6:E$16,4,FALSE)</f>
        <v>0</v>
      </c>
      <c r="H23" s="188" t="str">
        <f>VLOOKUP(B23,'Materiality &amp; shallow dive'!B$6:I$17,8,FALSE)</f>
        <v/>
      </c>
      <c r="I23" s="188"/>
      <c r="J23" s="188"/>
      <c r="K23" s="188"/>
      <c r="L23" s="9"/>
      <c r="M23" s="9"/>
    </row>
    <row r="24" spans="1:13" ht="13.15">
      <c r="A24" s="9">
        <v>9</v>
      </c>
      <c r="B24" s="187" t="s">
        <v>117</v>
      </c>
      <c r="C24" s="188">
        <f ca="1">VLOOKUP(B24,'Materiality &amp; shallow dive'!B$6:E$16,3,FALSE)</f>
        <v>0</v>
      </c>
      <c r="D24" s="188">
        <v>0</v>
      </c>
      <c r="E24" s="188">
        <v>0</v>
      </c>
      <c r="F24" s="188">
        <v>0</v>
      </c>
      <c r="G24" s="188">
        <f ca="1">VLOOKUP(B24,'Materiality &amp; shallow dive'!B$6:E$16,4,FALSE)</f>
        <v>0</v>
      </c>
      <c r="H24" s="188" t="str">
        <f>VLOOKUP(B24,'Materiality &amp; shallow dive'!B$6:I$17,8,FALSE)</f>
        <v/>
      </c>
      <c r="I24" s="188"/>
      <c r="J24" s="188"/>
      <c r="K24" s="188"/>
      <c r="L24" s="9"/>
      <c r="M24" s="9"/>
    </row>
    <row r="25" spans="1:13" ht="13.15">
      <c r="A25" s="9">
        <v>10</v>
      </c>
      <c r="B25" s="187" t="s">
        <v>118</v>
      </c>
      <c r="C25" s="188">
        <f ca="1">VLOOKUP(B25,'Materiality &amp; shallow dive'!B$6:E$16,3,FALSE)</f>
        <v>0</v>
      </c>
      <c r="D25" s="188">
        <v>0</v>
      </c>
      <c r="E25" s="188">
        <v>0</v>
      </c>
      <c r="F25" s="188">
        <v>0</v>
      </c>
      <c r="G25" s="188">
        <f ca="1">VLOOKUP(B25,'Materiality &amp; shallow dive'!B$6:E$16,4,FALSE)</f>
        <v>0</v>
      </c>
      <c r="H25" s="188" t="str">
        <f>VLOOKUP(B25,'Materiality &amp; shallow dive'!B$6:I$17,8,FALSE)</f>
        <v/>
      </c>
      <c r="I25" s="188"/>
      <c r="J25" s="188"/>
      <c r="K25" s="188"/>
      <c r="L25" s="9"/>
      <c r="M25" s="9"/>
    </row>
    <row r="26" spans="1:13" ht="13.15">
      <c r="A26" s="9">
        <v>11</v>
      </c>
      <c r="B26" s="187" t="s">
        <v>119</v>
      </c>
      <c r="C26" s="188">
        <f ca="1">VLOOKUP(B26,'Materiality &amp; shallow dive'!B$6:E$16,3,FALSE)</f>
        <v>0</v>
      </c>
      <c r="D26" s="188">
        <v>0</v>
      </c>
      <c r="E26" s="188">
        <v>0</v>
      </c>
      <c r="F26" s="188">
        <v>0</v>
      </c>
      <c r="G26" s="188">
        <f ca="1">VLOOKUP(B26,'Materiality &amp; shallow dive'!B$6:E$16,4,FALSE)</f>
        <v>0</v>
      </c>
      <c r="H26" s="188" t="str">
        <f>VLOOKUP(B26,'Materiality &amp; shallow dive'!B$6:I$17,8,FALSE)</f>
        <v/>
      </c>
      <c r="I26" s="188"/>
      <c r="J26" s="188"/>
      <c r="K26" s="188"/>
      <c r="L26" s="9"/>
      <c r="M26" s="9"/>
    </row>
    <row r="27" spans="1:13" ht="13.15">
      <c r="A27" s="3"/>
      <c r="B27" s="10" t="s">
        <v>133</v>
      </c>
      <c r="C27" s="27">
        <f ca="1">SUM(C16:C26)</f>
        <v>21.043000000000003</v>
      </c>
      <c r="D27" s="27">
        <f t="shared" ref="D27:K27" si="1">SUM(D16:D26)</f>
        <v>0</v>
      </c>
      <c r="E27" s="27">
        <f t="shared" si="1"/>
        <v>0</v>
      </c>
      <c r="F27" s="184">
        <f t="shared" si="1"/>
        <v>0</v>
      </c>
      <c r="G27" s="27">
        <f ca="1">SUM(G16:G26)</f>
        <v>21.043000000000003</v>
      </c>
      <c r="H27" s="27">
        <f t="shared" si="1"/>
        <v>0</v>
      </c>
      <c r="I27" s="27">
        <f t="shared" si="1"/>
        <v>0</v>
      </c>
      <c r="J27" s="27">
        <f t="shared" ca="1" si="1"/>
        <v>18.938700000000004</v>
      </c>
      <c r="K27" s="27">
        <f t="shared" ca="1" si="1"/>
        <v>18.938700000000004</v>
      </c>
      <c r="L27" s="185"/>
      <c r="M27" s="186"/>
    </row>
  </sheetData>
  <mergeCells count="1">
    <mergeCell ref="A3:N3"/>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EA36B-4EA6-4368-B3C7-316CD90FD76A}">
  <sheetPr>
    <tabColor rgb="FF98C561"/>
  </sheetPr>
  <dimension ref="A1:AF51"/>
  <sheetViews>
    <sheetView zoomScale="80" zoomScaleNormal="80" workbookViewId="0">
      <selection sqref="A1:AF1"/>
    </sheetView>
  </sheetViews>
  <sheetFormatPr defaultRowHeight="12.75"/>
  <cols>
    <col min="3" max="3" width="10.28515625" bestFit="1" customWidth="1"/>
    <col min="4" max="4" width="21.85546875" bestFit="1" customWidth="1"/>
    <col min="5" max="5" width="24.7109375" bestFit="1" customWidth="1"/>
    <col min="6" max="6" width="21.85546875" bestFit="1" customWidth="1"/>
    <col min="7" max="7" width="24.7109375" bestFit="1" customWidth="1"/>
    <col min="8" max="12" width="9.28515625" bestFit="1" customWidth="1"/>
    <col min="21" max="25" width="9.28515625" bestFit="1" customWidth="1"/>
  </cols>
  <sheetData>
    <row r="1" spans="1:32" s="2" customFormat="1" ht="30.75">
      <c r="A1" s="210" t="e">
        <f ca="1" xml:space="preserve"> RIGHT(CELL("filename", $A$1), LEN(CELL("filename", $A$1)) - SEARCH("]", CELL("filename", $A$1)))</f>
        <v>#VALUE!</v>
      </c>
      <c r="B1" s="210"/>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row>
    <row r="3" spans="1:32" ht="18">
      <c r="A3" s="209" t="s">
        <v>295</v>
      </c>
      <c r="B3" s="209"/>
      <c r="C3" s="209"/>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09"/>
    </row>
    <row r="5" spans="1:32" ht="13.15">
      <c r="B5" s="29" t="s">
        <v>296</v>
      </c>
      <c r="O5" s="29" t="s">
        <v>297</v>
      </c>
      <c r="Q5" s="23"/>
    </row>
    <row r="6" spans="1:32" ht="65.650000000000006">
      <c r="B6" s="11" t="s">
        <v>52</v>
      </c>
      <c r="C6" s="11" t="s">
        <v>298</v>
      </c>
      <c r="D6" s="11" t="s">
        <v>299</v>
      </c>
      <c r="E6" s="11" t="s">
        <v>300</v>
      </c>
      <c r="F6" s="11" t="s">
        <v>301</v>
      </c>
      <c r="G6" s="11" t="s">
        <v>302</v>
      </c>
      <c r="H6" s="11" t="s">
        <v>303</v>
      </c>
      <c r="I6" s="11" t="s">
        <v>304</v>
      </c>
      <c r="J6" s="11" t="s">
        <v>305</v>
      </c>
      <c r="K6" s="11" t="s">
        <v>306</v>
      </c>
      <c r="L6" s="11" t="s">
        <v>133</v>
      </c>
      <c r="O6" s="11" t="s">
        <v>52</v>
      </c>
      <c r="P6" s="11" t="s">
        <v>307</v>
      </c>
      <c r="Q6" s="11" t="s">
        <v>298</v>
      </c>
      <c r="R6" s="11" t="s">
        <v>299</v>
      </c>
      <c r="S6" s="11" t="s">
        <v>300</v>
      </c>
      <c r="T6" s="11" t="s">
        <v>301</v>
      </c>
      <c r="U6" s="11" t="s">
        <v>302</v>
      </c>
      <c r="V6" s="11" t="s">
        <v>303</v>
      </c>
      <c r="W6" s="11" t="s">
        <v>304</v>
      </c>
      <c r="X6" s="11" t="s">
        <v>305</v>
      </c>
      <c r="Y6" s="11" t="s">
        <v>306</v>
      </c>
      <c r="Z6" s="11" t="s">
        <v>133</v>
      </c>
    </row>
    <row r="7" spans="1:32">
      <c r="B7" s="13" t="str">
        <f>Allowance!B16</f>
        <v>ANH</v>
      </c>
      <c r="C7" s="164">
        <f t="array" aca="1" ref="C7" ca="1">VLOOKUP($B7&amp;"|"&amp;'Consolidated Input'!$B$16,CHOOSE({1,2},Table1[Acronym]&amp;"|"&amp;Table1[BON code],Table1[2023-24]),2,FALSE)</f>
        <v>0</v>
      </c>
      <c r="D7" s="164">
        <f t="array" aca="1" ref="D7" ca="1">VLOOKUP($B7&amp;"|"&amp;'Consolidated Input'!$B$26,CHOOSE({1,2},Table1[Acronym]&amp;"|"&amp;Table1[BON code],Table1[2023-24]),2,FALSE)</f>
        <v>0</v>
      </c>
      <c r="E7" s="164">
        <f t="array" aca="1" ref="E7" ca="1">VLOOKUP($B7&amp;"|"&amp;'Consolidated Input'!$B$16,CHOOSE({1,2},Table1[Acronym]&amp;"|"&amp;Table1[BON code],Table1[2024-25]),2,FALSE)</f>
        <v>0</v>
      </c>
      <c r="F7" s="164">
        <f t="array" aca="1" ref="F7" ca="1">VLOOKUP($B7&amp;"|"&amp;'Consolidated Input'!$B$26,CHOOSE({1,2},Table1[Acronym]&amp;"|"&amp;Table1[BON code],Table1[2024-25]),2,FALSE)</f>
        <v>0</v>
      </c>
      <c r="G7" s="165">
        <f t="array" aca="1" ref="G7" ca="1">VLOOKUP($B7&amp;"|"&amp;'Consolidated Input'!$B$10,CHOOSE({1,2},Table1[Acronym]&amp;"|"&amp;Table1[BON code],Table1[2025-26]),2,FALSE)</f>
        <v>0</v>
      </c>
      <c r="H7" s="165">
        <f t="array" aca="1" ref="H7" ca="1">VLOOKUP($B7&amp;"|"&amp;'Consolidated Input'!$B$10,CHOOSE({1,2},Table1[Acronym]&amp;"|"&amp;Table1[BON code],Table1[2026-27]),2,FALSE)</f>
        <v>0</v>
      </c>
      <c r="I7" s="165">
        <f t="array" aca="1" ref="I7" ca="1">VLOOKUP($B7&amp;"|"&amp;'Consolidated Input'!$B$10,CHOOSE({1,2},Table1[Acronym]&amp;"|"&amp;Table1[BON code],Table1[2027-28]),2,FALSE)</f>
        <v>0</v>
      </c>
      <c r="J7" s="165">
        <f t="array" aca="1" ref="J7" ca="1">VLOOKUP($B7&amp;"|"&amp;'Consolidated Input'!$B$10,CHOOSE({1,2},Table1[Acronym]&amp;"|"&amp;Table1[BON code],Table1[2028-29]),2,FALSE)</f>
        <v>0</v>
      </c>
      <c r="K7" s="165">
        <f t="array" aca="1" ref="K7" ca="1">VLOOKUP($B7&amp;"|"&amp;'Consolidated Input'!$B$10,CHOOSE({1,2},Table1[Acronym]&amp;"|"&amp;Table1[BON code],Table1[2029-30]),2,FALSE)</f>
        <v>0</v>
      </c>
      <c r="L7" s="166">
        <f t="shared" ref="L7:L8" ca="1" si="0">SUM(C7:K7)</f>
        <v>0</v>
      </c>
      <c r="O7" s="13" t="str">
        <f t="shared" ref="O7:O8" si="1">B7</f>
        <v>ANH</v>
      </c>
      <c r="P7" s="166">
        <f ca="1">Allowance!G16</f>
        <v>0</v>
      </c>
      <c r="Q7" s="167">
        <f t="array" aca="1" ref="Q7" ca="1">VLOOKUP($B7&amp;"|"&amp;'Final Input'!$B$16,CHOOSE({1,2},Table3[Acronym]&amp;"|"&amp;Table3[BON code],Table3[2023-24]),2,FALSE)</f>
        <v>0</v>
      </c>
      <c r="R7" s="164">
        <f t="array" aca="1" ref="R7" ca="1">VLOOKUP($B7&amp;"|"&amp;'Final Input'!$B$26,CHOOSE({1,2},Table3[Acronym]&amp;"|"&amp;Table3[BON code],Table3[2023-24]),2,FALSE)</f>
        <v>0</v>
      </c>
      <c r="S7" s="164">
        <f t="array" aca="1" ref="S7" ca="1">VLOOKUP($B7&amp;"|"&amp;'Final Input'!$B$16,CHOOSE({1,2},Table3[Acronym]&amp;"|"&amp;Table3[BON code],Table3[2024-25]),2,FALSE)</f>
        <v>0</v>
      </c>
      <c r="T7" s="164">
        <f t="array" aca="1" ref="T7" ca="1">VLOOKUP($B7&amp;"|"&amp;'Final Input'!$B$26,CHOOSE({1,2},Table3[Acronym]&amp;"|"&amp;Table3[BON code],Table3[2024-25]),2,FALSE)</f>
        <v>0</v>
      </c>
      <c r="U7" s="165" cm="1">
        <f t="array" aca="1" ref="U7" ca="1">VLOOKUP($O7&amp;"|"&amp;'Final Input'!$B$10,CHOOSE({1,2},Table3[Acronym]&amp;"|"&amp;Table3[BON code],Table3[2025-26]),2,FALSE)</f>
        <v>0</v>
      </c>
      <c r="V7" s="165">
        <f t="array" aca="1" ref="V7" ca="1">VLOOKUP($O7&amp;"|"&amp;'Final Input'!$B$10,CHOOSE({1,2},Table3[Acronym]&amp;"|"&amp;Table3[BON code],Table3[2026-27]),2,FALSE)</f>
        <v>0</v>
      </c>
      <c r="W7" s="165">
        <f t="array" aca="1" ref="W7" ca="1">VLOOKUP($O7&amp;"|"&amp;'Final Input'!$B$10,CHOOSE({1,2},Table3[Acronym]&amp;"|"&amp;Table3[BON code],Table3[2027-28]),2,FALSE)</f>
        <v>0</v>
      </c>
      <c r="X7" s="165">
        <f t="array" aca="1" ref="X7" ca="1">VLOOKUP($O7&amp;"|"&amp;'Final Input'!$B$10,CHOOSE({1,2},Table3[Acronym]&amp;"|"&amp;Table3[BON code],Table3[2028-29]),2,FALSE)</f>
        <v>0</v>
      </c>
      <c r="Y7" s="165">
        <f t="array" aca="1" ref="Y7" ca="1">VLOOKUP($O7&amp;"|"&amp;'Final Input'!$B$10,CHOOSE({1,2},Table3[Acronym]&amp;"|"&amp;Table3[BON code],Table3[2029-30]),2,FALSE)</f>
        <v>0</v>
      </c>
      <c r="Z7" s="166">
        <f t="shared" ref="Z7:Z8" ca="1" si="2">SUM(Q7:Y7)</f>
        <v>0</v>
      </c>
    </row>
    <row r="8" spans="1:32">
      <c r="B8" s="13" t="str">
        <f>Allowance!B17</f>
        <v>WSH</v>
      </c>
      <c r="C8" s="164">
        <f t="array" aca="1" ref="C8" ca="1">VLOOKUP($B8&amp;"|"&amp;'Consolidated Input'!$B$16,CHOOSE({1,2},Table1[Acronym]&amp;"|"&amp;Table1[BON code],Table1[2023-24]),2,FALSE)</f>
        <v>0</v>
      </c>
      <c r="D8" s="164">
        <f t="array" aca="1" ref="D8" ca="1">VLOOKUP($B8&amp;"|"&amp;'Consolidated Input'!$B$26,CHOOSE({1,2},Table1[Acronym]&amp;"|"&amp;Table1[BON code],Table1[2023-24]),2,FALSE)</f>
        <v>0</v>
      </c>
      <c r="E8" s="164">
        <f t="array" aca="1" ref="E8" ca="1">VLOOKUP($B8&amp;"|"&amp;'Consolidated Input'!$B$16,CHOOSE({1,2},Table1[Acronym]&amp;"|"&amp;Table1[BON code],Table1[2024-25]),2,FALSE)</f>
        <v>0</v>
      </c>
      <c r="F8" s="164">
        <f t="array" aca="1" ref="F8" ca="1">VLOOKUP($B8&amp;"|"&amp;'Consolidated Input'!$B$26,CHOOSE({1,2},Table1[Acronym]&amp;"|"&amp;Table1[BON code],Table1[2024-25]),2,FALSE)</f>
        <v>0</v>
      </c>
      <c r="G8" s="165">
        <f t="array" aca="1" ref="G8" ca="1">VLOOKUP($B8&amp;"|"&amp;'Consolidated Input'!$B$10,CHOOSE({1,2},Table1[Acronym]&amp;"|"&amp;Table1[BON code],Table1[2025-26]),2,FALSE)</f>
        <v>0.38600000000000001</v>
      </c>
      <c r="H8" s="165">
        <f t="array" aca="1" ref="H8" ca="1">VLOOKUP($B8&amp;"|"&amp;'Consolidated Input'!$B$10,CHOOSE({1,2},Table1[Acronym]&amp;"|"&amp;Table1[BON code],Table1[2026-27]),2,FALSE)</f>
        <v>2.2450000000000001</v>
      </c>
      <c r="I8" s="165">
        <f t="array" aca="1" ref="I8" ca="1">VLOOKUP($B8&amp;"|"&amp;'Consolidated Input'!$B$10,CHOOSE({1,2},Table1[Acronym]&amp;"|"&amp;Table1[BON code],Table1[2027-28]),2,FALSE)</f>
        <v>9.2270000000000003</v>
      </c>
      <c r="J8" s="165">
        <f t="array" aca="1" ref="J8" ca="1">VLOOKUP($B8&amp;"|"&amp;'Consolidated Input'!$B$10,CHOOSE({1,2},Table1[Acronym]&amp;"|"&amp;Table1[BON code],Table1[2028-29]),2,FALSE)</f>
        <v>5.9730000000000008</v>
      </c>
      <c r="K8" s="165">
        <f t="array" aca="1" ref="K8" ca="1">VLOOKUP($B8&amp;"|"&amp;'Consolidated Input'!$B$10,CHOOSE({1,2},Table1[Acronym]&amp;"|"&amp;Table1[BON code],Table1[2029-30]),2,FALSE)</f>
        <v>3.2120000000000002</v>
      </c>
      <c r="L8" s="166">
        <f t="shared" ca="1" si="0"/>
        <v>21.043000000000003</v>
      </c>
      <c r="O8" s="13" t="str">
        <f t="shared" si="1"/>
        <v>WSH</v>
      </c>
      <c r="P8" s="166">
        <f ca="1">Allowance!G17</f>
        <v>21.043000000000003</v>
      </c>
      <c r="Q8" s="167">
        <f t="array" aca="1" ref="Q8" ca="1">VLOOKUP($B8&amp;"|"&amp;'Final Input'!$B$16,CHOOSE({1,2},Table3[Acronym]&amp;"|"&amp;Table3[BON code],Table3[2023-24]),2,FALSE)</f>
        <v>0</v>
      </c>
      <c r="R8" s="164">
        <f t="array" aca="1" ref="R8" ca="1">VLOOKUP($B8&amp;"|"&amp;'Final Input'!$B$26,CHOOSE({1,2},Table3[Acronym]&amp;"|"&amp;Table3[BON code],Table3[2023-24]),2,FALSE)</f>
        <v>0</v>
      </c>
      <c r="S8" s="164">
        <f t="array" aca="1" ref="S8" ca="1">VLOOKUP($B8&amp;"|"&amp;'Final Input'!$B$16,CHOOSE({1,2},Table3[Acronym]&amp;"|"&amp;Table3[BON code],Table3[2024-25]),2,FALSE)</f>
        <v>0</v>
      </c>
      <c r="T8" s="164">
        <f t="array" aca="1" ref="T8" ca="1">VLOOKUP($B8&amp;"|"&amp;'Final Input'!$B$26,CHOOSE({1,2},Table3[Acronym]&amp;"|"&amp;Table3[BON code],Table3[2024-25]),2,FALSE)</f>
        <v>0</v>
      </c>
      <c r="U8" s="165" cm="1">
        <f t="array" aca="1" ref="U8" ca="1">VLOOKUP($O8&amp;"|"&amp;'Final Input'!$B$10,CHOOSE({1,2},Table3[Acronym]&amp;"|"&amp;Table3[BON code],Table3[2025-26]),2,FALSE)</f>
        <v>0.38600000000000001</v>
      </c>
      <c r="V8" s="165">
        <f t="array" aca="1" ref="V8" ca="1">VLOOKUP($O8&amp;"|"&amp;'Final Input'!$B$10,CHOOSE({1,2},Table3[Acronym]&amp;"|"&amp;Table3[BON code],Table3[2026-27]),2,FALSE)</f>
        <v>2.2450000000000001</v>
      </c>
      <c r="W8" s="165">
        <f t="array" aca="1" ref="W8" ca="1">VLOOKUP($O8&amp;"|"&amp;'Final Input'!$B$10,CHOOSE({1,2},Table3[Acronym]&amp;"|"&amp;Table3[BON code],Table3[2027-28]),2,FALSE)</f>
        <v>9.2270000000000003</v>
      </c>
      <c r="X8" s="165">
        <f t="array" aca="1" ref="X8" ca="1">VLOOKUP($O8&amp;"|"&amp;'Final Input'!$B$10,CHOOSE({1,2},Table3[Acronym]&amp;"|"&amp;Table3[BON code],Table3[2028-29]),2,FALSE)</f>
        <v>5.9730000000000008</v>
      </c>
      <c r="Y8" s="165">
        <f t="array" aca="1" ref="Y8" ca="1">VLOOKUP($O8&amp;"|"&amp;'Final Input'!$B$10,CHOOSE({1,2},Table3[Acronym]&amp;"|"&amp;Table3[BON code],Table3[2029-30]),2,FALSE)</f>
        <v>3.2120000000000002</v>
      </c>
      <c r="Z8" s="166">
        <f t="shared" ca="1" si="2"/>
        <v>21.043000000000003</v>
      </c>
    </row>
    <row r="9" spans="1:32">
      <c r="B9" s="13" t="s">
        <v>111</v>
      </c>
      <c r="C9" s="164">
        <f t="array" aca="1" ref="C9" ca="1">VLOOKUP($B9&amp;"|"&amp;'Consolidated Input'!$B$16,CHOOSE({1,2},Table1[Acronym]&amp;"|"&amp;Table1[BON code],Table1[2023-24]),2,FALSE)</f>
        <v>0</v>
      </c>
      <c r="D9" s="164">
        <f t="array" aca="1" ref="D9" ca="1">VLOOKUP($B9&amp;"|"&amp;'Consolidated Input'!$B$26,CHOOSE({1,2},Table1[Acronym]&amp;"|"&amp;Table1[BON code],Table1[2023-24]),2,FALSE)</f>
        <v>0</v>
      </c>
      <c r="E9" s="164">
        <f t="array" aca="1" ref="E9" ca="1">VLOOKUP($B9&amp;"|"&amp;'Consolidated Input'!$B$16,CHOOSE({1,2},Table1[Acronym]&amp;"|"&amp;Table1[BON code],Table1[2024-25]),2,FALSE)</f>
        <v>0</v>
      </c>
      <c r="F9" s="164">
        <f t="array" aca="1" ref="F9" ca="1">VLOOKUP($B9&amp;"|"&amp;'Consolidated Input'!$B$26,CHOOSE({1,2},Table1[Acronym]&amp;"|"&amp;Table1[BON code],Table1[2024-25]),2,FALSE)</f>
        <v>0</v>
      </c>
      <c r="G9" s="165">
        <f t="array" aca="1" ref="G9" ca="1">VLOOKUP($B9&amp;"|"&amp;'Consolidated Input'!$B$10,CHOOSE({1,2},Table1[Acronym]&amp;"|"&amp;Table1[BON code],Table1[2025-26]),2,FALSE)</f>
        <v>0</v>
      </c>
      <c r="H9" s="165">
        <f t="array" aca="1" ref="H9" ca="1">VLOOKUP($B9&amp;"|"&amp;'Consolidated Input'!$B$10,CHOOSE({1,2},Table1[Acronym]&amp;"|"&amp;Table1[BON code],Table1[2026-27]),2,FALSE)</f>
        <v>0</v>
      </c>
      <c r="I9" s="165">
        <f t="array" aca="1" ref="I9" ca="1">VLOOKUP($B9&amp;"|"&amp;'Consolidated Input'!$B$10,CHOOSE({1,2},Table1[Acronym]&amp;"|"&amp;Table1[BON code],Table1[2027-28]),2,FALSE)</f>
        <v>0</v>
      </c>
      <c r="J9" s="165">
        <f t="array" aca="1" ref="J9" ca="1">VLOOKUP($B9&amp;"|"&amp;'Consolidated Input'!$B$10,CHOOSE({1,2},Table1[Acronym]&amp;"|"&amp;Table1[BON code],Table1[2028-29]),2,FALSE)</f>
        <v>0</v>
      </c>
      <c r="K9" s="165">
        <f t="array" aca="1" ref="K9" ca="1">VLOOKUP($B9&amp;"|"&amp;'Consolidated Input'!$B$10,CHOOSE({1,2},Table1[Acronym]&amp;"|"&amp;Table1[BON code],Table1[2029-30]),2,FALSE)</f>
        <v>0</v>
      </c>
      <c r="L9" s="166">
        <f t="shared" ref="L9" ca="1" si="3">SUM(C9:K9)</f>
        <v>0</v>
      </c>
      <c r="O9" s="13" t="s">
        <v>111</v>
      </c>
      <c r="P9" s="166">
        <f ca="1">Allowance!G18</f>
        <v>0</v>
      </c>
      <c r="Q9" s="167">
        <f t="array" aca="1" ref="Q9" ca="1">VLOOKUP($B9&amp;"|"&amp;'Final Input'!$B$16,CHOOSE({1,2},Table3[Acronym]&amp;"|"&amp;Table3[BON code],Table3[2023-24]),2,FALSE)</f>
        <v>0</v>
      </c>
      <c r="R9" s="164">
        <f t="array" aca="1" ref="R9" ca="1">VLOOKUP($B9&amp;"|"&amp;'Final Input'!$B$26,CHOOSE({1,2},Table3[Acronym]&amp;"|"&amp;Table3[BON code],Table3[2023-24]),2,FALSE)</f>
        <v>0</v>
      </c>
      <c r="S9" s="164">
        <f t="array" aca="1" ref="S9" ca="1">VLOOKUP($B9&amp;"|"&amp;'Final Input'!$B$16,CHOOSE({1,2},Table3[Acronym]&amp;"|"&amp;Table3[BON code],Table3[2024-25]),2,FALSE)</f>
        <v>0</v>
      </c>
      <c r="T9" s="164">
        <f t="array" aca="1" ref="T9" ca="1">VLOOKUP($B9&amp;"|"&amp;'Final Input'!$B$26,CHOOSE({1,2},Table3[Acronym]&amp;"|"&amp;Table3[BON code],Table3[2024-25]),2,FALSE)</f>
        <v>0</v>
      </c>
      <c r="U9" s="165" cm="1">
        <f t="array" aca="1" ref="U9" ca="1">VLOOKUP($O9&amp;"|"&amp;'Final Input'!$B$10,CHOOSE({1,2},Table3[Acronym]&amp;"|"&amp;Table3[BON code],Table3[2025-26]),2,FALSE)</f>
        <v>0</v>
      </c>
      <c r="V9" s="165">
        <f t="array" aca="1" ref="V9" ca="1">VLOOKUP($O9&amp;"|"&amp;'Final Input'!$B$10,CHOOSE({1,2},Table3[Acronym]&amp;"|"&amp;Table3[BON code],Table3[2026-27]),2,FALSE)</f>
        <v>0</v>
      </c>
      <c r="W9" s="165">
        <f t="array" aca="1" ref="W9" ca="1">VLOOKUP($O9&amp;"|"&amp;'Final Input'!$B$10,CHOOSE({1,2},Table3[Acronym]&amp;"|"&amp;Table3[BON code],Table3[2027-28]),2,FALSE)</f>
        <v>0</v>
      </c>
      <c r="X9" s="165">
        <f t="array" aca="1" ref="X9" ca="1">VLOOKUP($O9&amp;"|"&amp;'Final Input'!$B$10,CHOOSE({1,2},Table3[Acronym]&amp;"|"&amp;Table3[BON code],Table3[2028-29]),2,FALSE)</f>
        <v>0</v>
      </c>
      <c r="Y9" s="165">
        <f t="array" aca="1" ref="Y9" ca="1">VLOOKUP($O9&amp;"|"&amp;'Final Input'!$B$10,CHOOSE({1,2},Table3[Acronym]&amp;"|"&amp;Table3[BON code],Table3[2029-30]),2,FALSE)</f>
        <v>0</v>
      </c>
      <c r="Z9" s="166">
        <f t="shared" ref="Z9" ca="1" si="4">SUM(Q9:Y9)</f>
        <v>0</v>
      </c>
    </row>
    <row r="10" spans="1:32">
      <c r="B10" s="13" t="str">
        <f>Allowance!B19</f>
        <v>NES</v>
      </c>
      <c r="C10" s="164">
        <f t="array" aca="1" ref="C10" ca="1">VLOOKUP($B10&amp;"|"&amp;'Consolidated Input'!$B$16,CHOOSE({1,2},Table1[Acronym]&amp;"|"&amp;Table1[BON code],Table1[2023-24]),2,FALSE)</f>
        <v>0</v>
      </c>
      <c r="D10" s="164">
        <f t="array" aca="1" ref="D10" ca="1">VLOOKUP($B10&amp;"|"&amp;'Consolidated Input'!$B$26,CHOOSE({1,2},Table1[Acronym]&amp;"|"&amp;Table1[BON code],Table1[2023-24]),2,FALSE)</f>
        <v>0</v>
      </c>
      <c r="E10" s="164">
        <f t="array" aca="1" ref="E10" ca="1">VLOOKUP($B10&amp;"|"&amp;'Consolidated Input'!$B$16,CHOOSE({1,2},Table1[Acronym]&amp;"|"&amp;Table1[BON code],Table1[2024-25]),2,FALSE)</f>
        <v>0</v>
      </c>
      <c r="F10" s="164">
        <f t="array" aca="1" ref="F10" ca="1">VLOOKUP($B10&amp;"|"&amp;'Consolidated Input'!$B$26,CHOOSE({1,2},Table1[Acronym]&amp;"|"&amp;Table1[BON code],Table1[2024-25]),2,FALSE)</f>
        <v>0</v>
      </c>
      <c r="G10" s="165">
        <f t="array" aca="1" ref="G10" ca="1">VLOOKUP($B10&amp;"|"&amp;'Consolidated Input'!$B$10,CHOOSE({1,2},Table1[Acronym]&amp;"|"&amp;Table1[BON code],Table1[2025-26]),2,FALSE)</f>
        <v>0</v>
      </c>
      <c r="H10" s="165">
        <f t="array" aca="1" ref="H10" ca="1">VLOOKUP($B10&amp;"|"&amp;'Consolidated Input'!$B$10,CHOOSE({1,2},Table1[Acronym]&amp;"|"&amp;Table1[BON code],Table1[2026-27]),2,FALSE)</f>
        <v>0</v>
      </c>
      <c r="I10" s="165">
        <f t="array" aca="1" ref="I10" ca="1">VLOOKUP($B10&amp;"|"&amp;'Consolidated Input'!$B$10,CHOOSE({1,2},Table1[Acronym]&amp;"|"&amp;Table1[BON code],Table1[2027-28]),2,FALSE)</f>
        <v>0</v>
      </c>
      <c r="J10" s="165">
        <f t="array" aca="1" ref="J10" ca="1">VLOOKUP($B10&amp;"|"&amp;'Consolidated Input'!$B$10,CHOOSE({1,2},Table1[Acronym]&amp;"|"&amp;Table1[BON code],Table1[2028-29]),2,FALSE)</f>
        <v>0</v>
      </c>
      <c r="K10" s="165">
        <f t="array" aca="1" ref="K10" ca="1">VLOOKUP($B10&amp;"|"&amp;'Consolidated Input'!$B$10,CHOOSE({1,2},Table1[Acronym]&amp;"|"&amp;Table1[BON code],Table1[2029-30]),2,FALSE)</f>
        <v>0</v>
      </c>
      <c r="L10" s="166">
        <f t="shared" ref="L10:L18" ca="1" si="5">SUM(C10:K10)</f>
        <v>0</v>
      </c>
      <c r="O10" s="13" t="str">
        <f t="shared" ref="O10:O18" si="6">B10</f>
        <v>NES</v>
      </c>
      <c r="P10" s="166">
        <f ca="1">Allowance!G19</f>
        <v>0</v>
      </c>
      <c r="Q10" s="167">
        <f t="array" aca="1" ref="Q10" ca="1">VLOOKUP($B10&amp;"|"&amp;'Final Input'!$B$16,CHOOSE({1,2},Table3[Acronym]&amp;"|"&amp;Table3[BON code],Table3[2023-24]),2,FALSE)</f>
        <v>0</v>
      </c>
      <c r="R10" s="164">
        <f t="array" aca="1" ref="R10" ca="1">VLOOKUP($B10&amp;"|"&amp;'Final Input'!$B$26,CHOOSE({1,2},Table3[Acronym]&amp;"|"&amp;Table3[BON code],Table3[2023-24]),2,FALSE)</f>
        <v>0</v>
      </c>
      <c r="S10" s="164">
        <f t="array" aca="1" ref="S10" ca="1">VLOOKUP($B10&amp;"|"&amp;'Final Input'!$B$16,CHOOSE({1,2},Table3[Acronym]&amp;"|"&amp;Table3[BON code],Table3[2024-25]),2,FALSE)</f>
        <v>0</v>
      </c>
      <c r="T10" s="164">
        <f t="array" aca="1" ref="T10" ca="1">VLOOKUP($B10&amp;"|"&amp;'Final Input'!$B$26,CHOOSE({1,2},Table3[Acronym]&amp;"|"&amp;Table3[BON code],Table3[2024-25]),2,FALSE)</f>
        <v>0</v>
      </c>
      <c r="U10" s="165" cm="1">
        <f t="array" aca="1" ref="U10" ca="1">VLOOKUP($O10&amp;"|"&amp;'Final Input'!$B$10,CHOOSE({1,2},Table3[Acronym]&amp;"|"&amp;Table3[BON code],Table3[2025-26]),2,FALSE)</f>
        <v>0</v>
      </c>
      <c r="V10" s="165">
        <f t="array" aca="1" ref="V10" ca="1">VLOOKUP($O10&amp;"|"&amp;'Final Input'!$B$10,CHOOSE({1,2},Table3[Acronym]&amp;"|"&amp;Table3[BON code],Table3[2026-27]),2,FALSE)</f>
        <v>0</v>
      </c>
      <c r="W10" s="165">
        <f t="array" aca="1" ref="W10" ca="1">VLOOKUP($O10&amp;"|"&amp;'Final Input'!$B$10,CHOOSE({1,2},Table3[Acronym]&amp;"|"&amp;Table3[BON code],Table3[2027-28]),2,FALSE)</f>
        <v>0</v>
      </c>
      <c r="X10" s="165">
        <f t="array" aca="1" ref="X10" ca="1">VLOOKUP($O10&amp;"|"&amp;'Final Input'!$B$10,CHOOSE({1,2},Table3[Acronym]&amp;"|"&amp;Table3[BON code],Table3[2028-29]),2,FALSE)</f>
        <v>0</v>
      </c>
      <c r="Y10" s="165">
        <f t="array" aca="1" ref="Y10" ca="1">VLOOKUP($O10&amp;"|"&amp;'Final Input'!$B$10,CHOOSE({1,2},Table3[Acronym]&amp;"|"&amp;Table3[BON code],Table3[2029-30]),2,FALSE)</f>
        <v>0</v>
      </c>
      <c r="Z10" s="166">
        <f t="shared" ref="Z10:Z18" ca="1" si="7">SUM(Q10:Y10)</f>
        <v>0</v>
      </c>
    </row>
    <row r="11" spans="1:32">
      <c r="B11" s="13" t="str">
        <f>Allowance!B20</f>
        <v>SVE</v>
      </c>
      <c r="C11" s="164">
        <f t="array" aca="1" ref="C11" ca="1">VLOOKUP($B11&amp;"|"&amp;'Consolidated Input'!$B$16,CHOOSE({1,2},Table1[Acronym]&amp;"|"&amp;Table1[BON code],Table1[2023-24]),2,FALSE)</f>
        <v>0</v>
      </c>
      <c r="D11" s="164">
        <f t="array" aca="1" ref="D11" ca="1">VLOOKUP($B11&amp;"|"&amp;'Consolidated Input'!$B$26,CHOOSE({1,2},Table1[Acronym]&amp;"|"&amp;Table1[BON code],Table1[2023-24]),2,FALSE)</f>
        <v>0</v>
      </c>
      <c r="E11" s="164">
        <f t="array" aca="1" ref="E11" ca="1">VLOOKUP($B11&amp;"|"&amp;'Consolidated Input'!$B$16,CHOOSE({1,2},Table1[Acronym]&amp;"|"&amp;Table1[BON code],Table1[2024-25]),2,FALSE)</f>
        <v>0</v>
      </c>
      <c r="F11" s="164">
        <f t="array" aca="1" ref="F11" ca="1">VLOOKUP($B11&amp;"|"&amp;'Consolidated Input'!$B$26,CHOOSE({1,2},Table1[Acronym]&amp;"|"&amp;Table1[BON code],Table1[2024-25]),2,FALSE)</f>
        <v>0</v>
      </c>
      <c r="G11" s="165">
        <f t="array" aca="1" ref="G11" ca="1">VLOOKUP($B11&amp;"|"&amp;'Consolidated Input'!$B$10,CHOOSE({1,2},Table1[Acronym]&amp;"|"&amp;Table1[BON code],Table1[2025-26]),2,FALSE)</f>
        <v>0</v>
      </c>
      <c r="H11" s="165">
        <f t="array" aca="1" ref="H11" ca="1">VLOOKUP($B11&amp;"|"&amp;'Consolidated Input'!$B$10,CHOOSE({1,2},Table1[Acronym]&amp;"|"&amp;Table1[BON code],Table1[2026-27]),2,FALSE)</f>
        <v>0</v>
      </c>
      <c r="I11" s="165">
        <f t="array" aca="1" ref="I11" ca="1">VLOOKUP($B11&amp;"|"&amp;'Consolidated Input'!$B$10,CHOOSE({1,2},Table1[Acronym]&amp;"|"&amp;Table1[BON code],Table1[2027-28]),2,FALSE)</f>
        <v>0</v>
      </c>
      <c r="J11" s="165">
        <f t="array" aca="1" ref="J11" ca="1">VLOOKUP($B11&amp;"|"&amp;'Consolidated Input'!$B$10,CHOOSE({1,2},Table1[Acronym]&amp;"|"&amp;Table1[BON code],Table1[2028-29]),2,FALSE)</f>
        <v>0</v>
      </c>
      <c r="K11" s="165">
        <f t="array" aca="1" ref="K11" ca="1">VLOOKUP($B11&amp;"|"&amp;'Consolidated Input'!$B$10,CHOOSE({1,2},Table1[Acronym]&amp;"|"&amp;Table1[BON code],Table1[2029-30]),2,FALSE)</f>
        <v>0</v>
      </c>
      <c r="L11" s="166">
        <f t="shared" ca="1" si="5"/>
        <v>0</v>
      </c>
      <c r="O11" s="13" t="str">
        <f t="shared" si="6"/>
        <v>SVE</v>
      </c>
      <c r="P11" s="166">
        <f ca="1">Allowance!G20</f>
        <v>0</v>
      </c>
      <c r="Q11" s="167">
        <f t="array" aca="1" ref="Q11" ca="1">VLOOKUP($B11&amp;"|"&amp;'Final Input'!$B$16,CHOOSE({1,2},Table3[Acronym]&amp;"|"&amp;Table3[BON code],Table3[2023-24]),2,FALSE)</f>
        <v>0</v>
      </c>
      <c r="R11" s="164">
        <f t="array" aca="1" ref="R11" ca="1">VLOOKUP($B11&amp;"|"&amp;'Final Input'!$B$26,CHOOSE({1,2},Table3[Acronym]&amp;"|"&amp;Table3[BON code],Table3[2023-24]),2,FALSE)</f>
        <v>0</v>
      </c>
      <c r="S11" s="164">
        <f t="array" aca="1" ref="S11" ca="1">VLOOKUP($B11&amp;"|"&amp;'Final Input'!$B$16,CHOOSE({1,2},Table3[Acronym]&amp;"|"&amp;Table3[BON code],Table3[2024-25]),2,FALSE)</f>
        <v>0</v>
      </c>
      <c r="T11" s="164">
        <f t="array" aca="1" ref="T11" ca="1">VLOOKUP($B11&amp;"|"&amp;'Final Input'!$B$26,CHOOSE({1,2},Table3[Acronym]&amp;"|"&amp;Table3[BON code],Table3[2024-25]),2,FALSE)</f>
        <v>0</v>
      </c>
      <c r="U11" s="165" cm="1">
        <f t="array" aca="1" ref="U11" ca="1">VLOOKUP($O11&amp;"|"&amp;'Final Input'!$B$10,CHOOSE({1,2},Table3[Acronym]&amp;"|"&amp;Table3[BON code],Table3[2025-26]),2,FALSE)</f>
        <v>0</v>
      </c>
      <c r="V11" s="165">
        <f t="array" aca="1" ref="V11" ca="1">VLOOKUP($O11&amp;"|"&amp;'Final Input'!$B$10,CHOOSE({1,2},Table3[Acronym]&amp;"|"&amp;Table3[BON code],Table3[2026-27]),2,FALSE)</f>
        <v>0</v>
      </c>
      <c r="W11" s="165">
        <f t="array" aca="1" ref="W11" ca="1">VLOOKUP($O11&amp;"|"&amp;'Final Input'!$B$10,CHOOSE({1,2},Table3[Acronym]&amp;"|"&amp;Table3[BON code],Table3[2027-28]),2,FALSE)</f>
        <v>0</v>
      </c>
      <c r="X11" s="165">
        <f t="array" aca="1" ref="X11" ca="1">VLOOKUP($O11&amp;"|"&amp;'Final Input'!$B$10,CHOOSE({1,2},Table3[Acronym]&amp;"|"&amp;Table3[BON code],Table3[2028-29]),2,FALSE)</f>
        <v>0</v>
      </c>
      <c r="Y11" s="165">
        <f t="array" aca="1" ref="Y11" ca="1">VLOOKUP($O11&amp;"|"&amp;'Final Input'!$B$10,CHOOSE({1,2},Table3[Acronym]&amp;"|"&amp;Table3[BON code],Table3[2029-30]),2,FALSE)</f>
        <v>0</v>
      </c>
      <c r="Z11" s="166">
        <f t="shared" ca="1" si="7"/>
        <v>0</v>
      </c>
    </row>
    <row r="12" spans="1:32">
      <c r="B12" s="13" t="str">
        <f>Allowance!B21</f>
        <v>SWB</v>
      </c>
      <c r="C12" s="164">
        <f t="array" aca="1" ref="C12" ca="1">VLOOKUP($B12&amp;"|"&amp;'Consolidated Input'!$B$16,CHOOSE({1,2},Table1[Acronym]&amp;"|"&amp;Table1[BON code],Table1[2023-24]),2,FALSE)</f>
        <v>0</v>
      </c>
      <c r="D12" s="164">
        <f t="array" aca="1" ref="D12" ca="1">VLOOKUP($B12&amp;"|"&amp;'Consolidated Input'!$B$26,CHOOSE({1,2},Table1[Acronym]&amp;"|"&amp;Table1[BON code],Table1[2023-24]),2,FALSE)</f>
        <v>0</v>
      </c>
      <c r="E12" s="164">
        <f t="array" aca="1" ref="E12" ca="1">VLOOKUP($B12&amp;"|"&amp;'Consolidated Input'!$B$16,CHOOSE({1,2},Table1[Acronym]&amp;"|"&amp;Table1[BON code],Table1[2024-25]),2,FALSE)</f>
        <v>0</v>
      </c>
      <c r="F12" s="164">
        <f t="array" aca="1" ref="F12" ca="1">VLOOKUP($B12&amp;"|"&amp;'Consolidated Input'!$B$26,CHOOSE({1,2},Table1[Acronym]&amp;"|"&amp;Table1[BON code],Table1[2024-25]),2,FALSE)</f>
        <v>0</v>
      </c>
      <c r="G12" s="165">
        <f t="array" aca="1" ref="G12" ca="1">VLOOKUP($B12&amp;"|"&amp;'Consolidated Input'!$B$10,CHOOSE({1,2},Table1[Acronym]&amp;"|"&amp;Table1[BON code],Table1[2025-26]),2,FALSE)</f>
        <v>0</v>
      </c>
      <c r="H12" s="165">
        <f t="array" aca="1" ref="H12" ca="1">VLOOKUP($B12&amp;"|"&amp;'Consolidated Input'!$B$10,CHOOSE({1,2},Table1[Acronym]&amp;"|"&amp;Table1[BON code],Table1[2026-27]),2,FALSE)</f>
        <v>0</v>
      </c>
      <c r="I12" s="165">
        <f t="array" aca="1" ref="I12" ca="1">VLOOKUP($B12&amp;"|"&amp;'Consolidated Input'!$B$10,CHOOSE({1,2},Table1[Acronym]&amp;"|"&amp;Table1[BON code],Table1[2027-28]),2,FALSE)</f>
        <v>0</v>
      </c>
      <c r="J12" s="165">
        <f t="array" aca="1" ref="J12" ca="1">VLOOKUP($B12&amp;"|"&amp;'Consolidated Input'!$B$10,CHOOSE({1,2},Table1[Acronym]&amp;"|"&amp;Table1[BON code],Table1[2028-29]),2,FALSE)</f>
        <v>0</v>
      </c>
      <c r="K12" s="165">
        <f t="array" aca="1" ref="K12" ca="1">VLOOKUP($B12&amp;"|"&amp;'Consolidated Input'!$B$10,CHOOSE({1,2},Table1[Acronym]&amp;"|"&amp;Table1[BON code],Table1[2029-30]),2,FALSE)</f>
        <v>0</v>
      </c>
      <c r="L12" s="166">
        <f t="shared" ca="1" si="5"/>
        <v>0</v>
      </c>
      <c r="O12" s="13" t="str">
        <f t="shared" si="6"/>
        <v>SWB</v>
      </c>
      <c r="P12" s="166">
        <f ca="1">Allowance!G21</f>
        <v>0</v>
      </c>
      <c r="Q12" s="167">
        <f t="array" aca="1" ref="Q12" ca="1">VLOOKUP($B12&amp;"|"&amp;'Final Input'!$B$16,CHOOSE({1,2},Table3[Acronym]&amp;"|"&amp;Table3[BON code],Table3[2023-24]),2,FALSE)</f>
        <v>0</v>
      </c>
      <c r="R12" s="164">
        <f t="array" aca="1" ref="R12" ca="1">VLOOKUP($B12&amp;"|"&amp;'Final Input'!$B$26,CHOOSE({1,2},Table3[Acronym]&amp;"|"&amp;Table3[BON code],Table3[2023-24]),2,FALSE)</f>
        <v>0</v>
      </c>
      <c r="S12" s="164">
        <f t="array" aca="1" ref="S12" ca="1">VLOOKUP($B12&amp;"|"&amp;'Final Input'!$B$16,CHOOSE({1,2},Table3[Acronym]&amp;"|"&amp;Table3[BON code],Table3[2024-25]),2,FALSE)</f>
        <v>0</v>
      </c>
      <c r="T12" s="164">
        <f t="array" aca="1" ref="T12" ca="1">VLOOKUP($B12&amp;"|"&amp;'Final Input'!$B$26,CHOOSE({1,2},Table3[Acronym]&amp;"|"&amp;Table3[BON code],Table3[2024-25]),2,FALSE)</f>
        <v>0</v>
      </c>
      <c r="U12" s="165" cm="1">
        <f t="array" aca="1" ref="U12" ca="1">VLOOKUP($O12&amp;"|"&amp;'Final Input'!$B$10,CHOOSE({1,2},Table3[Acronym]&amp;"|"&amp;Table3[BON code],Table3[2025-26]),2,FALSE)</f>
        <v>0</v>
      </c>
      <c r="V12" s="165">
        <f t="array" aca="1" ref="V12" ca="1">VLOOKUP($O12&amp;"|"&amp;'Final Input'!$B$10,CHOOSE({1,2},Table3[Acronym]&amp;"|"&amp;Table3[BON code],Table3[2026-27]),2,FALSE)</f>
        <v>0</v>
      </c>
      <c r="W12" s="165">
        <f t="array" aca="1" ref="W12" ca="1">VLOOKUP($O12&amp;"|"&amp;'Final Input'!$B$10,CHOOSE({1,2},Table3[Acronym]&amp;"|"&amp;Table3[BON code],Table3[2027-28]),2,FALSE)</f>
        <v>0</v>
      </c>
      <c r="X12" s="165">
        <f t="array" aca="1" ref="X12" ca="1">VLOOKUP($O12&amp;"|"&amp;'Final Input'!$B$10,CHOOSE({1,2},Table3[Acronym]&amp;"|"&amp;Table3[BON code],Table3[2028-29]),2,FALSE)</f>
        <v>0</v>
      </c>
      <c r="Y12" s="165">
        <f t="array" aca="1" ref="Y12" ca="1">VLOOKUP($O12&amp;"|"&amp;'Final Input'!$B$10,CHOOSE({1,2},Table3[Acronym]&amp;"|"&amp;Table3[BON code],Table3[2029-30]),2,FALSE)</f>
        <v>0</v>
      </c>
      <c r="Z12" s="166">
        <f t="shared" ca="1" si="7"/>
        <v>0</v>
      </c>
    </row>
    <row r="13" spans="1:32">
      <c r="B13" s="13" t="str">
        <f>Allowance!B22</f>
        <v>SRN</v>
      </c>
      <c r="C13" s="164">
        <f t="array" aca="1" ref="C13" ca="1">VLOOKUP($B13&amp;"|"&amp;'Consolidated Input'!$B$16,CHOOSE({1,2},Table1[Acronym]&amp;"|"&amp;Table1[BON code],Table1[2023-24]),2,FALSE)</f>
        <v>0</v>
      </c>
      <c r="D13" s="164">
        <f t="array" aca="1" ref="D13" ca="1">VLOOKUP($B13&amp;"|"&amp;'Consolidated Input'!$B$26,CHOOSE({1,2},Table1[Acronym]&amp;"|"&amp;Table1[BON code],Table1[2023-24]),2,FALSE)</f>
        <v>0</v>
      </c>
      <c r="E13" s="164">
        <f t="array" aca="1" ref="E13" ca="1">VLOOKUP($B13&amp;"|"&amp;'Consolidated Input'!$B$16,CHOOSE({1,2},Table1[Acronym]&amp;"|"&amp;Table1[BON code],Table1[2024-25]),2,FALSE)</f>
        <v>0</v>
      </c>
      <c r="F13" s="164">
        <f t="array" aca="1" ref="F13" ca="1">VLOOKUP($B13&amp;"|"&amp;'Consolidated Input'!$B$26,CHOOSE({1,2},Table1[Acronym]&amp;"|"&amp;Table1[BON code],Table1[2024-25]),2,FALSE)</f>
        <v>0</v>
      </c>
      <c r="G13" s="165">
        <f t="array" aca="1" ref="G13" ca="1">VLOOKUP($B13&amp;"|"&amp;'Consolidated Input'!$B$10,CHOOSE({1,2},Table1[Acronym]&amp;"|"&amp;Table1[BON code],Table1[2025-26]),2,FALSE)</f>
        <v>0</v>
      </c>
      <c r="H13" s="165">
        <f t="array" aca="1" ref="H13" ca="1">VLOOKUP($B13&amp;"|"&amp;'Consolidated Input'!$B$10,CHOOSE({1,2},Table1[Acronym]&amp;"|"&amp;Table1[BON code],Table1[2026-27]),2,FALSE)</f>
        <v>0</v>
      </c>
      <c r="I13" s="165">
        <f t="array" aca="1" ref="I13" ca="1">VLOOKUP($B13&amp;"|"&amp;'Consolidated Input'!$B$10,CHOOSE({1,2},Table1[Acronym]&amp;"|"&amp;Table1[BON code],Table1[2027-28]),2,FALSE)</f>
        <v>0</v>
      </c>
      <c r="J13" s="165">
        <f t="array" aca="1" ref="J13" ca="1">VLOOKUP($B13&amp;"|"&amp;'Consolidated Input'!$B$10,CHOOSE({1,2},Table1[Acronym]&amp;"|"&amp;Table1[BON code],Table1[2028-29]),2,FALSE)</f>
        <v>0</v>
      </c>
      <c r="K13" s="165">
        <f t="array" aca="1" ref="K13" ca="1">VLOOKUP($B13&amp;"|"&amp;'Consolidated Input'!$B$10,CHOOSE({1,2},Table1[Acronym]&amp;"|"&amp;Table1[BON code],Table1[2029-30]),2,FALSE)</f>
        <v>0</v>
      </c>
      <c r="L13" s="166">
        <f t="shared" ca="1" si="5"/>
        <v>0</v>
      </c>
      <c r="O13" s="13" t="str">
        <f t="shared" si="6"/>
        <v>SRN</v>
      </c>
      <c r="P13" s="166">
        <f ca="1">Allowance!G22</f>
        <v>0</v>
      </c>
      <c r="Q13" s="167">
        <f t="array" aca="1" ref="Q13" ca="1">VLOOKUP($B13&amp;"|"&amp;'Final Input'!$B$16,CHOOSE({1,2},Table3[Acronym]&amp;"|"&amp;Table3[BON code],Table3[2023-24]),2,FALSE)</f>
        <v>0</v>
      </c>
      <c r="R13" s="164">
        <f t="array" aca="1" ref="R13" ca="1">VLOOKUP($B13&amp;"|"&amp;'Final Input'!$B$26,CHOOSE({1,2},Table3[Acronym]&amp;"|"&amp;Table3[BON code],Table3[2023-24]),2,FALSE)</f>
        <v>0</v>
      </c>
      <c r="S13" s="164">
        <f t="array" aca="1" ref="S13" ca="1">VLOOKUP($B13&amp;"|"&amp;'Final Input'!$B$16,CHOOSE({1,2},Table3[Acronym]&amp;"|"&amp;Table3[BON code],Table3[2024-25]),2,FALSE)</f>
        <v>0</v>
      </c>
      <c r="T13" s="164">
        <f t="array" aca="1" ref="T13" ca="1">VLOOKUP($B13&amp;"|"&amp;'Final Input'!$B$26,CHOOSE({1,2},Table3[Acronym]&amp;"|"&amp;Table3[BON code],Table3[2024-25]),2,FALSE)</f>
        <v>0</v>
      </c>
      <c r="U13" s="165" cm="1">
        <f t="array" aca="1" ref="U13" ca="1">VLOOKUP($O13&amp;"|"&amp;'Final Input'!$B$10,CHOOSE({1,2},Table3[Acronym]&amp;"|"&amp;Table3[BON code],Table3[2025-26]),2,FALSE)</f>
        <v>0</v>
      </c>
      <c r="V13" s="165">
        <f t="array" aca="1" ref="V13" ca="1">VLOOKUP($O13&amp;"|"&amp;'Final Input'!$B$10,CHOOSE({1,2},Table3[Acronym]&amp;"|"&amp;Table3[BON code],Table3[2026-27]),2,FALSE)</f>
        <v>0</v>
      </c>
      <c r="W13" s="165">
        <f t="array" aca="1" ref="W13" ca="1">VLOOKUP($O13&amp;"|"&amp;'Final Input'!$B$10,CHOOSE({1,2},Table3[Acronym]&amp;"|"&amp;Table3[BON code],Table3[2027-28]),2,FALSE)</f>
        <v>0</v>
      </c>
      <c r="X13" s="165">
        <f t="array" aca="1" ref="X13" ca="1">VLOOKUP($O13&amp;"|"&amp;'Final Input'!$B$10,CHOOSE({1,2},Table3[Acronym]&amp;"|"&amp;Table3[BON code],Table3[2028-29]),2,FALSE)</f>
        <v>0</v>
      </c>
      <c r="Y13" s="165">
        <f t="array" aca="1" ref="Y13" ca="1">VLOOKUP($O13&amp;"|"&amp;'Final Input'!$B$10,CHOOSE({1,2},Table3[Acronym]&amp;"|"&amp;Table3[BON code],Table3[2029-30]),2,FALSE)</f>
        <v>0</v>
      </c>
      <c r="Z13" s="166">
        <f t="shared" ca="1" si="7"/>
        <v>0</v>
      </c>
    </row>
    <row r="14" spans="1:32">
      <c r="B14" s="13" t="str">
        <f>Allowance!B23</f>
        <v>TMS</v>
      </c>
      <c r="C14" s="164">
        <f t="array" aca="1" ref="C14" ca="1">VLOOKUP($B14&amp;"|"&amp;'Consolidated Input'!$B$16,CHOOSE({1,2},Table1[Acronym]&amp;"|"&amp;Table1[BON code],Table1[2023-24]),2,FALSE)</f>
        <v>0</v>
      </c>
      <c r="D14" s="164">
        <f t="array" aca="1" ref="D14" ca="1">VLOOKUP($B14&amp;"|"&amp;'Consolidated Input'!$B$26,CHOOSE({1,2},Table1[Acronym]&amp;"|"&amp;Table1[BON code],Table1[2023-24]),2,FALSE)</f>
        <v>0</v>
      </c>
      <c r="E14" s="164">
        <f t="array" aca="1" ref="E14" ca="1">VLOOKUP($B14&amp;"|"&amp;'Consolidated Input'!$B$16,CHOOSE({1,2},Table1[Acronym]&amp;"|"&amp;Table1[BON code],Table1[2024-25]),2,FALSE)</f>
        <v>0</v>
      </c>
      <c r="F14" s="164">
        <f t="array" aca="1" ref="F14" ca="1">VLOOKUP($B14&amp;"|"&amp;'Consolidated Input'!$B$26,CHOOSE({1,2},Table1[Acronym]&amp;"|"&amp;Table1[BON code],Table1[2024-25]),2,FALSE)</f>
        <v>0</v>
      </c>
      <c r="G14" s="165">
        <f t="array" aca="1" ref="G14" ca="1">VLOOKUP($B14&amp;"|"&amp;'Consolidated Input'!$B$10,CHOOSE({1,2},Table1[Acronym]&amp;"|"&amp;Table1[BON code],Table1[2025-26]),2,FALSE)</f>
        <v>0</v>
      </c>
      <c r="H14" s="165">
        <f t="array" aca="1" ref="H14" ca="1">VLOOKUP($B14&amp;"|"&amp;'Consolidated Input'!$B$10,CHOOSE({1,2},Table1[Acronym]&amp;"|"&amp;Table1[BON code],Table1[2026-27]),2,FALSE)</f>
        <v>0</v>
      </c>
      <c r="I14" s="165">
        <f t="array" aca="1" ref="I14" ca="1">VLOOKUP($B14&amp;"|"&amp;'Consolidated Input'!$B$10,CHOOSE({1,2},Table1[Acronym]&amp;"|"&amp;Table1[BON code],Table1[2027-28]),2,FALSE)</f>
        <v>0</v>
      </c>
      <c r="J14" s="165">
        <f t="array" aca="1" ref="J14" ca="1">VLOOKUP($B14&amp;"|"&amp;'Consolidated Input'!$B$10,CHOOSE({1,2},Table1[Acronym]&amp;"|"&amp;Table1[BON code],Table1[2028-29]),2,FALSE)</f>
        <v>0</v>
      </c>
      <c r="K14" s="165">
        <f t="array" aca="1" ref="K14" ca="1">VLOOKUP($B14&amp;"|"&amp;'Consolidated Input'!$B$10,CHOOSE({1,2},Table1[Acronym]&amp;"|"&amp;Table1[BON code],Table1[2029-30]),2,FALSE)</f>
        <v>0</v>
      </c>
      <c r="L14" s="166">
        <f t="shared" ca="1" si="5"/>
        <v>0</v>
      </c>
      <c r="O14" s="13" t="str">
        <f t="shared" si="6"/>
        <v>TMS</v>
      </c>
      <c r="P14" s="166">
        <f ca="1">Allowance!G23</f>
        <v>0</v>
      </c>
      <c r="Q14" s="167">
        <f t="array" aca="1" ref="Q14" ca="1">VLOOKUP($B14&amp;"|"&amp;'Final Input'!$B$16,CHOOSE({1,2},Table3[Acronym]&amp;"|"&amp;Table3[BON code],Table3[2023-24]),2,FALSE)</f>
        <v>0</v>
      </c>
      <c r="R14" s="164">
        <f t="array" aca="1" ref="R14" ca="1">VLOOKUP($B14&amp;"|"&amp;'Final Input'!$B$26,CHOOSE({1,2},Table3[Acronym]&amp;"|"&amp;Table3[BON code],Table3[2023-24]),2,FALSE)</f>
        <v>0</v>
      </c>
      <c r="S14" s="164">
        <f t="array" aca="1" ref="S14" ca="1">VLOOKUP($B14&amp;"|"&amp;'Final Input'!$B$16,CHOOSE({1,2},Table3[Acronym]&amp;"|"&amp;Table3[BON code],Table3[2024-25]),2,FALSE)</f>
        <v>0</v>
      </c>
      <c r="T14" s="164">
        <f t="array" aca="1" ref="T14" ca="1">VLOOKUP($B14&amp;"|"&amp;'Final Input'!$B$26,CHOOSE({1,2},Table3[Acronym]&amp;"|"&amp;Table3[BON code],Table3[2024-25]),2,FALSE)</f>
        <v>0</v>
      </c>
      <c r="U14" s="165" cm="1">
        <f t="array" aca="1" ref="U14" ca="1">VLOOKUP($O14&amp;"|"&amp;'Final Input'!$B$10,CHOOSE({1,2},Table3[Acronym]&amp;"|"&amp;Table3[BON code],Table3[2025-26]),2,FALSE)</f>
        <v>0</v>
      </c>
      <c r="V14" s="165">
        <f t="array" aca="1" ref="V14" ca="1">VLOOKUP($O14&amp;"|"&amp;'Final Input'!$B$10,CHOOSE({1,2},Table3[Acronym]&amp;"|"&amp;Table3[BON code],Table3[2026-27]),2,FALSE)</f>
        <v>0</v>
      </c>
      <c r="W14" s="165">
        <f t="array" aca="1" ref="W14" ca="1">VLOOKUP($O14&amp;"|"&amp;'Final Input'!$B$10,CHOOSE({1,2},Table3[Acronym]&amp;"|"&amp;Table3[BON code],Table3[2027-28]),2,FALSE)</f>
        <v>0</v>
      </c>
      <c r="X14" s="165">
        <f t="array" aca="1" ref="X14" ca="1">VLOOKUP($O14&amp;"|"&amp;'Final Input'!$B$10,CHOOSE({1,2},Table3[Acronym]&amp;"|"&amp;Table3[BON code],Table3[2028-29]),2,FALSE)</f>
        <v>0</v>
      </c>
      <c r="Y14" s="165">
        <f t="array" aca="1" ref="Y14" ca="1">VLOOKUP($O14&amp;"|"&amp;'Final Input'!$B$10,CHOOSE({1,2},Table3[Acronym]&amp;"|"&amp;Table3[BON code],Table3[2029-30]),2,FALSE)</f>
        <v>0</v>
      </c>
      <c r="Z14" s="166">
        <f t="shared" ca="1" si="7"/>
        <v>0</v>
      </c>
    </row>
    <row r="15" spans="1:32">
      <c r="B15" s="13" t="str">
        <f>Allowance!B24</f>
        <v>NWT</v>
      </c>
      <c r="C15" s="164">
        <f t="array" aca="1" ref="C15" ca="1">VLOOKUP($B15&amp;"|"&amp;'Consolidated Input'!$B$16,CHOOSE({1,2},Table1[Acronym]&amp;"|"&amp;Table1[BON code],Table1[2023-24]),2,FALSE)</f>
        <v>0</v>
      </c>
      <c r="D15" s="164">
        <f t="array" aca="1" ref="D15" ca="1">VLOOKUP($B15&amp;"|"&amp;'Consolidated Input'!$B$26,CHOOSE({1,2},Table1[Acronym]&amp;"|"&amp;Table1[BON code],Table1[2023-24]),2,FALSE)</f>
        <v>0</v>
      </c>
      <c r="E15" s="164">
        <f t="array" aca="1" ref="E15" ca="1">VLOOKUP($B15&amp;"|"&amp;'Consolidated Input'!$B$16,CHOOSE({1,2},Table1[Acronym]&amp;"|"&amp;Table1[BON code],Table1[2024-25]),2,FALSE)</f>
        <v>0</v>
      </c>
      <c r="F15" s="164">
        <f t="array" aca="1" ref="F15" ca="1">VLOOKUP($B15&amp;"|"&amp;'Consolidated Input'!$B$26,CHOOSE({1,2},Table1[Acronym]&amp;"|"&amp;Table1[BON code],Table1[2024-25]),2,FALSE)</f>
        <v>0</v>
      </c>
      <c r="G15" s="165">
        <f t="array" aca="1" ref="G15" ca="1">VLOOKUP($B15&amp;"|"&amp;'Consolidated Input'!$B$10,CHOOSE({1,2},Table1[Acronym]&amp;"|"&amp;Table1[BON code],Table1[2025-26]),2,FALSE)</f>
        <v>0</v>
      </c>
      <c r="H15" s="165">
        <f t="array" aca="1" ref="H15" ca="1">VLOOKUP($B15&amp;"|"&amp;'Consolidated Input'!$B$10,CHOOSE({1,2},Table1[Acronym]&amp;"|"&amp;Table1[BON code],Table1[2026-27]),2,FALSE)</f>
        <v>0</v>
      </c>
      <c r="I15" s="165">
        <f t="array" aca="1" ref="I15" ca="1">VLOOKUP($B15&amp;"|"&amp;'Consolidated Input'!$B$10,CHOOSE({1,2},Table1[Acronym]&amp;"|"&amp;Table1[BON code],Table1[2027-28]),2,FALSE)</f>
        <v>0</v>
      </c>
      <c r="J15" s="165">
        <f t="array" aca="1" ref="J15" ca="1">VLOOKUP($B15&amp;"|"&amp;'Consolidated Input'!$B$10,CHOOSE({1,2},Table1[Acronym]&amp;"|"&amp;Table1[BON code],Table1[2028-29]),2,FALSE)</f>
        <v>0</v>
      </c>
      <c r="K15" s="165">
        <f t="array" aca="1" ref="K15" ca="1">VLOOKUP($B15&amp;"|"&amp;'Consolidated Input'!$B$10,CHOOSE({1,2},Table1[Acronym]&amp;"|"&amp;Table1[BON code],Table1[2029-30]),2,FALSE)</f>
        <v>0</v>
      </c>
      <c r="L15" s="166">
        <f t="shared" ca="1" si="5"/>
        <v>0</v>
      </c>
      <c r="O15" s="13" t="str">
        <f t="shared" si="6"/>
        <v>NWT</v>
      </c>
      <c r="P15" s="166">
        <f ca="1">Allowance!G24</f>
        <v>0</v>
      </c>
      <c r="Q15" s="167">
        <f t="array" aca="1" ref="Q15" ca="1">VLOOKUP($B15&amp;"|"&amp;'Final Input'!$B$16,CHOOSE({1,2},Table3[Acronym]&amp;"|"&amp;Table3[BON code],Table3[2023-24]),2,FALSE)</f>
        <v>0</v>
      </c>
      <c r="R15" s="164">
        <f t="array" aca="1" ref="R15" ca="1">VLOOKUP($B15&amp;"|"&amp;'Final Input'!$B$26,CHOOSE({1,2},Table3[Acronym]&amp;"|"&amp;Table3[BON code],Table3[2023-24]),2,FALSE)</f>
        <v>0</v>
      </c>
      <c r="S15" s="164">
        <f t="array" aca="1" ref="S15" ca="1">VLOOKUP($B15&amp;"|"&amp;'Final Input'!$B$16,CHOOSE({1,2},Table3[Acronym]&amp;"|"&amp;Table3[BON code],Table3[2024-25]),2,FALSE)</f>
        <v>0</v>
      </c>
      <c r="T15" s="164">
        <f t="array" aca="1" ref="T15" ca="1">VLOOKUP($B15&amp;"|"&amp;'Final Input'!$B$26,CHOOSE({1,2},Table3[Acronym]&amp;"|"&amp;Table3[BON code],Table3[2024-25]),2,FALSE)</f>
        <v>0</v>
      </c>
      <c r="U15" s="165" cm="1">
        <f t="array" aca="1" ref="U15" ca="1">VLOOKUP($O15&amp;"|"&amp;'Final Input'!$B$10,CHOOSE({1,2},Table3[Acronym]&amp;"|"&amp;Table3[BON code],Table3[2025-26]),2,FALSE)</f>
        <v>0</v>
      </c>
      <c r="V15" s="165">
        <f t="array" aca="1" ref="V15" ca="1">VLOOKUP($O15&amp;"|"&amp;'Final Input'!$B$10,CHOOSE({1,2},Table3[Acronym]&amp;"|"&amp;Table3[BON code],Table3[2026-27]),2,FALSE)</f>
        <v>0</v>
      </c>
      <c r="W15" s="165">
        <f t="array" aca="1" ref="W15" ca="1">VLOOKUP($O15&amp;"|"&amp;'Final Input'!$B$10,CHOOSE({1,2},Table3[Acronym]&amp;"|"&amp;Table3[BON code],Table3[2027-28]),2,FALSE)</f>
        <v>0</v>
      </c>
      <c r="X15" s="165">
        <f t="array" aca="1" ref="X15" ca="1">VLOOKUP($O15&amp;"|"&amp;'Final Input'!$B$10,CHOOSE({1,2},Table3[Acronym]&amp;"|"&amp;Table3[BON code],Table3[2028-29]),2,FALSE)</f>
        <v>0</v>
      </c>
      <c r="Y15" s="165">
        <f t="array" aca="1" ref="Y15" ca="1">VLOOKUP($O15&amp;"|"&amp;'Final Input'!$B$10,CHOOSE({1,2},Table3[Acronym]&amp;"|"&amp;Table3[BON code],Table3[2029-30]),2,FALSE)</f>
        <v>0</v>
      </c>
      <c r="Z15" s="166">
        <f t="shared" ca="1" si="7"/>
        <v>0</v>
      </c>
    </row>
    <row r="16" spans="1:32">
      <c r="B16" s="13" t="str">
        <f>Allowance!B25</f>
        <v>WSX</v>
      </c>
      <c r="C16" s="164">
        <f t="array" aca="1" ref="C16" ca="1">VLOOKUP($B16&amp;"|"&amp;'Consolidated Input'!$B$16,CHOOSE({1,2},Table1[Acronym]&amp;"|"&amp;Table1[BON code],Table1[2023-24]),2,FALSE)</f>
        <v>0</v>
      </c>
      <c r="D16" s="164">
        <f t="array" aca="1" ref="D16" ca="1">VLOOKUP($B16&amp;"|"&amp;'Consolidated Input'!$B$26,CHOOSE({1,2},Table1[Acronym]&amp;"|"&amp;Table1[BON code],Table1[2023-24]),2,FALSE)</f>
        <v>0</v>
      </c>
      <c r="E16" s="164">
        <f t="array" aca="1" ref="E16" ca="1">VLOOKUP($B16&amp;"|"&amp;'Consolidated Input'!$B$16,CHOOSE({1,2},Table1[Acronym]&amp;"|"&amp;Table1[BON code],Table1[2024-25]),2,FALSE)</f>
        <v>0</v>
      </c>
      <c r="F16" s="164">
        <f t="array" aca="1" ref="F16" ca="1">VLOOKUP($B16&amp;"|"&amp;'Consolidated Input'!$B$26,CHOOSE({1,2},Table1[Acronym]&amp;"|"&amp;Table1[BON code],Table1[2024-25]),2,FALSE)</f>
        <v>0</v>
      </c>
      <c r="G16" s="165">
        <f t="array" aca="1" ref="G16" ca="1">VLOOKUP($B16&amp;"|"&amp;'Consolidated Input'!$B$10,CHOOSE({1,2},Table1[Acronym]&amp;"|"&amp;Table1[BON code],Table1[2025-26]),2,FALSE)</f>
        <v>0</v>
      </c>
      <c r="H16" s="165">
        <f t="array" aca="1" ref="H16" ca="1">VLOOKUP($B16&amp;"|"&amp;'Consolidated Input'!$B$10,CHOOSE({1,2},Table1[Acronym]&amp;"|"&amp;Table1[BON code],Table1[2026-27]),2,FALSE)</f>
        <v>0</v>
      </c>
      <c r="I16" s="165">
        <f t="array" aca="1" ref="I16" ca="1">VLOOKUP($B16&amp;"|"&amp;'Consolidated Input'!$B$10,CHOOSE({1,2},Table1[Acronym]&amp;"|"&amp;Table1[BON code],Table1[2027-28]),2,FALSE)</f>
        <v>0</v>
      </c>
      <c r="J16" s="165">
        <f t="array" aca="1" ref="J16" ca="1">VLOOKUP($B16&amp;"|"&amp;'Consolidated Input'!$B$10,CHOOSE({1,2},Table1[Acronym]&amp;"|"&amp;Table1[BON code],Table1[2028-29]),2,FALSE)</f>
        <v>0</v>
      </c>
      <c r="K16" s="165">
        <f t="array" aca="1" ref="K16" ca="1">VLOOKUP($B16&amp;"|"&amp;'Consolidated Input'!$B$10,CHOOSE({1,2},Table1[Acronym]&amp;"|"&amp;Table1[BON code],Table1[2029-30]),2,FALSE)</f>
        <v>0</v>
      </c>
      <c r="L16" s="166">
        <f t="shared" ca="1" si="5"/>
        <v>0</v>
      </c>
      <c r="O16" s="13" t="str">
        <f t="shared" si="6"/>
        <v>WSX</v>
      </c>
      <c r="P16" s="166">
        <f ca="1">Allowance!G25</f>
        <v>0</v>
      </c>
      <c r="Q16" s="167">
        <f t="array" aca="1" ref="Q16" ca="1">VLOOKUP($B16&amp;"|"&amp;'Final Input'!$B$16,CHOOSE({1,2},Table3[Acronym]&amp;"|"&amp;Table3[BON code],Table3[2023-24]),2,FALSE)</f>
        <v>0</v>
      </c>
      <c r="R16" s="164">
        <f t="array" aca="1" ref="R16" ca="1">VLOOKUP($B16&amp;"|"&amp;'Final Input'!$B$26,CHOOSE({1,2},Table3[Acronym]&amp;"|"&amp;Table3[BON code],Table3[2023-24]),2,FALSE)</f>
        <v>0</v>
      </c>
      <c r="S16" s="164">
        <f t="array" aca="1" ref="S16" ca="1">VLOOKUP($B16&amp;"|"&amp;'Final Input'!$B$16,CHOOSE({1,2},Table3[Acronym]&amp;"|"&amp;Table3[BON code],Table3[2024-25]),2,FALSE)</f>
        <v>0</v>
      </c>
      <c r="T16" s="164">
        <f t="array" aca="1" ref="T16" ca="1">VLOOKUP($B16&amp;"|"&amp;'Final Input'!$B$26,CHOOSE({1,2},Table3[Acronym]&amp;"|"&amp;Table3[BON code],Table3[2024-25]),2,FALSE)</f>
        <v>0</v>
      </c>
      <c r="U16" s="165" cm="1">
        <f t="array" aca="1" ref="U16" ca="1">VLOOKUP($O16&amp;"|"&amp;'Final Input'!$B$10,CHOOSE({1,2},Table3[Acronym]&amp;"|"&amp;Table3[BON code],Table3[2025-26]),2,FALSE)</f>
        <v>0</v>
      </c>
      <c r="V16" s="165">
        <f t="array" aca="1" ref="V16" ca="1">VLOOKUP($O16&amp;"|"&amp;'Final Input'!$B$10,CHOOSE({1,2},Table3[Acronym]&amp;"|"&amp;Table3[BON code],Table3[2026-27]),2,FALSE)</f>
        <v>0</v>
      </c>
      <c r="W16" s="165">
        <f t="array" aca="1" ref="W16" ca="1">VLOOKUP($O16&amp;"|"&amp;'Final Input'!$B$10,CHOOSE({1,2},Table3[Acronym]&amp;"|"&amp;Table3[BON code],Table3[2027-28]),2,FALSE)</f>
        <v>0</v>
      </c>
      <c r="X16" s="165">
        <f t="array" aca="1" ref="X16" ca="1">VLOOKUP($O16&amp;"|"&amp;'Final Input'!$B$10,CHOOSE({1,2},Table3[Acronym]&amp;"|"&amp;Table3[BON code],Table3[2028-29]),2,FALSE)</f>
        <v>0</v>
      </c>
      <c r="Y16" s="165">
        <f t="array" aca="1" ref="Y16" ca="1">VLOOKUP($O16&amp;"|"&amp;'Final Input'!$B$10,CHOOSE({1,2},Table3[Acronym]&amp;"|"&amp;Table3[BON code],Table3[2029-30]),2,FALSE)</f>
        <v>0</v>
      </c>
      <c r="Z16" s="166">
        <f t="shared" ca="1" si="7"/>
        <v>0</v>
      </c>
    </row>
    <row r="17" spans="1:32">
      <c r="B17" s="13" t="str">
        <f>Allowance!B26</f>
        <v>YKY</v>
      </c>
      <c r="C17" s="164">
        <f t="array" aca="1" ref="C17" ca="1">VLOOKUP($B17&amp;"|"&amp;'Consolidated Input'!$B$16,CHOOSE({1,2},Table1[Acronym]&amp;"|"&amp;Table1[BON code],Table1[2023-24]),2,FALSE)</f>
        <v>0</v>
      </c>
      <c r="D17" s="164">
        <f t="array" aca="1" ref="D17" ca="1">VLOOKUP($B17&amp;"|"&amp;'Consolidated Input'!$B$26,CHOOSE({1,2},Table1[Acronym]&amp;"|"&amp;Table1[BON code],Table1[2023-24]),2,FALSE)</f>
        <v>0</v>
      </c>
      <c r="E17" s="164">
        <f t="array" aca="1" ref="E17" ca="1">VLOOKUP($B17&amp;"|"&amp;'Consolidated Input'!$B$16,CHOOSE({1,2},Table1[Acronym]&amp;"|"&amp;Table1[BON code],Table1[2024-25]),2,FALSE)</f>
        <v>0</v>
      </c>
      <c r="F17" s="164">
        <f t="array" aca="1" ref="F17" ca="1">VLOOKUP($B17&amp;"|"&amp;'Consolidated Input'!$B$26,CHOOSE({1,2},Table1[Acronym]&amp;"|"&amp;Table1[BON code],Table1[2024-25]),2,FALSE)</f>
        <v>0</v>
      </c>
      <c r="G17" s="165">
        <f t="array" aca="1" ref="G17" ca="1">VLOOKUP($B17&amp;"|"&amp;'Consolidated Input'!$B$10,CHOOSE({1,2},Table1[Acronym]&amp;"|"&amp;Table1[BON code],Table1[2025-26]),2,FALSE)</f>
        <v>0</v>
      </c>
      <c r="H17" s="165">
        <f t="array" aca="1" ref="H17" ca="1">VLOOKUP($B17&amp;"|"&amp;'Consolidated Input'!$B$10,CHOOSE({1,2},Table1[Acronym]&amp;"|"&amp;Table1[BON code],Table1[2026-27]),2,FALSE)</f>
        <v>0</v>
      </c>
      <c r="I17" s="165">
        <f t="array" aca="1" ref="I17" ca="1">VLOOKUP($B17&amp;"|"&amp;'Consolidated Input'!$B$10,CHOOSE({1,2},Table1[Acronym]&amp;"|"&amp;Table1[BON code],Table1[2027-28]),2,FALSE)</f>
        <v>0</v>
      </c>
      <c r="J17" s="165">
        <f t="array" aca="1" ref="J17" ca="1">VLOOKUP($B17&amp;"|"&amp;'Consolidated Input'!$B$10,CHOOSE({1,2},Table1[Acronym]&amp;"|"&amp;Table1[BON code],Table1[2028-29]),2,FALSE)</f>
        <v>0</v>
      </c>
      <c r="K17" s="165">
        <f t="array" aca="1" ref="K17" ca="1">VLOOKUP($B17&amp;"|"&amp;'Consolidated Input'!$B$10,CHOOSE({1,2},Table1[Acronym]&amp;"|"&amp;Table1[BON code],Table1[2029-30]),2,FALSE)</f>
        <v>0</v>
      </c>
      <c r="L17" s="166">
        <f t="shared" ca="1" si="5"/>
        <v>0</v>
      </c>
      <c r="O17" s="13" t="str">
        <f t="shared" si="6"/>
        <v>YKY</v>
      </c>
      <c r="P17" s="166">
        <f ca="1">Allowance!G26</f>
        <v>0</v>
      </c>
      <c r="Q17" s="167">
        <f t="array" aca="1" ref="Q17" ca="1">VLOOKUP($B17&amp;"|"&amp;'Final Input'!$B$16,CHOOSE({1,2},Table3[Acronym]&amp;"|"&amp;Table3[BON code],Table3[2023-24]),2,FALSE)</f>
        <v>0</v>
      </c>
      <c r="R17" s="164">
        <f t="array" aca="1" ref="R17" ca="1">VLOOKUP($B17&amp;"|"&amp;'Final Input'!$B$26,CHOOSE({1,2},Table3[Acronym]&amp;"|"&amp;Table3[BON code],Table3[2023-24]),2,FALSE)</f>
        <v>0</v>
      </c>
      <c r="S17" s="164">
        <f t="array" aca="1" ref="S17" ca="1">VLOOKUP($B17&amp;"|"&amp;'Final Input'!$B$16,CHOOSE({1,2},Table3[Acronym]&amp;"|"&amp;Table3[BON code],Table3[2024-25]),2,FALSE)</f>
        <v>0</v>
      </c>
      <c r="T17" s="164">
        <f t="array" aca="1" ref="T17" ca="1">VLOOKUP($B17&amp;"|"&amp;'Final Input'!$B$26,CHOOSE({1,2},Table3[Acronym]&amp;"|"&amp;Table3[BON code],Table3[2024-25]),2,FALSE)</f>
        <v>0</v>
      </c>
      <c r="U17" s="165" cm="1">
        <f t="array" aca="1" ref="U17" ca="1">VLOOKUP($O17&amp;"|"&amp;'Final Input'!$B$10,CHOOSE({1,2},Table3[Acronym]&amp;"|"&amp;Table3[BON code],Table3[2025-26]),2,FALSE)</f>
        <v>0</v>
      </c>
      <c r="V17" s="165">
        <f t="array" aca="1" ref="V17" ca="1">VLOOKUP($O17&amp;"|"&amp;'Final Input'!$B$10,CHOOSE({1,2},Table3[Acronym]&amp;"|"&amp;Table3[BON code],Table3[2026-27]),2,FALSE)</f>
        <v>0</v>
      </c>
      <c r="W17" s="165">
        <f t="array" aca="1" ref="W17" ca="1">VLOOKUP($O17&amp;"|"&amp;'Final Input'!$B$10,CHOOSE({1,2},Table3[Acronym]&amp;"|"&amp;Table3[BON code],Table3[2027-28]),2,FALSE)</f>
        <v>0</v>
      </c>
      <c r="X17" s="165">
        <f t="array" aca="1" ref="X17" ca="1">VLOOKUP($O17&amp;"|"&amp;'Final Input'!$B$10,CHOOSE({1,2},Table3[Acronym]&amp;"|"&amp;Table3[BON code],Table3[2028-29]),2,FALSE)</f>
        <v>0</v>
      </c>
      <c r="Y17" s="165">
        <f t="array" aca="1" ref="Y17" ca="1">VLOOKUP($O17&amp;"|"&amp;'Final Input'!$B$10,CHOOSE({1,2},Table3[Acronym]&amp;"|"&amp;Table3[BON code],Table3[2029-30]),2,FALSE)</f>
        <v>0</v>
      </c>
      <c r="Z17" s="166">
        <f t="shared" ca="1" si="7"/>
        <v>0</v>
      </c>
    </row>
    <row r="18" spans="1:32">
      <c r="B18" s="13" t="str">
        <f>Allowance!B27</f>
        <v>Total</v>
      </c>
      <c r="C18" s="164">
        <f t="shared" ref="C18:K18" ca="1" si="8">SUM(C7:C17)</f>
        <v>0</v>
      </c>
      <c r="D18" s="164">
        <f t="shared" ca="1" si="8"/>
        <v>0</v>
      </c>
      <c r="E18" s="164">
        <f t="shared" ca="1" si="8"/>
        <v>0</v>
      </c>
      <c r="F18" s="164">
        <f t="shared" ca="1" si="8"/>
        <v>0</v>
      </c>
      <c r="G18" s="165">
        <f t="shared" ca="1" si="8"/>
        <v>0.38600000000000001</v>
      </c>
      <c r="H18" s="165">
        <f t="shared" ca="1" si="8"/>
        <v>2.2450000000000001</v>
      </c>
      <c r="I18" s="165">
        <f t="shared" ca="1" si="8"/>
        <v>9.2270000000000003</v>
      </c>
      <c r="J18" s="165">
        <f t="shared" ca="1" si="8"/>
        <v>5.9730000000000008</v>
      </c>
      <c r="K18" s="165">
        <f t="shared" ca="1" si="8"/>
        <v>3.2120000000000002</v>
      </c>
      <c r="L18" s="166">
        <f t="shared" ca="1" si="5"/>
        <v>21.043000000000003</v>
      </c>
      <c r="O18" s="13" t="str">
        <f t="shared" si="6"/>
        <v>Total</v>
      </c>
      <c r="P18" s="166">
        <f ca="1">Allowance!G27</f>
        <v>21.043000000000003</v>
      </c>
      <c r="Q18" s="164">
        <f t="shared" ref="Q18:Y18" ca="1" si="9">SUM(Q7:Q17)</f>
        <v>0</v>
      </c>
      <c r="R18" s="164">
        <f t="shared" ca="1" si="9"/>
        <v>0</v>
      </c>
      <c r="S18" s="164">
        <f t="shared" ca="1" si="9"/>
        <v>0</v>
      </c>
      <c r="T18" s="164">
        <f t="shared" ca="1" si="9"/>
        <v>0</v>
      </c>
      <c r="U18" s="165">
        <f t="shared" ca="1" si="9"/>
        <v>0.38600000000000001</v>
      </c>
      <c r="V18" s="165">
        <f t="shared" ca="1" si="9"/>
        <v>2.2450000000000001</v>
      </c>
      <c r="W18" s="165">
        <f t="shared" ca="1" si="9"/>
        <v>9.2270000000000003</v>
      </c>
      <c r="X18" s="165">
        <f t="shared" ca="1" si="9"/>
        <v>5.9730000000000008</v>
      </c>
      <c r="Y18" s="165">
        <f t="shared" ca="1" si="9"/>
        <v>3.2120000000000002</v>
      </c>
      <c r="Z18" s="166">
        <f t="shared" ca="1" si="7"/>
        <v>21.043000000000003</v>
      </c>
    </row>
    <row r="20" spans="1:32" ht="18">
      <c r="A20" s="45" t="s">
        <v>308</v>
      </c>
      <c r="B20" s="45"/>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row>
    <row r="22" spans="1:32" ht="13.15">
      <c r="B22" s="29" t="s">
        <v>309</v>
      </c>
      <c r="O22" s="29" t="s">
        <v>310</v>
      </c>
    </row>
    <row r="23" spans="1:32" ht="52.5">
      <c r="B23" s="11" t="s">
        <v>52</v>
      </c>
      <c r="C23" s="11" t="s">
        <v>298</v>
      </c>
      <c r="D23" s="11" t="s">
        <v>299</v>
      </c>
      <c r="E23" s="11" t="s">
        <v>300</v>
      </c>
      <c r="F23" s="11" t="s">
        <v>301</v>
      </c>
      <c r="G23" s="11" t="s">
        <v>302</v>
      </c>
      <c r="H23" s="11" t="s">
        <v>303</v>
      </c>
      <c r="I23" s="11" t="s">
        <v>304</v>
      </c>
      <c r="J23" s="11" t="s">
        <v>305</v>
      </c>
      <c r="K23" s="11" t="s">
        <v>306</v>
      </c>
      <c r="L23" s="11" t="s">
        <v>311</v>
      </c>
      <c r="O23" s="11" t="s">
        <v>52</v>
      </c>
      <c r="P23" s="11" t="s">
        <v>312</v>
      </c>
      <c r="Q23" s="11" t="s">
        <v>298</v>
      </c>
      <c r="R23" s="11" t="s">
        <v>299</v>
      </c>
      <c r="S23" s="11" t="s">
        <v>300</v>
      </c>
      <c r="T23" s="11" t="s">
        <v>301</v>
      </c>
      <c r="U23" s="11" t="s">
        <v>302</v>
      </c>
      <c r="V23" s="11" t="s">
        <v>303</v>
      </c>
      <c r="W23" s="11" t="s">
        <v>304</v>
      </c>
      <c r="X23" s="11" t="s">
        <v>305</v>
      </c>
      <c r="Y23" s="11" t="s">
        <v>306</v>
      </c>
    </row>
    <row r="24" spans="1:32">
      <c r="B24" s="13" t="str">
        <f>B7</f>
        <v>ANH</v>
      </c>
      <c r="C24" s="168">
        <f t="shared" ref="C24:K24" ca="1" si="10">IFERROR(C7/SUM($C7:$K7), 0)</f>
        <v>0</v>
      </c>
      <c r="D24" s="168">
        <f t="shared" ca="1" si="10"/>
        <v>0</v>
      </c>
      <c r="E24" s="168">
        <f t="shared" ca="1" si="10"/>
        <v>0</v>
      </c>
      <c r="F24" s="168">
        <f t="shared" ca="1" si="10"/>
        <v>0</v>
      </c>
      <c r="G24" s="168">
        <f t="shared" ca="1" si="10"/>
        <v>0</v>
      </c>
      <c r="H24" s="168">
        <f t="shared" ca="1" si="10"/>
        <v>0</v>
      </c>
      <c r="I24" s="168">
        <f t="shared" ca="1" si="10"/>
        <v>0</v>
      </c>
      <c r="J24" s="168">
        <f t="shared" ca="1" si="10"/>
        <v>0</v>
      </c>
      <c r="K24" s="168">
        <f t="shared" ca="1" si="10"/>
        <v>0</v>
      </c>
      <c r="L24" s="169" t="str">
        <f t="shared" ref="L24:L25" ca="1" si="11">IF(SUM(C24:K24)=1, "reconciled","check")</f>
        <v>check</v>
      </c>
      <c r="O24" s="13" t="str">
        <f t="shared" ref="O24:O35" si="12">B7</f>
        <v>ANH</v>
      </c>
      <c r="P24" s="170">
        <f>Allowance!K16</f>
        <v>0</v>
      </c>
      <c r="Q24" s="171">
        <f t="shared" ref="Q24:Q35" ca="1" si="13">C24*$P24</f>
        <v>0</v>
      </c>
      <c r="R24" s="171">
        <f t="shared" ref="R24:R35" ca="1" si="14">D24*$P24</f>
        <v>0</v>
      </c>
      <c r="S24" s="171">
        <f t="shared" ref="S24:S35" ca="1" si="15">E24*$P24</f>
        <v>0</v>
      </c>
      <c r="T24" s="171">
        <f t="shared" ref="T24:T35" ca="1" si="16">F24*$P24</f>
        <v>0</v>
      </c>
      <c r="U24" s="172">
        <f t="shared" ref="U24:U35" ca="1" si="17">G24*$P24</f>
        <v>0</v>
      </c>
      <c r="V24" s="172">
        <f t="shared" ref="V24:V35" ca="1" si="18">H24*$P24</f>
        <v>0</v>
      </c>
      <c r="W24" s="172">
        <f t="shared" ref="W24:W35" ca="1" si="19">I24*$P24</f>
        <v>0</v>
      </c>
      <c r="X24" s="172">
        <f t="shared" ref="X24:X35" ca="1" si="20">J24*$P24</f>
        <v>0</v>
      </c>
      <c r="Y24" s="172">
        <f t="shared" ref="Y24:Y35" ca="1" si="21">K24*$P24</f>
        <v>0</v>
      </c>
    </row>
    <row r="25" spans="1:32">
      <c r="B25" s="13" t="str">
        <f>B8</f>
        <v>WSH</v>
      </c>
      <c r="C25" s="168">
        <f t="shared" ref="C25:K25" ca="1" si="22">IFERROR(C8/SUM($C8:$K8), 0)</f>
        <v>0</v>
      </c>
      <c r="D25" s="168">
        <f t="shared" ca="1" si="22"/>
        <v>0</v>
      </c>
      <c r="E25" s="168">
        <f t="shared" ca="1" si="22"/>
        <v>0</v>
      </c>
      <c r="F25" s="168">
        <f t="shared" ca="1" si="22"/>
        <v>0</v>
      </c>
      <c r="G25" s="168">
        <f t="shared" ca="1" si="22"/>
        <v>1.834339210188661E-2</v>
      </c>
      <c r="H25" s="168">
        <f t="shared" ca="1" si="22"/>
        <v>0.10668630898636125</v>
      </c>
      <c r="I25" s="168">
        <f t="shared" ca="1" si="22"/>
        <v>0.43848310602100454</v>
      </c>
      <c r="J25" s="168">
        <f t="shared" ca="1" si="22"/>
        <v>0.28384736016727652</v>
      </c>
      <c r="K25" s="168">
        <f t="shared" ca="1" si="22"/>
        <v>0.15263983272347098</v>
      </c>
      <c r="L25" s="169" t="str">
        <f t="shared" ca="1" si="11"/>
        <v>reconciled</v>
      </c>
      <c r="O25" s="13" t="str">
        <f t="shared" si="12"/>
        <v>WSH</v>
      </c>
      <c r="P25" s="170">
        <f ca="1">Allowance!K17</f>
        <v>18.938700000000004</v>
      </c>
      <c r="Q25" s="171">
        <f t="shared" ca="1" si="13"/>
        <v>0</v>
      </c>
      <c r="R25" s="171">
        <f t="shared" ca="1" si="14"/>
        <v>0</v>
      </c>
      <c r="S25" s="171">
        <f t="shared" ca="1" si="15"/>
        <v>0</v>
      </c>
      <c r="T25" s="171">
        <f t="shared" ca="1" si="16"/>
        <v>0</v>
      </c>
      <c r="U25" s="172">
        <f t="shared" ca="1" si="17"/>
        <v>0.34740000000000004</v>
      </c>
      <c r="V25" s="172">
        <f t="shared" ca="1" si="18"/>
        <v>2.0205000000000002</v>
      </c>
      <c r="W25" s="172">
        <f t="shared" ca="1" si="19"/>
        <v>8.3043000000000013</v>
      </c>
      <c r="X25" s="172">
        <f t="shared" ca="1" si="20"/>
        <v>5.375700000000001</v>
      </c>
      <c r="Y25" s="172">
        <f t="shared" ca="1" si="21"/>
        <v>2.8908000000000005</v>
      </c>
    </row>
    <row r="26" spans="1:32">
      <c r="B26" s="13" t="s">
        <v>111</v>
      </c>
      <c r="C26" s="168">
        <f t="shared" ref="C26:K26" ca="1" si="23">IFERROR(C9/SUM($C9:$K9), 0)</f>
        <v>0</v>
      </c>
      <c r="D26" s="168">
        <f t="shared" ca="1" si="23"/>
        <v>0</v>
      </c>
      <c r="E26" s="168">
        <f t="shared" ca="1" si="23"/>
        <v>0</v>
      </c>
      <c r="F26" s="168">
        <f t="shared" ca="1" si="23"/>
        <v>0</v>
      </c>
      <c r="G26" s="168">
        <f t="shared" ca="1" si="23"/>
        <v>0</v>
      </c>
      <c r="H26" s="168">
        <f t="shared" ca="1" si="23"/>
        <v>0</v>
      </c>
      <c r="I26" s="168">
        <f t="shared" ca="1" si="23"/>
        <v>0</v>
      </c>
      <c r="J26" s="168">
        <f t="shared" ca="1" si="23"/>
        <v>0</v>
      </c>
      <c r="K26" s="168">
        <f t="shared" ca="1" si="23"/>
        <v>0</v>
      </c>
      <c r="L26" s="169" t="str">
        <f t="shared" ref="L26" ca="1" si="24">IF(SUM(C26:K26)=1, "reconciled","check")</f>
        <v>check</v>
      </c>
      <c r="O26" s="13" t="str">
        <f t="shared" si="12"/>
        <v>HDD</v>
      </c>
      <c r="P26" s="170">
        <f>Allowance!K18</f>
        <v>0</v>
      </c>
      <c r="Q26" s="171">
        <f t="shared" ca="1" si="13"/>
        <v>0</v>
      </c>
      <c r="R26" s="171">
        <f t="shared" ca="1" si="14"/>
        <v>0</v>
      </c>
      <c r="S26" s="171">
        <f t="shared" ca="1" si="15"/>
        <v>0</v>
      </c>
      <c r="T26" s="171">
        <f t="shared" ca="1" si="16"/>
        <v>0</v>
      </c>
      <c r="U26" s="172">
        <f t="shared" ca="1" si="17"/>
        <v>0</v>
      </c>
      <c r="V26" s="172">
        <f t="shared" ca="1" si="18"/>
        <v>0</v>
      </c>
      <c r="W26" s="172">
        <f t="shared" ca="1" si="19"/>
        <v>0</v>
      </c>
      <c r="X26" s="172">
        <f t="shared" ca="1" si="20"/>
        <v>0</v>
      </c>
      <c r="Y26" s="172">
        <f t="shared" ca="1" si="21"/>
        <v>0</v>
      </c>
    </row>
    <row r="27" spans="1:32">
      <c r="B27" s="13" t="str">
        <f t="shared" ref="B27:B35" si="25">B10</f>
        <v>NES</v>
      </c>
      <c r="C27" s="168">
        <f t="shared" ref="C27:K27" ca="1" si="26">IFERROR(C10/SUM($C10:$K10), 0)</f>
        <v>0</v>
      </c>
      <c r="D27" s="168">
        <f t="shared" ca="1" si="26"/>
        <v>0</v>
      </c>
      <c r="E27" s="168">
        <f t="shared" ca="1" si="26"/>
        <v>0</v>
      </c>
      <c r="F27" s="168">
        <f t="shared" ca="1" si="26"/>
        <v>0</v>
      </c>
      <c r="G27" s="168">
        <f t="shared" ca="1" si="26"/>
        <v>0</v>
      </c>
      <c r="H27" s="168">
        <f t="shared" ca="1" si="26"/>
        <v>0</v>
      </c>
      <c r="I27" s="168">
        <f t="shared" ca="1" si="26"/>
        <v>0</v>
      </c>
      <c r="J27" s="168">
        <f t="shared" ca="1" si="26"/>
        <v>0</v>
      </c>
      <c r="K27" s="168">
        <f t="shared" ca="1" si="26"/>
        <v>0</v>
      </c>
      <c r="L27" s="169" t="str">
        <f t="shared" ref="L27:L35" ca="1" si="27">IF(SUM(C27:K27)=1, "reconciled","check")</f>
        <v>check</v>
      </c>
      <c r="O27" s="13" t="str">
        <f t="shared" si="12"/>
        <v>NES</v>
      </c>
      <c r="P27" s="170">
        <f>Allowance!K19</f>
        <v>0</v>
      </c>
      <c r="Q27" s="171">
        <f t="shared" ca="1" si="13"/>
        <v>0</v>
      </c>
      <c r="R27" s="171">
        <f t="shared" ca="1" si="14"/>
        <v>0</v>
      </c>
      <c r="S27" s="171">
        <f t="shared" ca="1" si="15"/>
        <v>0</v>
      </c>
      <c r="T27" s="171">
        <f t="shared" ca="1" si="16"/>
        <v>0</v>
      </c>
      <c r="U27" s="172">
        <f t="shared" ca="1" si="17"/>
        <v>0</v>
      </c>
      <c r="V27" s="172">
        <f t="shared" ca="1" si="18"/>
        <v>0</v>
      </c>
      <c r="W27" s="172">
        <f t="shared" ca="1" si="19"/>
        <v>0</v>
      </c>
      <c r="X27" s="172">
        <f t="shared" ca="1" si="20"/>
        <v>0</v>
      </c>
      <c r="Y27" s="172">
        <f t="shared" ca="1" si="21"/>
        <v>0</v>
      </c>
    </row>
    <row r="28" spans="1:32">
      <c r="B28" s="13" t="str">
        <f t="shared" si="25"/>
        <v>SVE</v>
      </c>
      <c r="C28" s="168">
        <f t="shared" ref="C28:K28" ca="1" si="28">IFERROR(C11/SUM($C11:$K11), 0)</f>
        <v>0</v>
      </c>
      <c r="D28" s="168">
        <f t="shared" ca="1" si="28"/>
        <v>0</v>
      </c>
      <c r="E28" s="168">
        <f t="shared" ca="1" si="28"/>
        <v>0</v>
      </c>
      <c r="F28" s="168">
        <f t="shared" ca="1" si="28"/>
        <v>0</v>
      </c>
      <c r="G28" s="168">
        <f t="shared" ca="1" si="28"/>
        <v>0</v>
      </c>
      <c r="H28" s="168">
        <f t="shared" ca="1" si="28"/>
        <v>0</v>
      </c>
      <c r="I28" s="168">
        <f t="shared" ca="1" si="28"/>
        <v>0</v>
      </c>
      <c r="J28" s="168">
        <f t="shared" ca="1" si="28"/>
        <v>0</v>
      </c>
      <c r="K28" s="168">
        <f t="shared" ca="1" si="28"/>
        <v>0</v>
      </c>
      <c r="L28" s="169" t="str">
        <f t="shared" ca="1" si="27"/>
        <v>check</v>
      </c>
      <c r="O28" s="13" t="str">
        <f t="shared" si="12"/>
        <v>SVE</v>
      </c>
      <c r="P28" s="170">
        <f>Allowance!K20</f>
        <v>0</v>
      </c>
      <c r="Q28" s="171">
        <f t="shared" ca="1" si="13"/>
        <v>0</v>
      </c>
      <c r="R28" s="171">
        <f t="shared" ca="1" si="14"/>
        <v>0</v>
      </c>
      <c r="S28" s="171">
        <f t="shared" ca="1" si="15"/>
        <v>0</v>
      </c>
      <c r="T28" s="171">
        <f t="shared" ca="1" si="16"/>
        <v>0</v>
      </c>
      <c r="U28" s="172">
        <f t="shared" ca="1" si="17"/>
        <v>0</v>
      </c>
      <c r="V28" s="172">
        <f t="shared" ca="1" si="18"/>
        <v>0</v>
      </c>
      <c r="W28" s="172">
        <f t="shared" ca="1" si="19"/>
        <v>0</v>
      </c>
      <c r="X28" s="172">
        <f t="shared" ca="1" si="20"/>
        <v>0</v>
      </c>
      <c r="Y28" s="172">
        <f t="shared" ca="1" si="21"/>
        <v>0</v>
      </c>
    </row>
    <row r="29" spans="1:32">
      <c r="B29" s="13" t="str">
        <f t="shared" si="25"/>
        <v>SWB</v>
      </c>
      <c r="C29" s="168">
        <f t="shared" ref="C29:K29" ca="1" si="29">IFERROR(C12/SUM($C12:$K12), 0)</f>
        <v>0</v>
      </c>
      <c r="D29" s="168">
        <f t="shared" ca="1" si="29"/>
        <v>0</v>
      </c>
      <c r="E29" s="168">
        <f t="shared" ca="1" si="29"/>
        <v>0</v>
      </c>
      <c r="F29" s="168">
        <f t="shared" ca="1" si="29"/>
        <v>0</v>
      </c>
      <c r="G29" s="168">
        <f t="shared" ca="1" si="29"/>
        <v>0</v>
      </c>
      <c r="H29" s="168">
        <f t="shared" ca="1" si="29"/>
        <v>0</v>
      </c>
      <c r="I29" s="168">
        <f t="shared" ca="1" si="29"/>
        <v>0</v>
      </c>
      <c r="J29" s="168">
        <f t="shared" ca="1" si="29"/>
        <v>0</v>
      </c>
      <c r="K29" s="168">
        <f t="shared" ca="1" si="29"/>
        <v>0</v>
      </c>
      <c r="L29" s="169" t="str">
        <f t="shared" ca="1" si="27"/>
        <v>check</v>
      </c>
      <c r="O29" s="13" t="str">
        <f t="shared" si="12"/>
        <v>SWB</v>
      </c>
      <c r="P29" s="170">
        <f>Allowance!K21</f>
        <v>0</v>
      </c>
      <c r="Q29" s="171">
        <f t="shared" ca="1" si="13"/>
        <v>0</v>
      </c>
      <c r="R29" s="171">
        <f t="shared" ca="1" si="14"/>
        <v>0</v>
      </c>
      <c r="S29" s="171">
        <f t="shared" ca="1" si="15"/>
        <v>0</v>
      </c>
      <c r="T29" s="171">
        <f t="shared" ca="1" si="16"/>
        <v>0</v>
      </c>
      <c r="U29" s="172">
        <f t="shared" ca="1" si="17"/>
        <v>0</v>
      </c>
      <c r="V29" s="172">
        <f t="shared" ca="1" si="18"/>
        <v>0</v>
      </c>
      <c r="W29" s="172">
        <f t="shared" ca="1" si="19"/>
        <v>0</v>
      </c>
      <c r="X29" s="172">
        <f t="shared" ca="1" si="20"/>
        <v>0</v>
      </c>
      <c r="Y29" s="172">
        <f t="shared" ca="1" si="21"/>
        <v>0</v>
      </c>
    </row>
    <row r="30" spans="1:32">
      <c r="B30" s="13" t="str">
        <f t="shared" si="25"/>
        <v>SRN</v>
      </c>
      <c r="C30" s="168">
        <f t="shared" ref="C30:K30" ca="1" si="30">IFERROR(C13/SUM($C13:$K13), 0)</f>
        <v>0</v>
      </c>
      <c r="D30" s="168">
        <f t="shared" ca="1" si="30"/>
        <v>0</v>
      </c>
      <c r="E30" s="168">
        <f t="shared" ca="1" si="30"/>
        <v>0</v>
      </c>
      <c r="F30" s="168">
        <f t="shared" ca="1" si="30"/>
        <v>0</v>
      </c>
      <c r="G30" s="168">
        <f t="shared" ca="1" si="30"/>
        <v>0</v>
      </c>
      <c r="H30" s="168">
        <f t="shared" ca="1" si="30"/>
        <v>0</v>
      </c>
      <c r="I30" s="168">
        <f t="shared" ca="1" si="30"/>
        <v>0</v>
      </c>
      <c r="J30" s="168">
        <f t="shared" ca="1" si="30"/>
        <v>0</v>
      </c>
      <c r="K30" s="168">
        <f t="shared" ca="1" si="30"/>
        <v>0</v>
      </c>
      <c r="L30" s="169" t="str">
        <f t="shared" ca="1" si="27"/>
        <v>check</v>
      </c>
      <c r="O30" s="13" t="str">
        <f t="shared" si="12"/>
        <v>SRN</v>
      </c>
      <c r="P30" s="170">
        <f>Allowance!K22</f>
        <v>0</v>
      </c>
      <c r="Q30" s="171">
        <f t="shared" ca="1" si="13"/>
        <v>0</v>
      </c>
      <c r="R30" s="171">
        <f t="shared" ca="1" si="14"/>
        <v>0</v>
      </c>
      <c r="S30" s="171">
        <f t="shared" ca="1" si="15"/>
        <v>0</v>
      </c>
      <c r="T30" s="171">
        <f t="shared" ca="1" si="16"/>
        <v>0</v>
      </c>
      <c r="U30" s="172">
        <f t="shared" ca="1" si="17"/>
        <v>0</v>
      </c>
      <c r="V30" s="172">
        <f t="shared" ca="1" si="18"/>
        <v>0</v>
      </c>
      <c r="W30" s="172">
        <f t="shared" ca="1" si="19"/>
        <v>0</v>
      </c>
      <c r="X30" s="172">
        <f t="shared" ca="1" si="20"/>
        <v>0</v>
      </c>
      <c r="Y30" s="172">
        <f t="shared" ca="1" si="21"/>
        <v>0</v>
      </c>
    </row>
    <row r="31" spans="1:32">
      <c r="B31" s="13" t="str">
        <f t="shared" si="25"/>
        <v>TMS</v>
      </c>
      <c r="C31" s="168">
        <f t="shared" ref="C31:K31" ca="1" si="31">IFERROR(C14/SUM($C14:$K14), 0)</f>
        <v>0</v>
      </c>
      <c r="D31" s="168">
        <f t="shared" ca="1" si="31"/>
        <v>0</v>
      </c>
      <c r="E31" s="168">
        <f t="shared" ca="1" si="31"/>
        <v>0</v>
      </c>
      <c r="F31" s="168">
        <f t="shared" ca="1" si="31"/>
        <v>0</v>
      </c>
      <c r="G31" s="168">
        <f t="shared" ca="1" si="31"/>
        <v>0</v>
      </c>
      <c r="H31" s="168">
        <f t="shared" ca="1" si="31"/>
        <v>0</v>
      </c>
      <c r="I31" s="168">
        <f t="shared" ca="1" si="31"/>
        <v>0</v>
      </c>
      <c r="J31" s="168">
        <f t="shared" ca="1" si="31"/>
        <v>0</v>
      </c>
      <c r="K31" s="168">
        <f t="shared" ca="1" si="31"/>
        <v>0</v>
      </c>
      <c r="L31" s="169" t="str">
        <f t="shared" ca="1" si="27"/>
        <v>check</v>
      </c>
      <c r="O31" s="13" t="str">
        <f t="shared" si="12"/>
        <v>TMS</v>
      </c>
      <c r="P31" s="170">
        <f>Allowance!K23</f>
        <v>0</v>
      </c>
      <c r="Q31" s="171">
        <f t="shared" ca="1" si="13"/>
        <v>0</v>
      </c>
      <c r="R31" s="171">
        <f t="shared" ca="1" si="14"/>
        <v>0</v>
      </c>
      <c r="S31" s="171">
        <f t="shared" ca="1" si="15"/>
        <v>0</v>
      </c>
      <c r="T31" s="171">
        <f t="shared" ca="1" si="16"/>
        <v>0</v>
      </c>
      <c r="U31" s="172">
        <f t="shared" ca="1" si="17"/>
        <v>0</v>
      </c>
      <c r="V31" s="172">
        <f t="shared" ca="1" si="18"/>
        <v>0</v>
      </c>
      <c r="W31" s="172">
        <f t="shared" ca="1" si="19"/>
        <v>0</v>
      </c>
      <c r="X31" s="172">
        <f t="shared" ca="1" si="20"/>
        <v>0</v>
      </c>
      <c r="Y31" s="172">
        <f t="shared" ca="1" si="21"/>
        <v>0</v>
      </c>
    </row>
    <row r="32" spans="1:32">
      <c r="B32" s="13" t="str">
        <f t="shared" si="25"/>
        <v>NWT</v>
      </c>
      <c r="C32" s="168">
        <f t="shared" ref="C32:K32" ca="1" si="32">IFERROR(C15/SUM($C15:$K15), 0)</f>
        <v>0</v>
      </c>
      <c r="D32" s="168">
        <f t="shared" ca="1" si="32"/>
        <v>0</v>
      </c>
      <c r="E32" s="168">
        <f t="shared" ca="1" si="32"/>
        <v>0</v>
      </c>
      <c r="F32" s="168">
        <f t="shared" ca="1" si="32"/>
        <v>0</v>
      </c>
      <c r="G32" s="168">
        <f t="shared" ca="1" si="32"/>
        <v>0</v>
      </c>
      <c r="H32" s="168">
        <f t="shared" ca="1" si="32"/>
        <v>0</v>
      </c>
      <c r="I32" s="168">
        <f t="shared" ca="1" si="32"/>
        <v>0</v>
      </c>
      <c r="J32" s="168">
        <f t="shared" ca="1" si="32"/>
        <v>0</v>
      </c>
      <c r="K32" s="168">
        <f t="shared" ca="1" si="32"/>
        <v>0</v>
      </c>
      <c r="L32" s="169" t="str">
        <f t="shared" ca="1" si="27"/>
        <v>check</v>
      </c>
      <c r="O32" s="13" t="str">
        <f t="shared" si="12"/>
        <v>NWT</v>
      </c>
      <c r="P32" s="170">
        <f>Allowance!K24</f>
        <v>0</v>
      </c>
      <c r="Q32" s="171">
        <f t="shared" ca="1" si="13"/>
        <v>0</v>
      </c>
      <c r="R32" s="171">
        <f t="shared" ca="1" si="14"/>
        <v>0</v>
      </c>
      <c r="S32" s="171">
        <f t="shared" ca="1" si="15"/>
        <v>0</v>
      </c>
      <c r="T32" s="171">
        <f t="shared" ca="1" si="16"/>
        <v>0</v>
      </c>
      <c r="U32" s="172">
        <f t="shared" ca="1" si="17"/>
        <v>0</v>
      </c>
      <c r="V32" s="172">
        <f t="shared" ca="1" si="18"/>
        <v>0</v>
      </c>
      <c r="W32" s="172">
        <f t="shared" ca="1" si="19"/>
        <v>0</v>
      </c>
      <c r="X32" s="172">
        <f t="shared" ca="1" si="20"/>
        <v>0</v>
      </c>
      <c r="Y32" s="172">
        <f t="shared" ca="1" si="21"/>
        <v>0</v>
      </c>
    </row>
    <row r="33" spans="1:32">
      <c r="B33" s="13" t="str">
        <f t="shared" si="25"/>
        <v>WSX</v>
      </c>
      <c r="C33" s="168">
        <f t="shared" ref="C33:K33" ca="1" si="33">IFERROR(C16/SUM($C16:$K16), 0)</f>
        <v>0</v>
      </c>
      <c r="D33" s="168">
        <f t="shared" ca="1" si="33"/>
        <v>0</v>
      </c>
      <c r="E33" s="168">
        <f t="shared" ca="1" si="33"/>
        <v>0</v>
      </c>
      <c r="F33" s="168">
        <f t="shared" ca="1" si="33"/>
        <v>0</v>
      </c>
      <c r="G33" s="168">
        <f t="shared" ca="1" si="33"/>
        <v>0</v>
      </c>
      <c r="H33" s="168">
        <f t="shared" ca="1" si="33"/>
        <v>0</v>
      </c>
      <c r="I33" s="168">
        <f t="shared" ca="1" si="33"/>
        <v>0</v>
      </c>
      <c r="J33" s="168">
        <f t="shared" ca="1" si="33"/>
        <v>0</v>
      </c>
      <c r="K33" s="168">
        <f t="shared" ca="1" si="33"/>
        <v>0</v>
      </c>
      <c r="L33" s="169" t="str">
        <f t="shared" ca="1" si="27"/>
        <v>check</v>
      </c>
      <c r="O33" s="13" t="str">
        <f t="shared" si="12"/>
        <v>WSX</v>
      </c>
      <c r="P33" s="170">
        <f>Allowance!K25</f>
        <v>0</v>
      </c>
      <c r="Q33" s="171">
        <f t="shared" ca="1" si="13"/>
        <v>0</v>
      </c>
      <c r="R33" s="171">
        <f t="shared" ca="1" si="14"/>
        <v>0</v>
      </c>
      <c r="S33" s="171">
        <f t="shared" ca="1" si="15"/>
        <v>0</v>
      </c>
      <c r="T33" s="171">
        <f t="shared" ca="1" si="16"/>
        <v>0</v>
      </c>
      <c r="U33" s="172">
        <f t="shared" ca="1" si="17"/>
        <v>0</v>
      </c>
      <c r="V33" s="172">
        <f t="shared" ca="1" si="18"/>
        <v>0</v>
      </c>
      <c r="W33" s="172">
        <f t="shared" ca="1" si="19"/>
        <v>0</v>
      </c>
      <c r="X33" s="172">
        <f t="shared" ca="1" si="20"/>
        <v>0</v>
      </c>
      <c r="Y33" s="172">
        <f t="shared" ca="1" si="21"/>
        <v>0</v>
      </c>
    </row>
    <row r="34" spans="1:32">
      <c r="B34" s="13" t="str">
        <f t="shared" si="25"/>
        <v>YKY</v>
      </c>
      <c r="C34" s="168">
        <f t="shared" ref="C34:K34" ca="1" si="34">IFERROR(C17/SUM($C17:$K17), 0)</f>
        <v>0</v>
      </c>
      <c r="D34" s="168">
        <f t="shared" ca="1" si="34"/>
        <v>0</v>
      </c>
      <c r="E34" s="168">
        <f t="shared" ca="1" si="34"/>
        <v>0</v>
      </c>
      <c r="F34" s="168">
        <f t="shared" ca="1" si="34"/>
        <v>0</v>
      </c>
      <c r="G34" s="168">
        <f t="shared" ca="1" si="34"/>
        <v>0</v>
      </c>
      <c r="H34" s="168">
        <f t="shared" ca="1" si="34"/>
        <v>0</v>
      </c>
      <c r="I34" s="168">
        <f t="shared" ca="1" si="34"/>
        <v>0</v>
      </c>
      <c r="J34" s="168">
        <f t="shared" ca="1" si="34"/>
        <v>0</v>
      </c>
      <c r="K34" s="168">
        <f t="shared" ca="1" si="34"/>
        <v>0</v>
      </c>
      <c r="L34" s="169" t="str">
        <f t="shared" ca="1" si="27"/>
        <v>check</v>
      </c>
      <c r="O34" s="13" t="str">
        <f t="shared" si="12"/>
        <v>YKY</v>
      </c>
      <c r="P34" s="170">
        <f>Allowance!K26</f>
        <v>0</v>
      </c>
      <c r="Q34" s="171">
        <f t="shared" ca="1" si="13"/>
        <v>0</v>
      </c>
      <c r="R34" s="171">
        <f t="shared" ca="1" si="14"/>
        <v>0</v>
      </c>
      <c r="S34" s="171">
        <f t="shared" ca="1" si="15"/>
        <v>0</v>
      </c>
      <c r="T34" s="171">
        <f t="shared" ca="1" si="16"/>
        <v>0</v>
      </c>
      <c r="U34" s="172">
        <f t="shared" ca="1" si="17"/>
        <v>0</v>
      </c>
      <c r="V34" s="172">
        <f t="shared" ca="1" si="18"/>
        <v>0</v>
      </c>
      <c r="W34" s="172">
        <f t="shared" ca="1" si="19"/>
        <v>0</v>
      </c>
      <c r="X34" s="172">
        <f t="shared" ca="1" si="20"/>
        <v>0</v>
      </c>
      <c r="Y34" s="172">
        <f t="shared" ca="1" si="21"/>
        <v>0</v>
      </c>
    </row>
    <row r="35" spans="1:32">
      <c r="B35" s="13" t="str">
        <f t="shared" si="25"/>
        <v>Total</v>
      </c>
      <c r="C35" s="168">
        <f t="shared" ref="C35:K35" ca="1" si="35">IFERROR(C18/SUM($C18:$K18), 0)</f>
        <v>0</v>
      </c>
      <c r="D35" s="168">
        <f t="shared" ca="1" si="35"/>
        <v>0</v>
      </c>
      <c r="E35" s="168">
        <f t="shared" ca="1" si="35"/>
        <v>0</v>
      </c>
      <c r="F35" s="168">
        <f t="shared" ca="1" si="35"/>
        <v>0</v>
      </c>
      <c r="G35" s="168">
        <f t="shared" ca="1" si="35"/>
        <v>1.834339210188661E-2</v>
      </c>
      <c r="H35" s="168">
        <f t="shared" ca="1" si="35"/>
        <v>0.10668630898636125</v>
      </c>
      <c r="I35" s="168">
        <f t="shared" ca="1" si="35"/>
        <v>0.43848310602100454</v>
      </c>
      <c r="J35" s="168">
        <f t="shared" ca="1" si="35"/>
        <v>0.28384736016727652</v>
      </c>
      <c r="K35" s="168">
        <f t="shared" ca="1" si="35"/>
        <v>0.15263983272347098</v>
      </c>
      <c r="L35" s="169" t="str">
        <f t="shared" ca="1" si="27"/>
        <v>reconciled</v>
      </c>
      <c r="O35" s="13" t="str">
        <f t="shared" si="12"/>
        <v>Total</v>
      </c>
      <c r="P35" s="170">
        <f ca="1">Allowance!K27</f>
        <v>18.938700000000004</v>
      </c>
      <c r="Q35" s="171">
        <f t="shared" ca="1" si="13"/>
        <v>0</v>
      </c>
      <c r="R35" s="171">
        <f t="shared" ca="1" si="14"/>
        <v>0</v>
      </c>
      <c r="S35" s="171">
        <f t="shared" ca="1" si="15"/>
        <v>0</v>
      </c>
      <c r="T35" s="171">
        <f t="shared" ca="1" si="16"/>
        <v>0</v>
      </c>
      <c r="U35" s="172">
        <f t="shared" ca="1" si="17"/>
        <v>0.34740000000000004</v>
      </c>
      <c r="V35" s="172">
        <f t="shared" ca="1" si="18"/>
        <v>2.0205000000000002</v>
      </c>
      <c r="W35" s="172">
        <f t="shared" ca="1" si="19"/>
        <v>8.3043000000000013</v>
      </c>
      <c r="X35" s="172">
        <f t="shared" ca="1" si="20"/>
        <v>5.375700000000001</v>
      </c>
      <c r="Y35" s="172">
        <f t="shared" ca="1" si="21"/>
        <v>2.8908000000000005</v>
      </c>
    </row>
    <row r="36" spans="1:32" ht="18">
      <c r="U36" s="31"/>
      <c r="V36" s="31"/>
      <c r="W36" s="31"/>
      <c r="X36" s="31"/>
      <c r="Y36" s="31"/>
      <c r="AA36" s="45"/>
      <c r="AB36" s="45"/>
      <c r="AC36" s="45"/>
      <c r="AD36" s="45"/>
      <c r="AE36" s="45"/>
      <c r="AF36" s="45"/>
    </row>
    <row r="37" spans="1:32" ht="18">
      <c r="A37" s="45" t="s">
        <v>313</v>
      </c>
      <c r="B37" s="45"/>
      <c r="C37" s="45"/>
      <c r="D37" s="45"/>
      <c r="E37" s="45"/>
      <c r="F37" s="45"/>
      <c r="G37" s="45"/>
      <c r="H37" s="45"/>
      <c r="I37" s="45"/>
      <c r="J37" s="45"/>
      <c r="K37" s="45"/>
      <c r="L37" s="45"/>
      <c r="M37" s="45"/>
      <c r="N37" s="45"/>
      <c r="O37" s="45"/>
      <c r="P37" s="45"/>
      <c r="Q37" s="45"/>
      <c r="R37" s="45"/>
      <c r="S37" s="45"/>
      <c r="T37" s="45"/>
      <c r="U37" s="45"/>
      <c r="V37" s="45"/>
      <c r="W37" s="45"/>
      <c r="X37" s="45"/>
      <c r="Y37" s="45"/>
      <c r="Z37" s="45"/>
    </row>
    <row r="39" spans="1:32" ht="13.15">
      <c r="B39" s="173" t="s">
        <v>314</v>
      </c>
      <c r="O39" s="29" t="s">
        <v>315</v>
      </c>
    </row>
    <row r="40" spans="1:32" ht="52.5">
      <c r="B40" s="11" t="s">
        <v>52</v>
      </c>
      <c r="C40" s="11" t="s">
        <v>298</v>
      </c>
      <c r="D40" s="11" t="s">
        <v>299</v>
      </c>
      <c r="E40" s="11" t="s">
        <v>300</v>
      </c>
      <c r="F40" s="11" t="s">
        <v>301</v>
      </c>
      <c r="G40" s="11" t="s">
        <v>302</v>
      </c>
      <c r="H40" s="11" t="s">
        <v>303</v>
      </c>
      <c r="I40" s="11" t="s">
        <v>304</v>
      </c>
      <c r="J40" s="11" t="s">
        <v>305</v>
      </c>
      <c r="K40" s="11" t="s">
        <v>306</v>
      </c>
      <c r="L40" s="11" t="s">
        <v>133</v>
      </c>
      <c r="M40" s="11" t="s">
        <v>316</v>
      </c>
      <c r="O40" s="11" t="s">
        <v>52</v>
      </c>
      <c r="P40" s="11" t="s">
        <v>312</v>
      </c>
      <c r="Q40" s="11" t="s">
        <v>298</v>
      </c>
      <c r="R40" s="11" t="s">
        <v>299</v>
      </c>
      <c r="S40" s="11" t="s">
        <v>300</v>
      </c>
      <c r="T40" s="11" t="s">
        <v>301</v>
      </c>
      <c r="U40" s="11" t="s">
        <v>302</v>
      </c>
      <c r="V40" s="11" t="s">
        <v>303</v>
      </c>
      <c r="W40" s="11" t="s">
        <v>304</v>
      </c>
      <c r="X40" s="11" t="s">
        <v>305</v>
      </c>
      <c r="Y40" s="11" t="s">
        <v>306</v>
      </c>
      <c r="Z40" s="16" t="s">
        <v>317</v>
      </c>
    </row>
    <row r="41" spans="1:32" ht="13.15">
      <c r="B41" s="13" t="str">
        <f>B7</f>
        <v>ANH</v>
      </c>
      <c r="C41" s="174"/>
      <c r="D41" s="174"/>
      <c r="E41" s="174"/>
      <c r="F41" s="174"/>
      <c r="G41" s="174"/>
      <c r="H41" s="174"/>
      <c r="I41" s="174"/>
      <c r="J41" s="174"/>
      <c r="K41" s="174"/>
      <c r="L41" s="13">
        <f t="shared" ref="L41:L51" si="36">SUM(C41:K41)</f>
        <v>0</v>
      </c>
      <c r="M41" s="13"/>
      <c r="O41" s="11" t="str">
        <f>B7</f>
        <v>ANH</v>
      </c>
      <c r="P41" s="13">
        <f>P24</f>
        <v>0</v>
      </c>
      <c r="Q41" s="171">
        <f t="shared" ref="Q41:Y42" ca="1" si="37">IFERROR((Q7-C41)/(SUM($Q7:$Y7)-SUM($C41:$K41))*$P41, 0)</f>
        <v>0</v>
      </c>
      <c r="R41" s="171">
        <f t="shared" ca="1" si="37"/>
        <v>0</v>
      </c>
      <c r="S41" s="171">
        <f t="shared" ca="1" si="37"/>
        <v>0</v>
      </c>
      <c r="T41" s="171">
        <f t="shared" ca="1" si="37"/>
        <v>0</v>
      </c>
      <c r="U41" s="171">
        <f t="shared" ca="1" si="37"/>
        <v>0</v>
      </c>
      <c r="V41" s="171">
        <f t="shared" ca="1" si="37"/>
        <v>0</v>
      </c>
      <c r="W41" s="171">
        <f t="shared" ca="1" si="37"/>
        <v>0</v>
      </c>
      <c r="X41" s="171">
        <f t="shared" ca="1" si="37"/>
        <v>0</v>
      </c>
      <c r="Y41" s="171">
        <f t="shared" ca="1" si="37"/>
        <v>0</v>
      </c>
      <c r="Z41" s="30" t="str">
        <f t="shared" ref="Z41:Z51" ca="1" si="38">IF(SUM(Q41:Y41)=P41, "reconciled","check")</f>
        <v>reconciled</v>
      </c>
    </row>
    <row r="42" spans="1:32" ht="13.15">
      <c r="B42" s="13" t="str">
        <f>B8</f>
        <v>WSH</v>
      </c>
      <c r="C42" s="174"/>
      <c r="D42" s="174"/>
      <c r="E42" s="174"/>
      <c r="F42" s="174"/>
      <c r="G42" s="174"/>
      <c r="H42" s="174"/>
      <c r="I42" s="174"/>
      <c r="J42" s="174"/>
      <c r="K42" s="174"/>
      <c r="L42" s="13">
        <f t="shared" si="36"/>
        <v>0</v>
      </c>
      <c r="M42" s="13"/>
      <c r="O42" s="11" t="str">
        <f>B8</f>
        <v>WSH</v>
      </c>
      <c r="P42" s="13">
        <f ca="1">P25</f>
        <v>18.938700000000004</v>
      </c>
      <c r="Q42" s="171">
        <f t="shared" ca="1" si="37"/>
        <v>0</v>
      </c>
      <c r="R42" s="171">
        <f t="shared" ca="1" si="37"/>
        <v>0</v>
      </c>
      <c r="S42" s="171">
        <f t="shared" ca="1" si="37"/>
        <v>0</v>
      </c>
      <c r="T42" s="171">
        <f t="shared" ca="1" si="37"/>
        <v>0</v>
      </c>
      <c r="U42" s="171">
        <f t="shared" ca="1" si="37"/>
        <v>0.34740000000000004</v>
      </c>
      <c r="V42" s="171">
        <f t="shared" ca="1" si="37"/>
        <v>2.0205000000000002</v>
      </c>
      <c r="W42" s="171">
        <f t="shared" ca="1" si="37"/>
        <v>8.3043000000000013</v>
      </c>
      <c r="X42" s="171">
        <f t="shared" ca="1" si="37"/>
        <v>5.375700000000001</v>
      </c>
      <c r="Y42" s="171">
        <f t="shared" ca="1" si="37"/>
        <v>2.8908000000000005</v>
      </c>
      <c r="Z42" s="30" t="str">
        <f t="shared" ca="1" si="38"/>
        <v>reconciled</v>
      </c>
    </row>
    <row r="43" spans="1:32" ht="13.15">
      <c r="B43" s="13" t="str">
        <f t="shared" ref="B43:B51" si="39">B10</f>
        <v>NES</v>
      </c>
      <c r="C43" s="174"/>
      <c r="D43" s="174"/>
      <c r="E43" s="174"/>
      <c r="F43" s="174"/>
      <c r="G43" s="174"/>
      <c r="H43" s="174"/>
      <c r="I43" s="174"/>
      <c r="J43" s="174"/>
      <c r="K43" s="174"/>
      <c r="L43" s="13">
        <f t="shared" si="36"/>
        <v>0</v>
      </c>
      <c r="M43" s="13"/>
      <c r="O43" s="11" t="str">
        <f t="shared" ref="O43:O51" si="40">B10</f>
        <v>NES</v>
      </c>
      <c r="P43" s="13">
        <f t="shared" ref="P43:P50" si="41">P27</f>
        <v>0</v>
      </c>
      <c r="Q43" s="171">
        <f t="shared" ref="Q43:Y50" ca="1" si="42">IFERROR((Q10-C43)/(SUM($Q10:$Y10)-SUM($C43:$K43))*$P43, 0)</f>
        <v>0</v>
      </c>
      <c r="R43" s="171">
        <f t="shared" ca="1" si="42"/>
        <v>0</v>
      </c>
      <c r="S43" s="171">
        <f t="shared" ca="1" si="42"/>
        <v>0</v>
      </c>
      <c r="T43" s="171">
        <f t="shared" ca="1" si="42"/>
        <v>0</v>
      </c>
      <c r="U43" s="171">
        <f t="shared" ca="1" si="42"/>
        <v>0</v>
      </c>
      <c r="V43" s="171">
        <f t="shared" ca="1" si="42"/>
        <v>0</v>
      </c>
      <c r="W43" s="171">
        <f t="shared" ca="1" si="42"/>
        <v>0</v>
      </c>
      <c r="X43" s="171">
        <f t="shared" ca="1" si="42"/>
        <v>0</v>
      </c>
      <c r="Y43" s="171">
        <f t="shared" ca="1" si="42"/>
        <v>0</v>
      </c>
      <c r="Z43" s="30" t="str">
        <f t="shared" ca="1" si="38"/>
        <v>reconciled</v>
      </c>
    </row>
    <row r="44" spans="1:32" ht="13.15">
      <c r="B44" s="13" t="str">
        <f t="shared" si="39"/>
        <v>SVE</v>
      </c>
      <c r="C44" s="174"/>
      <c r="D44" s="174"/>
      <c r="E44" s="174"/>
      <c r="F44" s="174"/>
      <c r="G44" s="174"/>
      <c r="H44" s="174"/>
      <c r="I44" s="174"/>
      <c r="J44" s="174"/>
      <c r="K44" s="174"/>
      <c r="L44" s="13">
        <f t="shared" si="36"/>
        <v>0</v>
      </c>
      <c r="M44" s="13"/>
      <c r="O44" s="11" t="str">
        <f t="shared" si="40"/>
        <v>SVE</v>
      </c>
      <c r="P44" s="13">
        <f t="shared" si="41"/>
        <v>0</v>
      </c>
      <c r="Q44" s="171">
        <f t="shared" ca="1" si="42"/>
        <v>0</v>
      </c>
      <c r="R44" s="171">
        <f t="shared" ca="1" si="42"/>
        <v>0</v>
      </c>
      <c r="S44" s="171">
        <f t="shared" ca="1" si="42"/>
        <v>0</v>
      </c>
      <c r="T44" s="171">
        <f t="shared" ca="1" si="42"/>
        <v>0</v>
      </c>
      <c r="U44" s="171">
        <f t="shared" ca="1" si="42"/>
        <v>0</v>
      </c>
      <c r="V44" s="171">
        <f t="shared" ca="1" si="42"/>
        <v>0</v>
      </c>
      <c r="W44" s="171">
        <f t="shared" ca="1" si="42"/>
        <v>0</v>
      </c>
      <c r="X44" s="171">
        <f t="shared" ca="1" si="42"/>
        <v>0</v>
      </c>
      <c r="Y44" s="171">
        <f t="shared" ca="1" si="42"/>
        <v>0</v>
      </c>
      <c r="Z44" s="30" t="str">
        <f t="shared" ca="1" si="38"/>
        <v>reconciled</v>
      </c>
    </row>
    <row r="45" spans="1:32" ht="13.15">
      <c r="B45" s="13" t="str">
        <f t="shared" si="39"/>
        <v>SWB</v>
      </c>
      <c r="C45" s="174"/>
      <c r="D45" s="174"/>
      <c r="E45" s="174"/>
      <c r="F45" s="174"/>
      <c r="G45" s="174"/>
      <c r="H45" s="174"/>
      <c r="I45" s="174"/>
      <c r="J45" s="174"/>
      <c r="K45" s="174"/>
      <c r="L45" s="13">
        <f t="shared" si="36"/>
        <v>0</v>
      </c>
      <c r="M45" s="13"/>
      <c r="O45" s="11" t="str">
        <f t="shared" si="40"/>
        <v>SWB</v>
      </c>
      <c r="P45" s="13">
        <f t="shared" si="41"/>
        <v>0</v>
      </c>
      <c r="Q45" s="171">
        <f t="shared" ca="1" si="42"/>
        <v>0</v>
      </c>
      <c r="R45" s="171">
        <f t="shared" ca="1" si="42"/>
        <v>0</v>
      </c>
      <c r="S45" s="171">
        <f t="shared" ca="1" si="42"/>
        <v>0</v>
      </c>
      <c r="T45" s="171">
        <f t="shared" ca="1" si="42"/>
        <v>0</v>
      </c>
      <c r="U45" s="171">
        <f t="shared" ca="1" si="42"/>
        <v>0</v>
      </c>
      <c r="V45" s="171">
        <f t="shared" ca="1" si="42"/>
        <v>0</v>
      </c>
      <c r="W45" s="171">
        <f t="shared" ca="1" si="42"/>
        <v>0</v>
      </c>
      <c r="X45" s="171">
        <f t="shared" ca="1" si="42"/>
        <v>0</v>
      </c>
      <c r="Y45" s="171">
        <f t="shared" ca="1" si="42"/>
        <v>0</v>
      </c>
      <c r="Z45" s="30" t="str">
        <f t="shared" ca="1" si="38"/>
        <v>reconciled</v>
      </c>
    </row>
    <row r="46" spans="1:32" ht="13.15">
      <c r="B46" s="13" t="str">
        <f t="shared" si="39"/>
        <v>SRN</v>
      </c>
      <c r="C46" s="174"/>
      <c r="D46" s="174"/>
      <c r="E46" s="174"/>
      <c r="F46" s="174"/>
      <c r="G46" s="174"/>
      <c r="H46" s="174"/>
      <c r="I46" s="174"/>
      <c r="J46" s="174"/>
      <c r="K46" s="174"/>
      <c r="L46" s="13">
        <f t="shared" si="36"/>
        <v>0</v>
      </c>
      <c r="M46" s="13"/>
      <c r="O46" s="11" t="str">
        <f t="shared" si="40"/>
        <v>SRN</v>
      </c>
      <c r="P46" s="13">
        <f t="shared" si="41"/>
        <v>0</v>
      </c>
      <c r="Q46" s="171">
        <f t="shared" ca="1" si="42"/>
        <v>0</v>
      </c>
      <c r="R46" s="171">
        <f t="shared" ca="1" si="42"/>
        <v>0</v>
      </c>
      <c r="S46" s="171">
        <f t="shared" ca="1" si="42"/>
        <v>0</v>
      </c>
      <c r="T46" s="171">
        <f t="shared" ca="1" si="42"/>
        <v>0</v>
      </c>
      <c r="U46" s="171">
        <f t="shared" ca="1" si="42"/>
        <v>0</v>
      </c>
      <c r="V46" s="171">
        <f t="shared" ca="1" si="42"/>
        <v>0</v>
      </c>
      <c r="W46" s="171">
        <f t="shared" ca="1" si="42"/>
        <v>0</v>
      </c>
      <c r="X46" s="171">
        <f t="shared" ca="1" si="42"/>
        <v>0</v>
      </c>
      <c r="Y46" s="171">
        <f t="shared" ca="1" si="42"/>
        <v>0</v>
      </c>
      <c r="Z46" s="30" t="str">
        <f t="shared" ca="1" si="38"/>
        <v>reconciled</v>
      </c>
    </row>
    <row r="47" spans="1:32" ht="13.15">
      <c r="B47" s="13" t="str">
        <f t="shared" si="39"/>
        <v>TMS</v>
      </c>
      <c r="C47" s="174"/>
      <c r="D47" s="174"/>
      <c r="E47" s="174"/>
      <c r="F47" s="174"/>
      <c r="G47" s="174"/>
      <c r="H47" s="174"/>
      <c r="I47" s="174"/>
      <c r="J47" s="174"/>
      <c r="K47" s="174"/>
      <c r="L47" s="13">
        <f t="shared" si="36"/>
        <v>0</v>
      </c>
      <c r="M47" s="13"/>
      <c r="O47" s="11" t="str">
        <f t="shared" si="40"/>
        <v>TMS</v>
      </c>
      <c r="P47" s="13">
        <f t="shared" si="41"/>
        <v>0</v>
      </c>
      <c r="Q47" s="171">
        <f t="shared" ca="1" si="42"/>
        <v>0</v>
      </c>
      <c r="R47" s="171">
        <f t="shared" ca="1" si="42"/>
        <v>0</v>
      </c>
      <c r="S47" s="171">
        <f t="shared" ca="1" si="42"/>
        <v>0</v>
      </c>
      <c r="T47" s="171">
        <f t="shared" ca="1" si="42"/>
        <v>0</v>
      </c>
      <c r="U47" s="171">
        <f t="shared" ca="1" si="42"/>
        <v>0</v>
      </c>
      <c r="V47" s="171">
        <f t="shared" ca="1" si="42"/>
        <v>0</v>
      </c>
      <c r="W47" s="171">
        <f t="shared" ca="1" si="42"/>
        <v>0</v>
      </c>
      <c r="X47" s="171">
        <f t="shared" ca="1" si="42"/>
        <v>0</v>
      </c>
      <c r="Y47" s="171">
        <f t="shared" ca="1" si="42"/>
        <v>0</v>
      </c>
      <c r="Z47" s="30" t="str">
        <f t="shared" ca="1" si="38"/>
        <v>reconciled</v>
      </c>
    </row>
    <row r="48" spans="1:32" ht="13.15">
      <c r="B48" s="13" t="str">
        <f t="shared" si="39"/>
        <v>NWT</v>
      </c>
      <c r="C48" s="174"/>
      <c r="D48" s="174"/>
      <c r="E48" s="174"/>
      <c r="F48" s="174"/>
      <c r="G48" s="174"/>
      <c r="H48" s="174"/>
      <c r="I48" s="174"/>
      <c r="J48" s="174"/>
      <c r="K48" s="174"/>
      <c r="L48" s="13">
        <f t="shared" si="36"/>
        <v>0</v>
      </c>
      <c r="M48" s="13"/>
      <c r="O48" s="11" t="str">
        <f t="shared" si="40"/>
        <v>NWT</v>
      </c>
      <c r="P48" s="13">
        <f t="shared" si="41"/>
        <v>0</v>
      </c>
      <c r="Q48" s="171">
        <f t="shared" ca="1" si="42"/>
        <v>0</v>
      </c>
      <c r="R48" s="171">
        <f t="shared" ca="1" si="42"/>
        <v>0</v>
      </c>
      <c r="S48" s="171">
        <f t="shared" ca="1" si="42"/>
        <v>0</v>
      </c>
      <c r="T48" s="171">
        <f t="shared" ca="1" si="42"/>
        <v>0</v>
      </c>
      <c r="U48" s="171">
        <f t="shared" ca="1" si="42"/>
        <v>0</v>
      </c>
      <c r="V48" s="171">
        <f t="shared" ca="1" si="42"/>
        <v>0</v>
      </c>
      <c r="W48" s="171">
        <f t="shared" ca="1" si="42"/>
        <v>0</v>
      </c>
      <c r="X48" s="171">
        <f t="shared" ca="1" si="42"/>
        <v>0</v>
      </c>
      <c r="Y48" s="171">
        <f t="shared" ca="1" si="42"/>
        <v>0</v>
      </c>
      <c r="Z48" s="30" t="str">
        <f t="shared" ca="1" si="38"/>
        <v>reconciled</v>
      </c>
    </row>
    <row r="49" spans="2:26" ht="13.15">
      <c r="B49" s="13" t="str">
        <f t="shared" si="39"/>
        <v>WSX</v>
      </c>
      <c r="C49" s="174"/>
      <c r="D49" s="174"/>
      <c r="E49" s="174"/>
      <c r="F49" s="174"/>
      <c r="G49" s="174"/>
      <c r="H49" s="174"/>
      <c r="I49" s="174"/>
      <c r="J49" s="174"/>
      <c r="K49" s="174"/>
      <c r="L49" s="13">
        <f t="shared" si="36"/>
        <v>0</v>
      </c>
      <c r="M49" s="13"/>
      <c r="O49" s="11" t="str">
        <f t="shared" si="40"/>
        <v>WSX</v>
      </c>
      <c r="P49" s="13">
        <f t="shared" si="41"/>
        <v>0</v>
      </c>
      <c r="Q49" s="171">
        <f t="shared" ca="1" si="42"/>
        <v>0</v>
      </c>
      <c r="R49" s="171">
        <f t="shared" ca="1" si="42"/>
        <v>0</v>
      </c>
      <c r="S49" s="171">
        <f t="shared" ca="1" si="42"/>
        <v>0</v>
      </c>
      <c r="T49" s="171">
        <f t="shared" ca="1" si="42"/>
        <v>0</v>
      </c>
      <c r="U49" s="171">
        <f t="shared" ca="1" si="42"/>
        <v>0</v>
      </c>
      <c r="V49" s="171">
        <f t="shared" ca="1" si="42"/>
        <v>0</v>
      </c>
      <c r="W49" s="171">
        <f t="shared" ca="1" si="42"/>
        <v>0</v>
      </c>
      <c r="X49" s="171">
        <f t="shared" ca="1" si="42"/>
        <v>0</v>
      </c>
      <c r="Y49" s="171">
        <f t="shared" ca="1" si="42"/>
        <v>0</v>
      </c>
      <c r="Z49" s="30" t="str">
        <f t="shared" ca="1" si="38"/>
        <v>reconciled</v>
      </c>
    </row>
    <row r="50" spans="2:26" ht="13.15">
      <c r="B50" s="13" t="str">
        <f t="shared" si="39"/>
        <v>YKY</v>
      </c>
      <c r="C50" s="174"/>
      <c r="D50" s="174"/>
      <c r="E50" s="174"/>
      <c r="F50" s="174"/>
      <c r="G50" s="174"/>
      <c r="H50" s="174"/>
      <c r="I50" s="174"/>
      <c r="J50" s="174"/>
      <c r="K50" s="174"/>
      <c r="L50" s="13">
        <f t="shared" si="36"/>
        <v>0</v>
      </c>
      <c r="M50" s="13"/>
      <c r="O50" s="11" t="str">
        <f t="shared" si="40"/>
        <v>YKY</v>
      </c>
      <c r="P50" s="13">
        <f t="shared" si="41"/>
        <v>0</v>
      </c>
      <c r="Q50" s="171">
        <f t="shared" ca="1" si="42"/>
        <v>0</v>
      </c>
      <c r="R50" s="171">
        <f t="shared" ca="1" si="42"/>
        <v>0</v>
      </c>
      <c r="S50" s="171">
        <f t="shared" ca="1" si="42"/>
        <v>0</v>
      </c>
      <c r="T50" s="171">
        <f t="shared" ca="1" si="42"/>
        <v>0</v>
      </c>
      <c r="U50" s="171">
        <f t="shared" ca="1" si="42"/>
        <v>0</v>
      </c>
      <c r="V50" s="171">
        <f t="shared" ca="1" si="42"/>
        <v>0</v>
      </c>
      <c r="W50" s="171">
        <f t="shared" ca="1" si="42"/>
        <v>0</v>
      </c>
      <c r="X50" s="171">
        <f t="shared" ca="1" si="42"/>
        <v>0</v>
      </c>
      <c r="Y50" s="171">
        <f t="shared" ca="1" si="42"/>
        <v>0</v>
      </c>
      <c r="Z50" s="30" t="str">
        <f ca="1">IF(SUM(Q50:Y50)=P50, "reconciled","check")</f>
        <v>reconciled</v>
      </c>
    </row>
    <row r="51" spans="2:26" ht="13.15">
      <c r="B51" s="13" t="str">
        <f t="shared" si="39"/>
        <v>Total</v>
      </c>
      <c r="C51" s="174"/>
      <c r="D51" s="174"/>
      <c r="E51" s="174"/>
      <c r="F51" s="174"/>
      <c r="G51" s="174"/>
      <c r="H51" s="174"/>
      <c r="I51" s="174"/>
      <c r="J51" s="174"/>
      <c r="K51" s="174"/>
      <c r="L51" s="13">
        <f t="shared" si="36"/>
        <v>0</v>
      </c>
      <c r="M51" s="13"/>
      <c r="O51" s="11" t="str">
        <f t="shared" si="40"/>
        <v>Total</v>
      </c>
      <c r="P51" s="13">
        <f t="shared" ref="P51:Y51" ca="1" si="43">SUM(P41:P50)</f>
        <v>18.938700000000004</v>
      </c>
      <c r="Q51" s="13">
        <f t="shared" ca="1" si="43"/>
        <v>0</v>
      </c>
      <c r="R51" s="13">
        <f t="shared" ca="1" si="43"/>
        <v>0</v>
      </c>
      <c r="S51" s="13">
        <f t="shared" ca="1" si="43"/>
        <v>0</v>
      </c>
      <c r="T51" s="13">
        <f t="shared" ca="1" si="43"/>
        <v>0</v>
      </c>
      <c r="U51" s="13">
        <f t="shared" ca="1" si="43"/>
        <v>0.34740000000000004</v>
      </c>
      <c r="V51" s="13">
        <f t="shared" ca="1" si="43"/>
        <v>2.0205000000000002</v>
      </c>
      <c r="W51" s="13">
        <f t="shared" ca="1" si="43"/>
        <v>8.3043000000000013</v>
      </c>
      <c r="X51" s="13">
        <f t="shared" ca="1" si="43"/>
        <v>5.375700000000001</v>
      </c>
      <c r="Y51" s="13">
        <f t="shared" ca="1" si="43"/>
        <v>2.8908000000000005</v>
      </c>
      <c r="Z51" s="30" t="str">
        <f t="shared" ca="1" si="38"/>
        <v>reconciled</v>
      </c>
    </row>
  </sheetData>
  <mergeCells count="2">
    <mergeCell ref="A1:AF1"/>
    <mergeCell ref="A3:AF3"/>
  </mergeCells>
  <conditionalFormatting sqref="L24:L35 Z41:Z51">
    <cfRule type="containsText" dxfId="1" priority="3" operator="containsText" text="check">
      <formula>NOT(ISERROR(SEARCH("check",L24)))</formula>
    </cfRule>
    <cfRule type="containsText" dxfId="0" priority="4" operator="containsText" text="reconciled">
      <formula>NOT(ISERROR(SEARCH("reconciled",L24)))</formula>
    </cfRule>
  </conditionalFormatting>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2045A-46AB-4EAF-8F9A-C51D8A213F04}">
  <sheetPr>
    <tabColor rgb="FF98C561"/>
  </sheetPr>
  <dimension ref="A1:AF92"/>
  <sheetViews>
    <sheetView zoomScale="80" zoomScaleNormal="80" workbookViewId="0">
      <selection sqref="A1:AF1"/>
    </sheetView>
  </sheetViews>
  <sheetFormatPr defaultColWidth="9.140625" defaultRowHeight="13.15"/>
  <cols>
    <col min="1" max="1" width="10.28515625" style="2" customWidth="1"/>
    <col min="2" max="2" width="26.28515625" style="2" bestFit="1" customWidth="1"/>
    <col min="3" max="3" width="73.28515625" style="2" bestFit="1" customWidth="1"/>
    <col min="4" max="4" width="9.140625" style="2"/>
    <col min="5" max="5" width="15.85546875" style="2" bestFit="1" customWidth="1"/>
    <col min="6" max="6" width="10" style="2" customWidth="1"/>
    <col min="7" max="16384" width="9.140625" style="2"/>
  </cols>
  <sheetData>
    <row r="1" spans="1:32" ht="30.75">
      <c r="A1" s="210" t="e">
        <f ca="1" xml:space="preserve"> RIGHT(CELL("filename", $A$1), LEN(CELL("filename", $A$1)) - SEARCH("]", CELL("filename", $A$1)))</f>
        <v>#VALUE!</v>
      </c>
      <c r="B1" s="210"/>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row>
    <row r="2" spans="1:32">
      <c r="C2" s="2" t="s">
        <v>2</v>
      </c>
    </row>
    <row r="3" spans="1:32">
      <c r="A3" s="2" t="s">
        <v>57</v>
      </c>
      <c r="B3" s="2" t="s">
        <v>58</v>
      </c>
      <c r="C3" s="2" t="s">
        <v>59</v>
      </c>
      <c r="D3" s="2" t="s">
        <v>60</v>
      </c>
      <c r="E3" s="2" t="s">
        <v>61</v>
      </c>
      <c r="F3" s="2" t="s">
        <v>127</v>
      </c>
      <c r="G3" s="2" t="s">
        <v>62</v>
      </c>
      <c r="H3" s="2" t="s">
        <v>63</v>
      </c>
      <c r="I3" s="2" t="s">
        <v>64</v>
      </c>
      <c r="J3" s="2" t="s">
        <v>65</v>
      </c>
      <c r="K3" s="2" t="s">
        <v>66</v>
      </c>
      <c r="L3" s="2" t="s">
        <v>67</v>
      </c>
      <c r="M3" s="2" t="s">
        <v>68</v>
      </c>
    </row>
    <row r="5" spans="1:32">
      <c r="A5" s="2" t="s">
        <v>72</v>
      </c>
      <c r="B5" s="2" t="str">
        <f>CONCATENATE("C_", $C$2, "_ENH_WW_TOT")</f>
        <v>C_PR24CA82_ENH_WW_TOT</v>
      </c>
      <c r="C5" s="2" t="s">
        <v>318</v>
      </c>
      <c r="D5" s="2" t="s">
        <v>75</v>
      </c>
      <c r="E5" s="2" t="s">
        <v>69</v>
      </c>
      <c r="I5" s="2">
        <f ca="1" xml:space="preserve"> SUMIFS('Outputs to aggregator'!U$41:U$51, 'Outputs to aggregator'!$O$41:$O$51, $A5)</f>
        <v>0</v>
      </c>
      <c r="J5" s="2">
        <f ca="1" xml:space="preserve"> SUMIFS('Outputs to aggregator'!V$41:V$51, 'Outputs to aggregator'!$O$41:$O$51, $A5)</f>
        <v>0</v>
      </c>
      <c r="K5" s="2">
        <f ca="1" xml:space="preserve"> SUMIFS('Outputs to aggregator'!W$41:W$51, 'Outputs to aggregator'!$O$41:$O$51, $A5)</f>
        <v>0</v>
      </c>
      <c r="L5" s="2">
        <f ca="1" xml:space="preserve"> SUMIFS('Outputs to aggregator'!X$41:X$51, 'Outputs to aggregator'!$O$41:$O$51, $A5)</f>
        <v>0</v>
      </c>
      <c r="M5" s="2">
        <f ca="1" xml:space="preserve"> SUMIFS('Outputs to aggregator'!Y$41:Y$51, 'Outputs to aggregator'!$O$41:$O$51, $A5)</f>
        <v>0</v>
      </c>
    </row>
    <row r="6" spans="1:32">
      <c r="A6" s="2" t="s">
        <v>72</v>
      </c>
      <c r="B6" s="2" t="str">
        <f>CONCATENATE("C_", $C$2, "_ENH_WW_AP")</f>
        <v>C_PR24CA82_ENH_WW_AP</v>
      </c>
      <c r="C6" s="2" t="s">
        <v>319</v>
      </c>
      <c r="D6" s="2" t="s">
        <v>75</v>
      </c>
      <c r="E6" s="2" t="s">
        <v>69</v>
      </c>
      <c r="G6" s="2">
        <f ca="1" xml:space="preserve"> SUMIFS('Outputs to aggregator'!$R$41:$R$51, 'Outputs to aggregator'!$O$41:$O$51, $A6)</f>
        <v>0</v>
      </c>
      <c r="H6" s="2">
        <f ca="1" xml:space="preserve"> SUMIFS('Outputs to aggregator'!$T$41:$T$51, 'Outputs to aggregator'!$O$41:$O$51, $A6)</f>
        <v>0</v>
      </c>
    </row>
    <row r="7" spans="1:32">
      <c r="A7" s="2" t="s">
        <v>72</v>
      </c>
      <c r="B7" s="2" t="str">
        <f>CONCATENATE("C_", $C$2, "_ENH_WW_TE")</f>
        <v>C_PR24CA82_ENH_WW_TE</v>
      </c>
      <c r="C7" s="2" t="s">
        <v>320</v>
      </c>
      <c r="D7" s="2" t="s">
        <v>75</v>
      </c>
      <c r="E7" s="2" t="s">
        <v>69</v>
      </c>
      <c r="G7" s="2">
        <f ca="1" xml:space="preserve"> SUMIFS('Outputs to aggregator'!$Q$41:$Q$51, 'Outputs to aggregator'!$O$41:$O$51, $A7)</f>
        <v>0</v>
      </c>
      <c r="H7" s="2">
        <f ca="1" xml:space="preserve"> SUMIFS('Outputs to aggregator'!$S$41:$S$51, 'Outputs to aggregator'!$O$41:$O$51, $A7)</f>
        <v>0</v>
      </c>
    </row>
    <row r="8" spans="1:32">
      <c r="A8" s="2" t="s">
        <v>72</v>
      </c>
      <c r="B8" s="2" t="str">
        <f xml:space="preserve"> CONCATENATE("PR24QA_",  $C$2, "_OUT1")</f>
        <v>PR24QA_PR24CA82_OUT1</v>
      </c>
      <c r="C8" s="2" t="str">
        <f xml:space="preserve"> CONCATENATE("Date &amp; Time for Model - ", $C$2)</f>
        <v>Date &amp; Time for Model - PR24CA82</v>
      </c>
      <c r="D8" s="2" t="s">
        <v>321</v>
      </c>
      <c r="E8" s="2" t="s">
        <v>69</v>
      </c>
      <c r="F8" s="2" t="str">
        <f t="shared" ref="F8:M8" ca="1" si="0">CONCATENATE("[…]", TEXT(NOW(),"dd/mm/yyy hh:mm:ss"))</f>
        <v>[…]16/12/2024 14:58:26</v>
      </c>
      <c r="G8" s="2" t="str">
        <f t="shared" ca="1" si="0"/>
        <v>[…]16/12/2024 14:58:26</v>
      </c>
      <c r="H8" s="2" t="str">
        <f t="shared" ca="1" si="0"/>
        <v>[…]16/12/2024 14:58:26</v>
      </c>
      <c r="I8" s="2" t="str">
        <f t="shared" ca="1" si="0"/>
        <v>[…]16/12/2024 14:58:26</v>
      </c>
      <c r="J8" s="2" t="str">
        <f t="shared" ca="1" si="0"/>
        <v>[…]16/12/2024 14:58:26</v>
      </c>
      <c r="K8" s="2" t="str">
        <f t="shared" ca="1" si="0"/>
        <v>[…]16/12/2024 14:58:26</v>
      </c>
      <c r="L8" s="2" t="str">
        <f t="shared" ca="1" si="0"/>
        <v>[…]16/12/2024 14:58:26</v>
      </c>
      <c r="M8" s="2" t="str">
        <f t="shared" ca="1" si="0"/>
        <v>[…]16/12/2024 14:58:26</v>
      </c>
    </row>
    <row r="9" spans="1:32">
      <c r="A9" s="2" t="s">
        <v>72</v>
      </c>
      <c r="B9" s="2" t="str">
        <f xml:space="preserve"> CONCATENATE("PR24QA_",  $C$2, "_OUT2")</f>
        <v>PR24QA_PR24CA82_OUT2</v>
      </c>
      <c r="C9" s="2" t="str">
        <f xml:space="preserve"> CONCATENATE("Name of Model - ", $C$2)</f>
        <v>Name of Model - PR24CA82</v>
      </c>
      <c r="D9" s="2" t="s">
        <v>321</v>
      </c>
      <c r="E9" s="2" t="s">
        <v>69</v>
      </c>
      <c r="F9" s="2" t="e">
        <f t="shared" ref="F9:M9" ca="1" si="1">MID(CELL("filename"),SEARCH("[",CELL("filename"))+1,SEARCH("]",CELL("filename"))-SEARCH("[",CELL("filename"))-1)</f>
        <v>#VALUE!</v>
      </c>
      <c r="G9" s="2" t="e">
        <f t="shared" ca="1" si="1"/>
        <v>#VALUE!</v>
      </c>
      <c r="H9" s="2" t="e">
        <f t="shared" ca="1" si="1"/>
        <v>#VALUE!</v>
      </c>
      <c r="I9" s="2" t="e">
        <f t="shared" ca="1" si="1"/>
        <v>#VALUE!</v>
      </c>
      <c r="J9" s="2" t="e">
        <f t="shared" ca="1" si="1"/>
        <v>#VALUE!</v>
      </c>
      <c r="K9" s="2" t="e">
        <f t="shared" ca="1" si="1"/>
        <v>#VALUE!</v>
      </c>
      <c r="L9" s="2" t="e">
        <f t="shared" ca="1" si="1"/>
        <v>#VALUE!</v>
      </c>
      <c r="M9" s="2" t="e">
        <f t="shared" ca="1" si="1"/>
        <v>#VALUE!</v>
      </c>
    </row>
    <row r="10" spans="1:32">
      <c r="A10" s="2" t="s">
        <v>72</v>
      </c>
      <c r="B10" s="2" t="str">
        <f xml:space="preserve"> CONCATENATE("PR24QA_",  $C$2, "_OUT3")</f>
        <v>PR24QA_PR24CA82_OUT3</v>
      </c>
      <c r="C10" s="2" t="str">
        <f xml:space="preserve"> CONCATENATE("F_Inputs time stamp - ", $C$2)</f>
        <v>F_Inputs time stamp - PR24CA82</v>
      </c>
      <c r="D10" s="2" t="s">
        <v>321</v>
      </c>
      <c r="E10" s="2" t="s">
        <v>69</v>
      </c>
      <c r="F10" s="2" t="str">
        <f>F_Inputs!$E$2</f>
        <v>Run on 05 Sep 2024 9:32</v>
      </c>
      <c r="G10" s="2" t="str">
        <f>F_Inputs!$E$2</f>
        <v>Run on 05 Sep 2024 9:32</v>
      </c>
      <c r="H10" s="2" t="str">
        <f>F_Inputs!$E$2</f>
        <v>Run on 05 Sep 2024 9:32</v>
      </c>
      <c r="I10" s="2" t="str">
        <f>F_Inputs!$E$2</f>
        <v>Run on 05 Sep 2024 9:32</v>
      </c>
      <c r="J10" s="2" t="str">
        <f>F_Inputs!$E$2</f>
        <v>Run on 05 Sep 2024 9:32</v>
      </c>
      <c r="K10" s="2" t="str">
        <f>F_Inputs!$E$2</f>
        <v>Run on 05 Sep 2024 9:32</v>
      </c>
      <c r="L10" s="2" t="str">
        <f>F_Inputs!$E$2</f>
        <v>Run on 05 Sep 2024 9:32</v>
      </c>
      <c r="M10" s="2" t="str">
        <f>F_Inputs!$E$2</f>
        <v>Run on 05 Sep 2024 9:32</v>
      </c>
    </row>
    <row r="11" spans="1:32">
      <c r="A11" s="2" t="s">
        <v>72</v>
      </c>
      <c r="B11" s="2" t="str">
        <f xml:space="preserve"> CONCATENATE("PR24QA_",  $C$2, "_OUT4")</f>
        <v>PR24QA_PR24CA82_OUT4</v>
      </c>
      <c r="C11" s="2" t="str">
        <f xml:space="preserve"> CONCATENATE("Model override switch for - ", $C$2)</f>
        <v>Model override switch for - PR24CA82</v>
      </c>
      <c r="D11" s="2" t="s">
        <v>106</v>
      </c>
      <c r="E11" s="2" t="s">
        <v>69</v>
      </c>
      <c r="F11" s="2">
        <f>IF(SUM('F_Input Override'!$F$8:$L$217)&gt;0,1,0)</f>
        <v>0</v>
      </c>
      <c r="G11" s="2">
        <f>IF(SUM('F_Input Override'!$F$8:$L$217)&gt;0,1,0)</f>
        <v>0</v>
      </c>
      <c r="H11" s="2">
        <f>IF(SUM('F_Input Override'!$F$8:$L$217)&gt;0,1,0)</f>
        <v>0</v>
      </c>
      <c r="I11" s="2">
        <f>IF(SUM('F_Input Override'!$F$8:$L$217)&gt;0,1,0)</f>
        <v>0</v>
      </c>
      <c r="J11" s="2">
        <f>IF(SUM('F_Input Override'!$F$8:$L$217)&gt;0,1,0)</f>
        <v>0</v>
      </c>
      <c r="K11" s="2">
        <f>IF(SUM('F_Input Override'!$F$8:$L$217)&gt;0,1,0)</f>
        <v>0</v>
      </c>
      <c r="L11" s="2">
        <f>IF(SUM('F_Input Override'!$F$8:$L$217)&gt;0,1,0)</f>
        <v>0</v>
      </c>
      <c r="M11" s="2">
        <f>IF(SUM('F_Input Override'!$F$8:$L$217)&gt;0,1,0)</f>
        <v>0</v>
      </c>
    </row>
    <row r="12" spans="1:32">
      <c r="A12" s="2" t="s">
        <v>72</v>
      </c>
      <c r="B12" s="2" t="str">
        <f>CONCATENATE("C_", $C$2, "_ENH_WW_ASSESSED")</f>
        <v>C_PR24CA82_ENH_WW_ASSESSED</v>
      </c>
      <c r="C12" s="2" t="str">
        <f>CONCATENATE("Total amount assessed - ", MID($C$5,31,200))</f>
        <v>Total amount assessed - Wastewater - Sludge investigations - Totex</v>
      </c>
      <c r="D12" s="3" t="s">
        <v>75</v>
      </c>
      <c r="E12" s="2" t="s">
        <v>69</v>
      </c>
      <c r="F12" s="2">
        <f ca="1" xml:space="preserve"> SUMIFS(Allowance!$G$16:$G$26, Allowance!$B$16:$B$26, A12)</f>
        <v>0</v>
      </c>
    </row>
    <row r="13" spans="1:32">
      <c r="A13" s="2" t="s">
        <v>111</v>
      </c>
      <c r="B13" s="2" t="str">
        <f>CONCATENATE("C_", $C$2, "_ENH_WW_TOT")</f>
        <v>C_PR24CA82_ENH_WW_TOT</v>
      </c>
      <c r="C13" s="2" t="str">
        <f xml:space="preserve"> $C$5</f>
        <v>Total enhancement allowance - Wastewater - Sludge investigations - Totex</v>
      </c>
      <c r="D13" s="2" t="s">
        <v>75</v>
      </c>
      <c r="E13" s="2" t="s">
        <v>69</v>
      </c>
      <c r="I13" s="2">
        <f xml:space="preserve"> SUMIFS('Outputs to aggregator'!U$41:U$51, 'Outputs to aggregator'!$O$41:$O$51, $A13)</f>
        <v>0</v>
      </c>
      <c r="J13" s="2">
        <f xml:space="preserve"> SUMIFS('Outputs to aggregator'!V$41:V$51, 'Outputs to aggregator'!$O$41:$O$51, $A13)</f>
        <v>0</v>
      </c>
      <c r="K13" s="2">
        <f xml:space="preserve"> SUMIFS('Outputs to aggregator'!W$41:W$51, 'Outputs to aggregator'!$O$41:$O$51, $A13)</f>
        <v>0</v>
      </c>
      <c r="L13" s="2">
        <f xml:space="preserve"> SUMIFS('Outputs to aggregator'!X$41:X$51, 'Outputs to aggregator'!$O$41:$O$51, $A13)</f>
        <v>0</v>
      </c>
      <c r="M13" s="2">
        <f xml:space="preserve"> SUMIFS('Outputs to aggregator'!Y$41:Y$51, 'Outputs to aggregator'!$O$41:$O$51, $A13)</f>
        <v>0</v>
      </c>
    </row>
    <row r="14" spans="1:32">
      <c r="A14" s="2" t="s">
        <v>111</v>
      </c>
      <c r="B14" s="2" t="str">
        <f>CONCATENATE("C_", $C$2, "_ENH_WW_AP")</f>
        <v>C_PR24CA82_ENH_WW_AP</v>
      </c>
      <c r="C14" s="2" t="str">
        <f xml:space="preserve"> $C$6</f>
        <v>Total enhancement allowance - Wastewater - Sludge investigations - Accelerated programme</v>
      </c>
      <c r="D14" s="2" t="s">
        <v>75</v>
      </c>
      <c r="E14" s="2" t="s">
        <v>69</v>
      </c>
      <c r="G14" s="2">
        <f xml:space="preserve"> SUMIFS('Outputs to aggregator'!$R$41:$R$51, 'Outputs to aggregator'!$O$41:$O$51, $A14)</f>
        <v>0</v>
      </c>
      <c r="H14" s="2">
        <f xml:space="preserve"> SUMIFS('Outputs to aggregator'!$T$41:$T$51, 'Outputs to aggregator'!$O$41:$O$51, $A14)</f>
        <v>0</v>
      </c>
    </row>
    <row r="15" spans="1:32">
      <c r="A15" s="2" t="s">
        <v>111</v>
      </c>
      <c r="B15" s="2" t="str">
        <f>CONCATENATE("C_", $C$2, "_ENH_WW_TE")</f>
        <v>C_PR24CA82_ENH_WW_TE</v>
      </c>
      <c r="C15" s="2" t="str">
        <f xml:space="preserve"> $C$7</f>
        <v>Total enhancement allowance - Wastewater - Sludge investigations - Transition allowance</v>
      </c>
      <c r="D15" s="2" t="s">
        <v>75</v>
      </c>
      <c r="E15" s="2" t="s">
        <v>69</v>
      </c>
      <c r="G15" s="2">
        <f xml:space="preserve"> SUMIFS('Outputs to aggregator'!$Q$41:$Q$51, 'Outputs to aggregator'!$O$41:$O$51, $A15)</f>
        <v>0</v>
      </c>
      <c r="H15" s="2">
        <f xml:space="preserve"> SUMIFS('Outputs to aggregator'!$S$41:$S$51, 'Outputs to aggregator'!$O$41:$O$51, $A15)</f>
        <v>0</v>
      </c>
    </row>
    <row r="16" spans="1:32">
      <c r="A16" s="2" t="s">
        <v>111</v>
      </c>
      <c r="B16" s="2" t="str">
        <f xml:space="preserve"> CONCATENATE("PR24QA_",  $C$2, "_OUT1")</f>
        <v>PR24QA_PR24CA82_OUT1</v>
      </c>
      <c r="C16" s="2" t="str">
        <f xml:space="preserve"> CONCATENATE("Date &amp; Time for Model - ", $C$2)</f>
        <v>Date &amp; Time for Model - PR24CA82</v>
      </c>
      <c r="D16" s="2" t="s">
        <v>321</v>
      </c>
      <c r="E16" s="2" t="s">
        <v>69</v>
      </c>
      <c r="F16" s="2" t="str">
        <f t="shared" ref="F16:M16" ca="1" si="2">CONCATENATE("[…]", TEXT(NOW(),"dd/mm/yyy hh:mm:ss"))</f>
        <v>[…]16/12/2024 14:58:26</v>
      </c>
      <c r="G16" s="2" t="str">
        <f t="shared" ca="1" si="2"/>
        <v>[…]16/12/2024 14:58:26</v>
      </c>
      <c r="H16" s="2" t="str">
        <f t="shared" ca="1" si="2"/>
        <v>[…]16/12/2024 14:58:26</v>
      </c>
      <c r="I16" s="2" t="str">
        <f t="shared" ca="1" si="2"/>
        <v>[…]16/12/2024 14:58:26</v>
      </c>
      <c r="J16" s="2" t="str">
        <f t="shared" ca="1" si="2"/>
        <v>[…]16/12/2024 14:58:26</v>
      </c>
      <c r="K16" s="2" t="str">
        <f t="shared" ca="1" si="2"/>
        <v>[…]16/12/2024 14:58:26</v>
      </c>
      <c r="L16" s="2" t="str">
        <f t="shared" ca="1" si="2"/>
        <v>[…]16/12/2024 14:58:26</v>
      </c>
      <c r="M16" s="2" t="str">
        <f t="shared" ca="1" si="2"/>
        <v>[…]16/12/2024 14:58:26</v>
      </c>
    </row>
    <row r="17" spans="1:13">
      <c r="A17" s="2" t="s">
        <v>111</v>
      </c>
      <c r="B17" s="2" t="str">
        <f xml:space="preserve"> CONCATENATE("PR24QA_",  $C$2, "_OUT2")</f>
        <v>PR24QA_PR24CA82_OUT2</v>
      </c>
      <c r="C17" s="2" t="str">
        <f xml:space="preserve"> CONCATENATE("Name of Model - ", $C$2)</f>
        <v>Name of Model - PR24CA82</v>
      </c>
      <c r="D17" s="2" t="s">
        <v>321</v>
      </c>
      <c r="E17" s="2" t="s">
        <v>69</v>
      </c>
      <c r="F17" s="2" t="e">
        <f t="shared" ref="F17:M17" ca="1" si="3">MID(CELL("filename"),SEARCH("[",CELL("filename"))+1,SEARCH("]",CELL("filename"))-SEARCH("[",CELL("filename"))-1)</f>
        <v>#VALUE!</v>
      </c>
      <c r="G17" s="2" t="e">
        <f t="shared" ca="1" si="3"/>
        <v>#VALUE!</v>
      </c>
      <c r="H17" s="2" t="e">
        <f t="shared" ca="1" si="3"/>
        <v>#VALUE!</v>
      </c>
      <c r="I17" s="2" t="e">
        <f t="shared" ca="1" si="3"/>
        <v>#VALUE!</v>
      </c>
      <c r="J17" s="2" t="e">
        <f t="shared" ca="1" si="3"/>
        <v>#VALUE!</v>
      </c>
      <c r="K17" s="2" t="e">
        <f t="shared" ca="1" si="3"/>
        <v>#VALUE!</v>
      </c>
      <c r="L17" s="2" t="e">
        <f t="shared" ca="1" si="3"/>
        <v>#VALUE!</v>
      </c>
      <c r="M17" s="2" t="e">
        <f t="shared" ca="1" si="3"/>
        <v>#VALUE!</v>
      </c>
    </row>
    <row r="18" spans="1:13">
      <c r="A18" s="2" t="s">
        <v>111</v>
      </c>
      <c r="B18" s="2" t="str">
        <f xml:space="preserve"> CONCATENATE("PR24QA_",  $C$2, "_OUT3")</f>
        <v>PR24QA_PR24CA82_OUT3</v>
      </c>
      <c r="C18" s="2" t="str">
        <f xml:space="preserve"> CONCATENATE("F_Inputs time stamp - ", $C$2)</f>
        <v>F_Inputs time stamp - PR24CA82</v>
      </c>
      <c r="D18" s="2" t="s">
        <v>321</v>
      </c>
      <c r="E18" s="2" t="s">
        <v>69</v>
      </c>
      <c r="F18" s="2" t="str">
        <f>F_Inputs!$E$2</f>
        <v>Run on 05 Sep 2024 9:32</v>
      </c>
      <c r="G18" s="2" t="str">
        <f>F_Inputs!$E$2</f>
        <v>Run on 05 Sep 2024 9:32</v>
      </c>
      <c r="H18" s="2" t="str">
        <f>F_Inputs!$E$2</f>
        <v>Run on 05 Sep 2024 9:32</v>
      </c>
      <c r="I18" s="2" t="str">
        <f>F_Inputs!$E$2</f>
        <v>Run on 05 Sep 2024 9:32</v>
      </c>
      <c r="J18" s="2" t="str">
        <f>F_Inputs!$E$2</f>
        <v>Run on 05 Sep 2024 9:32</v>
      </c>
      <c r="K18" s="2" t="str">
        <f>F_Inputs!$E$2</f>
        <v>Run on 05 Sep 2024 9:32</v>
      </c>
      <c r="L18" s="2" t="str">
        <f>F_Inputs!$E$2</f>
        <v>Run on 05 Sep 2024 9:32</v>
      </c>
      <c r="M18" s="2" t="str">
        <f>F_Inputs!$E$2</f>
        <v>Run on 05 Sep 2024 9:32</v>
      </c>
    </row>
    <row r="19" spans="1:13">
      <c r="A19" s="2" t="s">
        <v>111</v>
      </c>
      <c r="B19" s="2" t="str">
        <f xml:space="preserve"> CONCATENATE("PR24QA_",  $C$2, "_OUT4")</f>
        <v>PR24QA_PR24CA82_OUT4</v>
      </c>
      <c r="C19" s="2" t="str">
        <f xml:space="preserve"> CONCATENATE("Model override switch for - ", $C$2)</f>
        <v>Model override switch for - PR24CA82</v>
      </c>
      <c r="D19" s="2" t="s">
        <v>106</v>
      </c>
      <c r="E19" s="2" t="s">
        <v>69</v>
      </c>
      <c r="F19" s="2">
        <f>IF(SUM('F_Input Override'!$F$8:$L$217)&gt;0,1,0)</f>
        <v>0</v>
      </c>
      <c r="G19" s="2">
        <f>IF(SUM('F_Input Override'!$F$8:$L$217)&gt;0,1,0)</f>
        <v>0</v>
      </c>
      <c r="H19" s="2">
        <f>IF(SUM('F_Input Override'!$F$8:$L$217)&gt;0,1,0)</f>
        <v>0</v>
      </c>
      <c r="I19" s="2">
        <f>IF(SUM('F_Input Override'!$F$8:$L$217)&gt;0,1,0)</f>
        <v>0</v>
      </c>
      <c r="J19" s="2">
        <f>IF(SUM('F_Input Override'!$F$8:$L$217)&gt;0,1,0)</f>
        <v>0</v>
      </c>
      <c r="K19" s="2">
        <f>IF(SUM('F_Input Override'!$F$8:$L$217)&gt;0,1,0)</f>
        <v>0</v>
      </c>
      <c r="L19" s="2">
        <f>IF(SUM('F_Input Override'!$F$8:$L$217)&gt;0,1,0)</f>
        <v>0</v>
      </c>
      <c r="M19" s="2">
        <f>IF(SUM('F_Input Override'!$F$8:$L$217)&gt;0,1,0)</f>
        <v>0</v>
      </c>
    </row>
    <row r="20" spans="1:13">
      <c r="A20" s="2" t="s">
        <v>111</v>
      </c>
      <c r="B20" s="2" t="str">
        <f>CONCATENATE("C_", $C$2, "_ENH_WW_ASSESSED")</f>
        <v>C_PR24CA82_ENH_WW_ASSESSED</v>
      </c>
      <c r="C20" s="2" t="str">
        <f>CONCATENATE("Total amount assessed - ", MID($C$5,31,200))</f>
        <v>Total amount assessed - Wastewater - Sludge investigations - Totex</v>
      </c>
      <c r="D20" s="3" t="s">
        <v>75</v>
      </c>
      <c r="E20" s="2" t="s">
        <v>69</v>
      </c>
      <c r="F20" s="2">
        <f ca="1" xml:space="preserve"> SUMIFS(Allowance!$G$16:$G$26, Allowance!$B$16:$B$26, A20)</f>
        <v>0</v>
      </c>
    </row>
    <row r="21" spans="1:13">
      <c r="A21" s="2" t="s">
        <v>112</v>
      </c>
      <c r="B21" s="2" t="str">
        <f>CONCATENATE("C_", $C$2, "_ENH_WW_TOT")</f>
        <v>C_PR24CA82_ENH_WW_TOT</v>
      </c>
      <c r="C21" s="2" t="str">
        <f xml:space="preserve"> $C$5</f>
        <v>Total enhancement allowance - Wastewater - Sludge investigations - Totex</v>
      </c>
      <c r="D21" s="2" t="s">
        <v>75</v>
      </c>
      <c r="E21" s="2" t="s">
        <v>69</v>
      </c>
      <c r="I21" s="2">
        <f ca="1" xml:space="preserve"> SUMIFS('Outputs to aggregator'!U$41:U$51, 'Outputs to aggregator'!$O$41:$O$51, $A21)</f>
        <v>0</v>
      </c>
      <c r="J21" s="2">
        <f ca="1" xml:space="preserve"> SUMIFS('Outputs to aggregator'!V$41:V$51, 'Outputs to aggregator'!$O$41:$O$51, $A21)</f>
        <v>0</v>
      </c>
      <c r="K21" s="2">
        <f ca="1" xml:space="preserve"> SUMIFS('Outputs to aggregator'!W$41:W$51, 'Outputs to aggregator'!$O$41:$O$51, $A21)</f>
        <v>0</v>
      </c>
      <c r="L21" s="2">
        <f ca="1" xml:space="preserve"> SUMIFS('Outputs to aggregator'!X$41:X$51, 'Outputs to aggregator'!$O$41:$O$51, $A21)</f>
        <v>0</v>
      </c>
      <c r="M21" s="2">
        <f ca="1" xml:space="preserve"> SUMIFS('Outputs to aggregator'!Y$41:Y$51, 'Outputs to aggregator'!$O$41:$O$51, $A21)</f>
        <v>0</v>
      </c>
    </row>
    <row r="22" spans="1:13">
      <c r="A22" s="2" t="s">
        <v>112</v>
      </c>
      <c r="B22" s="2" t="str">
        <f>CONCATENATE("C_", $C$2, "_ENH_WW_AP")</f>
        <v>C_PR24CA82_ENH_WW_AP</v>
      </c>
      <c r="C22" s="2" t="str">
        <f xml:space="preserve"> $C$6</f>
        <v>Total enhancement allowance - Wastewater - Sludge investigations - Accelerated programme</v>
      </c>
      <c r="D22" s="2" t="s">
        <v>75</v>
      </c>
      <c r="E22" s="2" t="s">
        <v>69</v>
      </c>
      <c r="G22" s="2">
        <f ca="1" xml:space="preserve"> SUMIFS('Outputs to aggregator'!$R$41:$R$51, 'Outputs to aggregator'!$O$41:$O$51, $A22)</f>
        <v>0</v>
      </c>
      <c r="H22" s="2">
        <f ca="1" xml:space="preserve"> SUMIFS('Outputs to aggregator'!$T$41:$T$51, 'Outputs to aggregator'!$O$41:$O$51, $A22)</f>
        <v>0</v>
      </c>
    </row>
    <row r="23" spans="1:13">
      <c r="A23" s="2" t="s">
        <v>112</v>
      </c>
      <c r="B23" s="2" t="str">
        <f>CONCATENATE("C_", $C$2, "_ENH_WW_TE")</f>
        <v>C_PR24CA82_ENH_WW_TE</v>
      </c>
      <c r="C23" s="2" t="str">
        <f xml:space="preserve"> $C$7</f>
        <v>Total enhancement allowance - Wastewater - Sludge investigations - Transition allowance</v>
      </c>
      <c r="D23" s="2" t="s">
        <v>75</v>
      </c>
      <c r="E23" s="2" t="s">
        <v>69</v>
      </c>
      <c r="G23" s="2">
        <f ca="1" xml:space="preserve"> SUMIFS('Outputs to aggregator'!$Q$41:$Q$51, 'Outputs to aggregator'!$O$41:$O$51, $A23)</f>
        <v>0</v>
      </c>
      <c r="H23" s="2">
        <f ca="1" xml:space="preserve"> SUMIFS('Outputs to aggregator'!$S$41:$S$51, 'Outputs to aggregator'!$O$41:$O$51, $A23)</f>
        <v>0</v>
      </c>
    </row>
    <row r="24" spans="1:13">
      <c r="A24" s="2" t="s">
        <v>112</v>
      </c>
      <c r="B24" s="2" t="str">
        <f xml:space="preserve"> CONCATENATE("PR24QA_",  $C$2, "_OUT1")</f>
        <v>PR24QA_PR24CA82_OUT1</v>
      </c>
      <c r="C24" s="2" t="str">
        <f xml:space="preserve"> CONCATENATE("Date &amp; Time for Model - ", $C$2)</f>
        <v>Date &amp; Time for Model - PR24CA82</v>
      </c>
      <c r="D24" s="2" t="s">
        <v>321</v>
      </c>
      <c r="E24" s="2" t="s">
        <v>69</v>
      </c>
      <c r="F24" s="2" t="str">
        <f t="shared" ref="F24:M24" ca="1" si="4">CONCATENATE("[…]", TEXT(NOW(),"dd/mm/yyy hh:mm:ss"))</f>
        <v>[…]16/12/2024 14:58:26</v>
      </c>
      <c r="G24" s="2" t="str">
        <f t="shared" ca="1" si="4"/>
        <v>[…]16/12/2024 14:58:26</v>
      </c>
      <c r="H24" s="2" t="str">
        <f t="shared" ca="1" si="4"/>
        <v>[…]16/12/2024 14:58:26</v>
      </c>
      <c r="I24" s="2" t="str">
        <f t="shared" ca="1" si="4"/>
        <v>[…]16/12/2024 14:58:26</v>
      </c>
      <c r="J24" s="2" t="str">
        <f t="shared" ca="1" si="4"/>
        <v>[…]16/12/2024 14:58:26</v>
      </c>
      <c r="K24" s="2" t="str">
        <f t="shared" ca="1" si="4"/>
        <v>[…]16/12/2024 14:58:26</v>
      </c>
      <c r="L24" s="2" t="str">
        <f t="shared" ca="1" si="4"/>
        <v>[…]16/12/2024 14:58:26</v>
      </c>
      <c r="M24" s="2" t="str">
        <f t="shared" ca="1" si="4"/>
        <v>[…]16/12/2024 14:58:26</v>
      </c>
    </row>
    <row r="25" spans="1:13">
      <c r="A25" s="2" t="s">
        <v>112</v>
      </c>
      <c r="B25" s="2" t="str">
        <f xml:space="preserve"> CONCATENATE("PR24QA_",  $C$2, "_OUT2")</f>
        <v>PR24QA_PR24CA82_OUT2</v>
      </c>
      <c r="C25" s="2" t="str">
        <f xml:space="preserve"> CONCATENATE("Name of Model - ", $C$2)</f>
        <v>Name of Model - PR24CA82</v>
      </c>
      <c r="D25" s="2" t="s">
        <v>321</v>
      </c>
      <c r="E25" s="2" t="s">
        <v>69</v>
      </c>
      <c r="F25" s="2" t="e">
        <f t="shared" ref="F25:M25" ca="1" si="5">MID(CELL("filename"),SEARCH("[",CELL("filename"))+1,SEARCH("]",CELL("filename"))-SEARCH("[",CELL("filename"))-1)</f>
        <v>#VALUE!</v>
      </c>
      <c r="G25" s="2" t="e">
        <f t="shared" ca="1" si="5"/>
        <v>#VALUE!</v>
      </c>
      <c r="H25" s="2" t="e">
        <f t="shared" ca="1" si="5"/>
        <v>#VALUE!</v>
      </c>
      <c r="I25" s="2" t="e">
        <f t="shared" ca="1" si="5"/>
        <v>#VALUE!</v>
      </c>
      <c r="J25" s="2" t="e">
        <f t="shared" ca="1" si="5"/>
        <v>#VALUE!</v>
      </c>
      <c r="K25" s="2" t="e">
        <f t="shared" ca="1" si="5"/>
        <v>#VALUE!</v>
      </c>
      <c r="L25" s="2" t="e">
        <f t="shared" ca="1" si="5"/>
        <v>#VALUE!</v>
      </c>
      <c r="M25" s="2" t="e">
        <f t="shared" ca="1" si="5"/>
        <v>#VALUE!</v>
      </c>
    </row>
    <row r="26" spans="1:13">
      <c r="A26" s="2" t="s">
        <v>112</v>
      </c>
      <c r="B26" s="2" t="str">
        <f xml:space="preserve"> CONCATENATE("PR24QA_",  $C$2, "_OUT3")</f>
        <v>PR24QA_PR24CA82_OUT3</v>
      </c>
      <c r="C26" s="2" t="str">
        <f xml:space="preserve"> CONCATENATE("F_Inputs time stamp - ", $C$2)</f>
        <v>F_Inputs time stamp - PR24CA82</v>
      </c>
      <c r="D26" s="2" t="s">
        <v>321</v>
      </c>
      <c r="E26" s="2" t="s">
        <v>69</v>
      </c>
      <c r="F26" s="2" t="str">
        <f>F_Inputs!$E$2</f>
        <v>Run on 05 Sep 2024 9:32</v>
      </c>
      <c r="G26" s="2" t="str">
        <f>F_Inputs!$E$2</f>
        <v>Run on 05 Sep 2024 9:32</v>
      </c>
      <c r="H26" s="2" t="str">
        <f>F_Inputs!$E$2</f>
        <v>Run on 05 Sep 2024 9:32</v>
      </c>
      <c r="I26" s="2" t="str">
        <f>F_Inputs!$E$2</f>
        <v>Run on 05 Sep 2024 9:32</v>
      </c>
      <c r="J26" s="2" t="str">
        <f>F_Inputs!$E$2</f>
        <v>Run on 05 Sep 2024 9:32</v>
      </c>
      <c r="K26" s="2" t="str">
        <f>F_Inputs!$E$2</f>
        <v>Run on 05 Sep 2024 9:32</v>
      </c>
      <c r="L26" s="2" t="str">
        <f>F_Inputs!$E$2</f>
        <v>Run on 05 Sep 2024 9:32</v>
      </c>
      <c r="M26" s="2" t="str">
        <f>F_Inputs!$E$2</f>
        <v>Run on 05 Sep 2024 9:32</v>
      </c>
    </row>
    <row r="27" spans="1:13">
      <c r="A27" s="2" t="s">
        <v>112</v>
      </c>
      <c r="B27" s="2" t="str">
        <f xml:space="preserve"> CONCATENATE("PR24QA_",  $C$2, "_OUT4")</f>
        <v>PR24QA_PR24CA82_OUT4</v>
      </c>
      <c r="C27" s="2" t="str">
        <f xml:space="preserve"> CONCATENATE("Model override switch for - ", $C$2)</f>
        <v>Model override switch for - PR24CA82</v>
      </c>
      <c r="D27" s="2" t="s">
        <v>106</v>
      </c>
      <c r="E27" s="2" t="s">
        <v>69</v>
      </c>
      <c r="F27" s="2">
        <f>IF(SUM('F_Input Override'!$F$8:$L$217)&gt;0,1,0)</f>
        <v>0</v>
      </c>
      <c r="G27" s="2">
        <f>IF(SUM('F_Input Override'!$F$8:$L$217)&gt;0,1,0)</f>
        <v>0</v>
      </c>
      <c r="H27" s="2">
        <f>IF(SUM('F_Input Override'!$F$8:$L$217)&gt;0,1,0)</f>
        <v>0</v>
      </c>
      <c r="I27" s="2">
        <f>IF(SUM('F_Input Override'!$F$8:$L$217)&gt;0,1,0)</f>
        <v>0</v>
      </c>
      <c r="J27" s="2">
        <f>IF(SUM('F_Input Override'!$F$8:$L$217)&gt;0,1,0)</f>
        <v>0</v>
      </c>
      <c r="K27" s="2">
        <f>IF(SUM('F_Input Override'!$F$8:$L$217)&gt;0,1,0)</f>
        <v>0</v>
      </c>
      <c r="L27" s="2">
        <f>IF(SUM('F_Input Override'!$F$8:$L$217)&gt;0,1,0)</f>
        <v>0</v>
      </c>
      <c r="M27" s="2">
        <f>IF(SUM('F_Input Override'!$F$8:$L$217)&gt;0,1,0)</f>
        <v>0</v>
      </c>
    </row>
    <row r="28" spans="1:13">
      <c r="A28" s="2" t="s">
        <v>112</v>
      </c>
      <c r="B28" s="2" t="str">
        <f>CONCATENATE("C_", $C$2, "_ENH_WW_ASSESSED")</f>
        <v>C_PR24CA82_ENH_WW_ASSESSED</v>
      </c>
      <c r="C28" s="2" t="str">
        <f>CONCATENATE("Total amount assessed - ", MID($C$5,31,200))</f>
        <v>Total amount assessed - Wastewater - Sludge investigations - Totex</v>
      </c>
      <c r="D28" s="3" t="s">
        <v>75</v>
      </c>
      <c r="E28" s="2" t="s">
        <v>69</v>
      </c>
      <c r="F28" s="2">
        <f ca="1" xml:space="preserve"> SUMIFS(Allowance!$G$16:$G$26, Allowance!$B$16:$B$26, A28)</f>
        <v>0</v>
      </c>
    </row>
    <row r="29" spans="1:13">
      <c r="A29" s="2" t="s">
        <v>117</v>
      </c>
      <c r="B29" s="2" t="str">
        <f>CONCATENATE("C_", $C$2, "_ENH_WW_TOT")</f>
        <v>C_PR24CA82_ENH_WW_TOT</v>
      </c>
      <c r="C29" s="2" t="str">
        <f xml:space="preserve"> $C$5</f>
        <v>Total enhancement allowance - Wastewater - Sludge investigations - Totex</v>
      </c>
      <c r="D29" s="2" t="s">
        <v>75</v>
      </c>
      <c r="E29" s="2" t="s">
        <v>69</v>
      </c>
      <c r="I29" s="2">
        <f ca="1" xml:space="preserve"> SUMIFS('Outputs to aggregator'!U$41:U$51, 'Outputs to aggregator'!$O$41:$O$51, $A29)</f>
        <v>0</v>
      </c>
      <c r="J29" s="2">
        <f ca="1" xml:space="preserve"> SUMIFS('Outputs to aggregator'!V$41:V$51, 'Outputs to aggregator'!$O$41:$O$51, $A29)</f>
        <v>0</v>
      </c>
      <c r="K29" s="2">
        <f ca="1" xml:space="preserve"> SUMIFS('Outputs to aggregator'!W$41:W$51, 'Outputs to aggregator'!$O$41:$O$51, $A29)</f>
        <v>0</v>
      </c>
      <c r="L29" s="2">
        <f ca="1" xml:space="preserve"> SUMIFS('Outputs to aggregator'!X$41:X$51, 'Outputs to aggregator'!$O$41:$O$51, $A29)</f>
        <v>0</v>
      </c>
      <c r="M29" s="2">
        <f ca="1" xml:space="preserve"> SUMIFS('Outputs to aggregator'!Y$41:Y$51, 'Outputs to aggregator'!$O$41:$O$51, $A29)</f>
        <v>0</v>
      </c>
    </row>
    <row r="30" spans="1:13">
      <c r="A30" s="2" t="s">
        <v>117</v>
      </c>
      <c r="B30" s="2" t="str">
        <f>CONCATENATE("C_", $C$2, "_ENH_WW_AP")</f>
        <v>C_PR24CA82_ENH_WW_AP</v>
      </c>
      <c r="C30" s="2" t="str">
        <f xml:space="preserve"> $C$6</f>
        <v>Total enhancement allowance - Wastewater - Sludge investigations - Accelerated programme</v>
      </c>
      <c r="D30" s="2" t="s">
        <v>75</v>
      </c>
      <c r="E30" s="2" t="s">
        <v>69</v>
      </c>
      <c r="G30" s="2">
        <f ca="1" xml:space="preserve"> SUMIFS('Outputs to aggregator'!$R$41:$R$51, 'Outputs to aggregator'!$O$41:$O$51, $A30)</f>
        <v>0</v>
      </c>
      <c r="H30" s="2">
        <f ca="1" xml:space="preserve"> SUMIFS('Outputs to aggregator'!$T$41:$T$51, 'Outputs to aggregator'!$O$41:$O$51, $A30)</f>
        <v>0</v>
      </c>
    </row>
    <row r="31" spans="1:13">
      <c r="A31" s="2" t="s">
        <v>117</v>
      </c>
      <c r="B31" s="2" t="str">
        <f>CONCATENATE("C_", $C$2, "_ENH_WW_TE")</f>
        <v>C_PR24CA82_ENH_WW_TE</v>
      </c>
      <c r="C31" s="2" t="str">
        <f xml:space="preserve"> $C$7</f>
        <v>Total enhancement allowance - Wastewater - Sludge investigations - Transition allowance</v>
      </c>
      <c r="D31" s="2" t="s">
        <v>75</v>
      </c>
      <c r="E31" s="2" t="s">
        <v>69</v>
      </c>
      <c r="G31" s="2">
        <f ca="1" xml:space="preserve"> SUMIFS('Outputs to aggregator'!$Q$41:$Q$51, 'Outputs to aggregator'!$O$41:$O$51, $A31)</f>
        <v>0</v>
      </c>
      <c r="H31" s="2">
        <f ca="1" xml:space="preserve"> SUMIFS('Outputs to aggregator'!$S$41:$S$51, 'Outputs to aggregator'!$O$41:$O$51, $A31)</f>
        <v>0</v>
      </c>
    </row>
    <row r="32" spans="1:13">
      <c r="A32" s="2" t="s">
        <v>117</v>
      </c>
      <c r="B32" s="2" t="str">
        <f xml:space="preserve"> CONCATENATE("PR24QA_",  $C$2, "_OUT1")</f>
        <v>PR24QA_PR24CA82_OUT1</v>
      </c>
      <c r="C32" s="2" t="str">
        <f xml:space="preserve"> CONCATENATE("Date &amp; Time for Model - ", $C$2)</f>
        <v>Date &amp; Time for Model - PR24CA82</v>
      </c>
      <c r="D32" s="2" t="s">
        <v>321</v>
      </c>
      <c r="E32" s="2" t="s">
        <v>69</v>
      </c>
      <c r="F32" s="2" t="str">
        <f t="shared" ref="F32:M32" ca="1" si="6">CONCATENATE("[…]", TEXT(NOW(),"dd/mm/yyy hh:mm:ss"))</f>
        <v>[…]16/12/2024 14:58:26</v>
      </c>
      <c r="G32" s="2" t="str">
        <f t="shared" ca="1" si="6"/>
        <v>[…]16/12/2024 14:58:26</v>
      </c>
      <c r="H32" s="2" t="str">
        <f t="shared" ca="1" si="6"/>
        <v>[…]16/12/2024 14:58:26</v>
      </c>
      <c r="I32" s="2" t="str">
        <f t="shared" ca="1" si="6"/>
        <v>[…]16/12/2024 14:58:26</v>
      </c>
      <c r="J32" s="2" t="str">
        <f t="shared" ca="1" si="6"/>
        <v>[…]16/12/2024 14:58:26</v>
      </c>
      <c r="K32" s="2" t="str">
        <f t="shared" ca="1" si="6"/>
        <v>[…]16/12/2024 14:58:26</v>
      </c>
      <c r="L32" s="2" t="str">
        <f t="shared" ca="1" si="6"/>
        <v>[…]16/12/2024 14:58:26</v>
      </c>
      <c r="M32" s="2" t="str">
        <f t="shared" ca="1" si="6"/>
        <v>[…]16/12/2024 14:58:26</v>
      </c>
    </row>
    <row r="33" spans="1:13">
      <c r="A33" s="2" t="s">
        <v>117</v>
      </c>
      <c r="B33" s="2" t="str">
        <f xml:space="preserve"> CONCATENATE("PR24QA_",  $C$2, "_OUT2")</f>
        <v>PR24QA_PR24CA82_OUT2</v>
      </c>
      <c r="C33" s="2" t="str">
        <f xml:space="preserve"> CONCATENATE("Name of Model - ", $C$2)</f>
        <v>Name of Model - PR24CA82</v>
      </c>
      <c r="D33" s="2" t="s">
        <v>321</v>
      </c>
      <c r="E33" s="2" t="s">
        <v>69</v>
      </c>
      <c r="F33" s="2" t="e">
        <f t="shared" ref="F33:M33" ca="1" si="7">MID(CELL("filename"),SEARCH("[",CELL("filename"))+1,SEARCH("]",CELL("filename"))-SEARCH("[",CELL("filename"))-1)</f>
        <v>#VALUE!</v>
      </c>
      <c r="G33" s="2" t="e">
        <f t="shared" ca="1" si="7"/>
        <v>#VALUE!</v>
      </c>
      <c r="H33" s="2" t="e">
        <f t="shared" ca="1" si="7"/>
        <v>#VALUE!</v>
      </c>
      <c r="I33" s="2" t="e">
        <f t="shared" ca="1" si="7"/>
        <v>#VALUE!</v>
      </c>
      <c r="J33" s="2" t="e">
        <f t="shared" ca="1" si="7"/>
        <v>#VALUE!</v>
      </c>
      <c r="K33" s="2" t="e">
        <f t="shared" ca="1" si="7"/>
        <v>#VALUE!</v>
      </c>
      <c r="L33" s="2" t="e">
        <f t="shared" ca="1" si="7"/>
        <v>#VALUE!</v>
      </c>
      <c r="M33" s="2" t="e">
        <f t="shared" ca="1" si="7"/>
        <v>#VALUE!</v>
      </c>
    </row>
    <row r="34" spans="1:13">
      <c r="A34" s="2" t="s">
        <v>117</v>
      </c>
      <c r="B34" s="2" t="str">
        <f xml:space="preserve"> CONCATENATE("PR24QA_",  $C$2, "_OUT3")</f>
        <v>PR24QA_PR24CA82_OUT3</v>
      </c>
      <c r="C34" s="2" t="str">
        <f xml:space="preserve"> CONCATENATE("F_Inputs time stamp - ", $C$2)</f>
        <v>F_Inputs time stamp - PR24CA82</v>
      </c>
      <c r="D34" s="2" t="s">
        <v>321</v>
      </c>
      <c r="E34" s="2" t="s">
        <v>69</v>
      </c>
      <c r="F34" s="2" t="str">
        <f>F_Inputs!$E$2</f>
        <v>Run on 05 Sep 2024 9:32</v>
      </c>
      <c r="G34" s="2" t="str">
        <f>F_Inputs!$E$2</f>
        <v>Run on 05 Sep 2024 9:32</v>
      </c>
      <c r="H34" s="2" t="str">
        <f>F_Inputs!$E$2</f>
        <v>Run on 05 Sep 2024 9:32</v>
      </c>
      <c r="I34" s="2" t="str">
        <f>F_Inputs!$E$2</f>
        <v>Run on 05 Sep 2024 9:32</v>
      </c>
      <c r="J34" s="2" t="str">
        <f>F_Inputs!$E$2</f>
        <v>Run on 05 Sep 2024 9:32</v>
      </c>
      <c r="K34" s="2" t="str">
        <f>F_Inputs!$E$2</f>
        <v>Run on 05 Sep 2024 9:32</v>
      </c>
      <c r="L34" s="2" t="str">
        <f>F_Inputs!$E$2</f>
        <v>Run on 05 Sep 2024 9:32</v>
      </c>
      <c r="M34" s="2" t="str">
        <f>F_Inputs!$E$2</f>
        <v>Run on 05 Sep 2024 9:32</v>
      </c>
    </row>
    <row r="35" spans="1:13">
      <c r="A35" s="2" t="s">
        <v>117</v>
      </c>
      <c r="B35" s="2" t="str">
        <f xml:space="preserve"> CONCATENATE("PR24QA_",  $C$2, "_OUT4")</f>
        <v>PR24QA_PR24CA82_OUT4</v>
      </c>
      <c r="C35" s="2" t="str">
        <f xml:space="preserve"> CONCATENATE("Model override switch for - ", $C$2)</f>
        <v>Model override switch for - PR24CA82</v>
      </c>
      <c r="D35" s="2" t="s">
        <v>106</v>
      </c>
      <c r="E35" s="2" t="s">
        <v>69</v>
      </c>
      <c r="F35" s="2">
        <f>IF(SUM('F_Input Override'!$F$8:$L$217)&gt;0,1,0)</f>
        <v>0</v>
      </c>
      <c r="G35" s="2">
        <f>IF(SUM('F_Input Override'!$F$8:$L$217)&gt;0,1,0)</f>
        <v>0</v>
      </c>
      <c r="H35" s="2">
        <f>IF(SUM('F_Input Override'!$F$8:$L$217)&gt;0,1,0)</f>
        <v>0</v>
      </c>
      <c r="I35" s="2">
        <f>IF(SUM('F_Input Override'!$F$8:$L$217)&gt;0,1,0)</f>
        <v>0</v>
      </c>
      <c r="J35" s="2">
        <f>IF(SUM('F_Input Override'!$F$8:$L$217)&gt;0,1,0)</f>
        <v>0</v>
      </c>
      <c r="K35" s="2">
        <f>IF(SUM('F_Input Override'!$F$8:$L$217)&gt;0,1,0)</f>
        <v>0</v>
      </c>
      <c r="L35" s="2">
        <f>IF(SUM('F_Input Override'!$F$8:$L$217)&gt;0,1,0)</f>
        <v>0</v>
      </c>
      <c r="M35" s="2">
        <f>IF(SUM('F_Input Override'!$F$8:$L$217)&gt;0,1,0)</f>
        <v>0</v>
      </c>
    </row>
    <row r="36" spans="1:13">
      <c r="A36" s="2" t="s">
        <v>117</v>
      </c>
      <c r="B36" s="2" t="str">
        <f>CONCATENATE("C_", $C$2, "_ENH_WW_ASSESSED")</f>
        <v>C_PR24CA82_ENH_WW_ASSESSED</v>
      </c>
      <c r="C36" s="2" t="str">
        <f>CONCATENATE("Total amount assessed - ", MID($C$5,31,200))</f>
        <v>Total amount assessed - Wastewater - Sludge investigations - Totex</v>
      </c>
      <c r="D36" s="3" t="s">
        <v>75</v>
      </c>
      <c r="E36" s="2" t="s">
        <v>69</v>
      </c>
      <c r="F36" s="2">
        <f ca="1" xml:space="preserve"> SUMIFS(Allowance!$G$16:$G$26, Allowance!$B$16:$B$26, A36)</f>
        <v>0</v>
      </c>
    </row>
    <row r="37" spans="1:13">
      <c r="A37" s="2" t="s">
        <v>115</v>
      </c>
      <c r="B37" s="2" t="str">
        <f>CONCATENATE("C_", $C$2, "_ENH_WW_TOT")</f>
        <v>C_PR24CA82_ENH_WW_TOT</v>
      </c>
      <c r="C37" s="2" t="str">
        <f xml:space="preserve"> $C$5</f>
        <v>Total enhancement allowance - Wastewater - Sludge investigations - Totex</v>
      </c>
      <c r="D37" s="2" t="s">
        <v>75</v>
      </c>
      <c r="E37" s="2" t="s">
        <v>69</v>
      </c>
      <c r="I37" s="2">
        <f ca="1" xml:space="preserve"> SUMIFS('Outputs to aggregator'!U$41:U$51, 'Outputs to aggregator'!$O$41:$O$51, $A37)</f>
        <v>0</v>
      </c>
      <c r="J37" s="2">
        <f ca="1" xml:space="preserve"> SUMIFS('Outputs to aggregator'!V$41:V$51, 'Outputs to aggregator'!$O$41:$O$51, $A37)</f>
        <v>0</v>
      </c>
      <c r="K37" s="2">
        <f ca="1" xml:space="preserve"> SUMIFS('Outputs to aggregator'!W$41:W$51, 'Outputs to aggregator'!$O$41:$O$51, $A37)</f>
        <v>0</v>
      </c>
      <c r="L37" s="2">
        <f ca="1" xml:space="preserve"> SUMIFS('Outputs to aggregator'!X$41:X$51, 'Outputs to aggregator'!$O$41:$O$51, $A37)</f>
        <v>0</v>
      </c>
      <c r="M37" s="2">
        <f ca="1" xml:space="preserve"> SUMIFS('Outputs to aggregator'!Y$41:Y$51, 'Outputs to aggregator'!$O$41:$O$51, $A37)</f>
        <v>0</v>
      </c>
    </row>
    <row r="38" spans="1:13">
      <c r="A38" s="2" t="s">
        <v>115</v>
      </c>
      <c r="B38" s="2" t="str">
        <f>CONCATENATE("C_", $C$2, "_ENH_WW_AP")</f>
        <v>C_PR24CA82_ENH_WW_AP</v>
      </c>
      <c r="C38" s="2" t="str">
        <f xml:space="preserve"> $C$6</f>
        <v>Total enhancement allowance - Wastewater - Sludge investigations - Accelerated programme</v>
      </c>
      <c r="D38" s="2" t="s">
        <v>75</v>
      </c>
      <c r="E38" s="2" t="s">
        <v>69</v>
      </c>
      <c r="G38" s="2">
        <f ca="1" xml:space="preserve"> SUMIFS('Outputs to aggregator'!$R$41:$R$51, 'Outputs to aggregator'!$O$41:$O$51, $A38)</f>
        <v>0</v>
      </c>
      <c r="H38" s="2">
        <f ca="1" xml:space="preserve"> SUMIFS('Outputs to aggregator'!$T$41:$T$51, 'Outputs to aggregator'!$O$41:$O$51, $A38)</f>
        <v>0</v>
      </c>
    </row>
    <row r="39" spans="1:13">
      <c r="A39" s="2" t="s">
        <v>115</v>
      </c>
      <c r="B39" s="2" t="str">
        <f>CONCATENATE("C_", $C$2, "_ENH_WW_TE")</f>
        <v>C_PR24CA82_ENH_WW_TE</v>
      </c>
      <c r="C39" s="2" t="str">
        <f xml:space="preserve"> $C$7</f>
        <v>Total enhancement allowance - Wastewater - Sludge investigations - Transition allowance</v>
      </c>
      <c r="D39" s="2" t="s">
        <v>75</v>
      </c>
      <c r="E39" s="2" t="s">
        <v>69</v>
      </c>
      <c r="G39" s="2">
        <f ca="1" xml:space="preserve"> SUMIFS('Outputs to aggregator'!$Q$41:$Q$51, 'Outputs to aggregator'!$O$41:$O$51, $A39)</f>
        <v>0</v>
      </c>
      <c r="H39" s="2">
        <f ca="1" xml:space="preserve"> SUMIFS('Outputs to aggregator'!$S$41:$S$51, 'Outputs to aggregator'!$O$41:$O$51, $A39)</f>
        <v>0</v>
      </c>
    </row>
    <row r="40" spans="1:13">
      <c r="A40" s="2" t="s">
        <v>115</v>
      </c>
      <c r="B40" s="2" t="str">
        <f xml:space="preserve"> CONCATENATE("PR24QA_",  $C$2, "_OUT1")</f>
        <v>PR24QA_PR24CA82_OUT1</v>
      </c>
      <c r="C40" s="2" t="str">
        <f xml:space="preserve"> CONCATENATE("Date &amp; Time for Model - ", $C$2)</f>
        <v>Date &amp; Time for Model - PR24CA82</v>
      </c>
      <c r="D40" s="2" t="s">
        <v>321</v>
      </c>
      <c r="E40" s="2" t="s">
        <v>69</v>
      </c>
      <c r="F40" s="2" t="str">
        <f t="shared" ref="F40:M40" ca="1" si="8">CONCATENATE("[…]", TEXT(NOW(),"dd/mm/yyy hh:mm:ss"))</f>
        <v>[…]16/12/2024 14:58:26</v>
      </c>
      <c r="G40" s="2" t="str">
        <f t="shared" ca="1" si="8"/>
        <v>[…]16/12/2024 14:58:26</v>
      </c>
      <c r="H40" s="2" t="str">
        <f t="shared" ca="1" si="8"/>
        <v>[…]16/12/2024 14:58:26</v>
      </c>
      <c r="I40" s="2" t="str">
        <f t="shared" ca="1" si="8"/>
        <v>[…]16/12/2024 14:58:26</v>
      </c>
      <c r="J40" s="2" t="str">
        <f t="shared" ca="1" si="8"/>
        <v>[…]16/12/2024 14:58:26</v>
      </c>
      <c r="K40" s="2" t="str">
        <f t="shared" ca="1" si="8"/>
        <v>[…]16/12/2024 14:58:26</v>
      </c>
      <c r="L40" s="2" t="str">
        <f t="shared" ca="1" si="8"/>
        <v>[…]16/12/2024 14:58:26</v>
      </c>
      <c r="M40" s="2" t="str">
        <f t="shared" ca="1" si="8"/>
        <v>[…]16/12/2024 14:58:26</v>
      </c>
    </row>
    <row r="41" spans="1:13">
      <c r="A41" s="2" t="s">
        <v>115</v>
      </c>
      <c r="B41" s="2" t="str">
        <f xml:space="preserve"> CONCATENATE("PR24QA_",  $C$2, "_OUT2")</f>
        <v>PR24QA_PR24CA82_OUT2</v>
      </c>
      <c r="C41" s="2" t="str">
        <f xml:space="preserve"> CONCATENATE("Name of Model - ", $C$2)</f>
        <v>Name of Model - PR24CA82</v>
      </c>
      <c r="D41" s="2" t="s">
        <v>321</v>
      </c>
      <c r="E41" s="2" t="s">
        <v>69</v>
      </c>
      <c r="F41" s="2" t="e">
        <f t="shared" ref="F41:M41" ca="1" si="9">MID(CELL("filename"),SEARCH("[",CELL("filename"))+1,SEARCH("]",CELL("filename"))-SEARCH("[",CELL("filename"))-1)</f>
        <v>#VALUE!</v>
      </c>
      <c r="G41" s="2" t="e">
        <f t="shared" ca="1" si="9"/>
        <v>#VALUE!</v>
      </c>
      <c r="H41" s="2" t="e">
        <f t="shared" ca="1" si="9"/>
        <v>#VALUE!</v>
      </c>
      <c r="I41" s="2" t="e">
        <f t="shared" ca="1" si="9"/>
        <v>#VALUE!</v>
      </c>
      <c r="J41" s="2" t="e">
        <f t="shared" ca="1" si="9"/>
        <v>#VALUE!</v>
      </c>
      <c r="K41" s="2" t="e">
        <f t="shared" ca="1" si="9"/>
        <v>#VALUE!</v>
      </c>
      <c r="L41" s="2" t="e">
        <f t="shared" ca="1" si="9"/>
        <v>#VALUE!</v>
      </c>
      <c r="M41" s="2" t="e">
        <f t="shared" ca="1" si="9"/>
        <v>#VALUE!</v>
      </c>
    </row>
    <row r="42" spans="1:13">
      <c r="A42" s="2" t="s">
        <v>115</v>
      </c>
      <c r="B42" s="2" t="str">
        <f xml:space="preserve"> CONCATENATE("PR24QA_",  $C$2, "_OUT3")</f>
        <v>PR24QA_PR24CA82_OUT3</v>
      </c>
      <c r="C42" s="2" t="str">
        <f xml:space="preserve"> CONCATENATE("F_Inputs time stamp - ", $C$2)</f>
        <v>F_Inputs time stamp - PR24CA82</v>
      </c>
      <c r="D42" s="2" t="s">
        <v>321</v>
      </c>
      <c r="E42" s="2" t="s">
        <v>69</v>
      </c>
      <c r="F42" s="2" t="str">
        <f>F_Inputs!$E$2</f>
        <v>Run on 05 Sep 2024 9:32</v>
      </c>
      <c r="G42" s="2" t="str">
        <f>F_Inputs!$E$2</f>
        <v>Run on 05 Sep 2024 9:32</v>
      </c>
      <c r="H42" s="2" t="str">
        <f>F_Inputs!$E$2</f>
        <v>Run on 05 Sep 2024 9:32</v>
      </c>
      <c r="I42" s="2" t="str">
        <f>F_Inputs!$E$2</f>
        <v>Run on 05 Sep 2024 9:32</v>
      </c>
      <c r="J42" s="2" t="str">
        <f>F_Inputs!$E$2</f>
        <v>Run on 05 Sep 2024 9:32</v>
      </c>
      <c r="K42" s="2" t="str">
        <f>F_Inputs!$E$2</f>
        <v>Run on 05 Sep 2024 9:32</v>
      </c>
      <c r="L42" s="2" t="str">
        <f>F_Inputs!$E$2</f>
        <v>Run on 05 Sep 2024 9:32</v>
      </c>
      <c r="M42" s="2" t="str">
        <f>F_Inputs!$E$2</f>
        <v>Run on 05 Sep 2024 9:32</v>
      </c>
    </row>
    <row r="43" spans="1:13">
      <c r="A43" s="2" t="s">
        <v>115</v>
      </c>
      <c r="B43" s="2" t="str">
        <f xml:space="preserve"> CONCATENATE("PR24QA_",  $C$2, "_OUT4")</f>
        <v>PR24QA_PR24CA82_OUT4</v>
      </c>
      <c r="C43" s="2" t="str">
        <f xml:space="preserve"> CONCATENATE("Model override switch for - ", $C$2)</f>
        <v>Model override switch for - PR24CA82</v>
      </c>
      <c r="D43" s="2" t="s">
        <v>106</v>
      </c>
      <c r="E43" s="2" t="s">
        <v>69</v>
      </c>
      <c r="F43" s="2">
        <f>IF(SUM('F_Input Override'!$F$8:$L$217)&gt;0,1,0)</f>
        <v>0</v>
      </c>
      <c r="G43" s="2">
        <f>IF(SUM('F_Input Override'!$F$8:$L$217)&gt;0,1,0)</f>
        <v>0</v>
      </c>
      <c r="H43" s="2">
        <f>IF(SUM('F_Input Override'!$F$8:$L$217)&gt;0,1,0)</f>
        <v>0</v>
      </c>
      <c r="I43" s="2">
        <f>IF(SUM('F_Input Override'!$F$8:$L$217)&gt;0,1,0)</f>
        <v>0</v>
      </c>
      <c r="J43" s="2">
        <f>IF(SUM('F_Input Override'!$F$8:$L$217)&gt;0,1,0)</f>
        <v>0</v>
      </c>
      <c r="K43" s="2">
        <f>IF(SUM('F_Input Override'!$F$8:$L$217)&gt;0,1,0)</f>
        <v>0</v>
      </c>
      <c r="L43" s="2">
        <f>IF(SUM('F_Input Override'!$F$8:$L$217)&gt;0,1,0)</f>
        <v>0</v>
      </c>
      <c r="M43" s="2">
        <f>IF(SUM('F_Input Override'!$F$8:$L$217)&gt;0,1,0)</f>
        <v>0</v>
      </c>
    </row>
    <row r="44" spans="1:13">
      <c r="A44" s="2" t="s">
        <v>115</v>
      </c>
      <c r="B44" s="2" t="str">
        <f>CONCATENATE("C_", $C$2, "_ENH_WW_ASSESSED")</f>
        <v>C_PR24CA82_ENH_WW_ASSESSED</v>
      </c>
      <c r="C44" s="2" t="str">
        <f>CONCATENATE("Total amount assessed - ", MID($C$5,31,200))</f>
        <v>Total amount assessed - Wastewater - Sludge investigations - Totex</v>
      </c>
      <c r="D44" s="3" t="s">
        <v>75</v>
      </c>
      <c r="E44" s="2" t="s">
        <v>69</v>
      </c>
      <c r="F44" s="2">
        <f ca="1" xml:space="preserve"> SUMIFS(Allowance!$G$16:$G$26, Allowance!$B$16:$B$26, A44)</f>
        <v>0</v>
      </c>
    </row>
    <row r="45" spans="1:13">
      <c r="A45" s="2" t="s">
        <v>113</v>
      </c>
      <c r="B45" s="2" t="str">
        <f>CONCATENATE("C_", $C$2, "_ENH_WW_TOT")</f>
        <v>C_PR24CA82_ENH_WW_TOT</v>
      </c>
      <c r="C45" s="2" t="str">
        <f xml:space="preserve"> $C$5</f>
        <v>Total enhancement allowance - Wastewater - Sludge investigations - Totex</v>
      </c>
      <c r="D45" s="2" t="s">
        <v>75</v>
      </c>
      <c r="E45" s="2" t="s">
        <v>69</v>
      </c>
      <c r="I45" s="2">
        <f ca="1" xml:space="preserve"> SUMIFS('Outputs to aggregator'!U$41:U$51, 'Outputs to aggregator'!$O$41:$O$51, $A45)</f>
        <v>0</v>
      </c>
      <c r="J45" s="2">
        <f ca="1" xml:space="preserve"> SUMIFS('Outputs to aggregator'!V$41:V$51, 'Outputs to aggregator'!$O$41:$O$51, $A45)</f>
        <v>0</v>
      </c>
      <c r="K45" s="2">
        <f ca="1" xml:space="preserve"> SUMIFS('Outputs to aggregator'!W$41:W$51, 'Outputs to aggregator'!$O$41:$O$51, $A45)</f>
        <v>0</v>
      </c>
      <c r="L45" s="2">
        <f ca="1" xml:space="preserve"> SUMIFS('Outputs to aggregator'!X$41:X$51, 'Outputs to aggregator'!$O$41:$O$51, $A45)</f>
        <v>0</v>
      </c>
      <c r="M45" s="2">
        <f ca="1" xml:space="preserve"> SUMIFS('Outputs to aggregator'!Y$41:Y$51, 'Outputs to aggregator'!$O$41:$O$51, $A45)</f>
        <v>0</v>
      </c>
    </row>
    <row r="46" spans="1:13">
      <c r="A46" s="2" t="s">
        <v>113</v>
      </c>
      <c r="B46" s="2" t="str">
        <f>CONCATENATE("C_", $C$2, "_ENH_WW_AP")</f>
        <v>C_PR24CA82_ENH_WW_AP</v>
      </c>
      <c r="C46" s="2" t="str">
        <f xml:space="preserve"> $C$6</f>
        <v>Total enhancement allowance - Wastewater - Sludge investigations - Accelerated programme</v>
      </c>
      <c r="D46" s="2" t="s">
        <v>75</v>
      </c>
      <c r="E46" s="2" t="s">
        <v>69</v>
      </c>
      <c r="G46" s="2">
        <f ca="1" xml:space="preserve"> SUMIFS('Outputs to aggregator'!$R$41:$R$51, 'Outputs to aggregator'!$O$41:$O$51, $A46)</f>
        <v>0</v>
      </c>
      <c r="H46" s="2">
        <f ca="1" xml:space="preserve"> SUMIFS('Outputs to aggregator'!$T$41:$T$51, 'Outputs to aggregator'!$O$41:$O$51, $A46)</f>
        <v>0</v>
      </c>
    </row>
    <row r="47" spans="1:13">
      <c r="A47" s="2" t="s">
        <v>113</v>
      </c>
      <c r="B47" s="2" t="str">
        <f>CONCATENATE("C_", $C$2, "_ENH_WW_TE")</f>
        <v>C_PR24CA82_ENH_WW_TE</v>
      </c>
      <c r="C47" s="2" t="str">
        <f xml:space="preserve"> $C$7</f>
        <v>Total enhancement allowance - Wastewater - Sludge investigations - Transition allowance</v>
      </c>
      <c r="D47" s="2" t="s">
        <v>75</v>
      </c>
      <c r="E47" s="2" t="s">
        <v>69</v>
      </c>
      <c r="G47" s="2">
        <f ca="1" xml:space="preserve"> SUMIFS('Outputs to aggregator'!$Q$41:$Q$51, 'Outputs to aggregator'!$O$41:$O$51, $A47)</f>
        <v>0</v>
      </c>
      <c r="H47" s="2">
        <f ca="1" xml:space="preserve"> SUMIFS('Outputs to aggregator'!$S$41:$S$51, 'Outputs to aggregator'!$O$41:$O$51, $A47)</f>
        <v>0</v>
      </c>
    </row>
    <row r="48" spans="1:13">
      <c r="A48" s="2" t="s">
        <v>113</v>
      </c>
      <c r="B48" s="2" t="str">
        <f xml:space="preserve"> CONCATENATE("PR24QA_",  $C$2, "_OUT1")</f>
        <v>PR24QA_PR24CA82_OUT1</v>
      </c>
      <c r="C48" s="2" t="str">
        <f xml:space="preserve"> CONCATENATE("Date &amp; Time for Model - ", $C$2)</f>
        <v>Date &amp; Time for Model - PR24CA82</v>
      </c>
      <c r="D48" s="2" t="s">
        <v>321</v>
      </c>
      <c r="E48" s="2" t="s">
        <v>69</v>
      </c>
      <c r="F48" s="2" t="str">
        <f t="shared" ref="F48:M48" ca="1" si="10">CONCATENATE("[…]", TEXT(NOW(),"dd/mm/yyy hh:mm:ss"))</f>
        <v>[…]16/12/2024 14:58:26</v>
      </c>
      <c r="G48" s="2" t="str">
        <f t="shared" ca="1" si="10"/>
        <v>[…]16/12/2024 14:58:26</v>
      </c>
      <c r="H48" s="2" t="str">
        <f t="shared" ca="1" si="10"/>
        <v>[…]16/12/2024 14:58:26</v>
      </c>
      <c r="I48" s="2" t="str">
        <f t="shared" ca="1" si="10"/>
        <v>[…]16/12/2024 14:58:26</v>
      </c>
      <c r="J48" s="2" t="str">
        <f t="shared" ca="1" si="10"/>
        <v>[…]16/12/2024 14:58:26</v>
      </c>
      <c r="K48" s="2" t="str">
        <f t="shared" ca="1" si="10"/>
        <v>[…]16/12/2024 14:58:26</v>
      </c>
      <c r="L48" s="2" t="str">
        <f t="shared" ca="1" si="10"/>
        <v>[…]16/12/2024 14:58:26</v>
      </c>
      <c r="M48" s="2" t="str">
        <f t="shared" ca="1" si="10"/>
        <v>[…]16/12/2024 14:58:26</v>
      </c>
    </row>
    <row r="49" spans="1:13">
      <c r="A49" s="2" t="s">
        <v>113</v>
      </c>
      <c r="B49" s="2" t="str">
        <f xml:space="preserve"> CONCATENATE("PR24QA_",  $C$2, "_OUT2")</f>
        <v>PR24QA_PR24CA82_OUT2</v>
      </c>
      <c r="C49" s="2" t="str">
        <f xml:space="preserve"> CONCATENATE("Name of Model - ", $C$2)</f>
        <v>Name of Model - PR24CA82</v>
      </c>
      <c r="D49" s="2" t="s">
        <v>321</v>
      </c>
      <c r="E49" s="2" t="s">
        <v>69</v>
      </c>
      <c r="F49" s="2" t="e">
        <f t="shared" ref="F49:M49" ca="1" si="11">MID(CELL("filename"),SEARCH("[",CELL("filename"))+1,SEARCH("]",CELL("filename"))-SEARCH("[",CELL("filename"))-1)</f>
        <v>#VALUE!</v>
      </c>
      <c r="G49" s="2" t="e">
        <f t="shared" ca="1" si="11"/>
        <v>#VALUE!</v>
      </c>
      <c r="H49" s="2" t="e">
        <f t="shared" ca="1" si="11"/>
        <v>#VALUE!</v>
      </c>
      <c r="I49" s="2" t="e">
        <f t="shared" ca="1" si="11"/>
        <v>#VALUE!</v>
      </c>
      <c r="J49" s="2" t="e">
        <f t="shared" ca="1" si="11"/>
        <v>#VALUE!</v>
      </c>
      <c r="K49" s="2" t="e">
        <f t="shared" ca="1" si="11"/>
        <v>#VALUE!</v>
      </c>
      <c r="L49" s="2" t="e">
        <f t="shared" ca="1" si="11"/>
        <v>#VALUE!</v>
      </c>
      <c r="M49" s="2" t="e">
        <f t="shared" ca="1" si="11"/>
        <v>#VALUE!</v>
      </c>
    </row>
    <row r="50" spans="1:13">
      <c r="A50" s="2" t="s">
        <v>113</v>
      </c>
      <c r="B50" s="2" t="str">
        <f xml:space="preserve"> CONCATENATE("PR24QA_",  $C$2, "_OUT3")</f>
        <v>PR24QA_PR24CA82_OUT3</v>
      </c>
      <c r="C50" s="2" t="str">
        <f xml:space="preserve"> CONCATENATE("F_Inputs time stamp - ", $C$2)</f>
        <v>F_Inputs time stamp - PR24CA82</v>
      </c>
      <c r="D50" s="2" t="s">
        <v>321</v>
      </c>
      <c r="E50" s="2" t="s">
        <v>69</v>
      </c>
      <c r="F50" s="2" t="str">
        <f>F_Inputs!$E$2</f>
        <v>Run on 05 Sep 2024 9:32</v>
      </c>
      <c r="G50" s="2" t="str">
        <f>F_Inputs!$E$2</f>
        <v>Run on 05 Sep 2024 9:32</v>
      </c>
      <c r="H50" s="2" t="str">
        <f>F_Inputs!$E$2</f>
        <v>Run on 05 Sep 2024 9:32</v>
      </c>
      <c r="I50" s="2" t="str">
        <f>F_Inputs!$E$2</f>
        <v>Run on 05 Sep 2024 9:32</v>
      </c>
      <c r="J50" s="2" t="str">
        <f>F_Inputs!$E$2</f>
        <v>Run on 05 Sep 2024 9:32</v>
      </c>
      <c r="K50" s="2" t="str">
        <f>F_Inputs!$E$2</f>
        <v>Run on 05 Sep 2024 9:32</v>
      </c>
      <c r="L50" s="2" t="str">
        <f>F_Inputs!$E$2</f>
        <v>Run on 05 Sep 2024 9:32</v>
      </c>
      <c r="M50" s="2" t="str">
        <f>F_Inputs!$E$2</f>
        <v>Run on 05 Sep 2024 9:32</v>
      </c>
    </row>
    <row r="51" spans="1:13">
      <c r="A51" s="2" t="s">
        <v>113</v>
      </c>
      <c r="B51" s="2" t="str">
        <f xml:space="preserve"> CONCATENATE("PR24QA_",  $C$2, "_OUT4")</f>
        <v>PR24QA_PR24CA82_OUT4</v>
      </c>
      <c r="C51" s="2" t="str">
        <f xml:space="preserve"> CONCATENATE("Model override switch for - ", $C$2)</f>
        <v>Model override switch for - PR24CA82</v>
      </c>
      <c r="D51" s="2" t="s">
        <v>106</v>
      </c>
      <c r="E51" s="2" t="s">
        <v>69</v>
      </c>
      <c r="F51" s="2">
        <f>IF(SUM('F_Input Override'!$F$8:$L$217)&gt;0,1,0)</f>
        <v>0</v>
      </c>
      <c r="G51" s="2">
        <f>IF(SUM('F_Input Override'!$F$8:$L$217)&gt;0,1,0)</f>
        <v>0</v>
      </c>
      <c r="H51" s="2">
        <f>IF(SUM('F_Input Override'!$F$8:$L$217)&gt;0,1,0)</f>
        <v>0</v>
      </c>
      <c r="I51" s="2">
        <f>IF(SUM('F_Input Override'!$F$8:$L$217)&gt;0,1,0)</f>
        <v>0</v>
      </c>
      <c r="J51" s="2">
        <f>IF(SUM('F_Input Override'!$F$8:$L$217)&gt;0,1,0)</f>
        <v>0</v>
      </c>
      <c r="K51" s="2">
        <f>IF(SUM('F_Input Override'!$F$8:$L$217)&gt;0,1,0)</f>
        <v>0</v>
      </c>
      <c r="L51" s="2">
        <f>IF(SUM('F_Input Override'!$F$8:$L$217)&gt;0,1,0)</f>
        <v>0</v>
      </c>
      <c r="M51" s="2">
        <f>IF(SUM('F_Input Override'!$F$8:$L$217)&gt;0,1,0)</f>
        <v>0</v>
      </c>
    </row>
    <row r="52" spans="1:13">
      <c r="A52" s="2" t="s">
        <v>113</v>
      </c>
      <c r="B52" s="2" t="str">
        <f>CONCATENATE("C_", $C$2, "_ENH_WW_ASSESSED")</f>
        <v>C_PR24CA82_ENH_WW_ASSESSED</v>
      </c>
      <c r="C52" s="2" t="str">
        <f>CONCATENATE("Total amount assessed - ", MID($C$5,31,200))</f>
        <v>Total amount assessed - Wastewater - Sludge investigations - Totex</v>
      </c>
      <c r="D52" s="3" t="s">
        <v>75</v>
      </c>
      <c r="E52" s="2" t="s">
        <v>69</v>
      </c>
      <c r="F52" s="2">
        <f ca="1" xml:space="preserve"> SUMIFS(Allowance!$G$16:$G$26, Allowance!$B$16:$B$26, A52)</f>
        <v>0</v>
      </c>
    </row>
    <row r="53" spans="1:13">
      <c r="A53" s="2" t="s">
        <v>114</v>
      </c>
      <c r="B53" s="2" t="str">
        <f>CONCATENATE("C_", $C$2, "_ENH_WW_TOT")</f>
        <v>C_PR24CA82_ENH_WW_TOT</v>
      </c>
      <c r="C53" s="2" t="str">
        <f xml:space="preserve"> $C$5</f>
        <v>Total enhancement allowance - Wastewater - Sludge investigations - Totex</v>
      </c>
      <c r="D53" s="2" t="s">
        <v>75</v>
      </c>
      <c r="E53" s="2" t="s">
        <v>69</v>
      </c>
      <c r="I53" s="2">
        <f ca="1" xml:space="preserve"> SUMIFS('Outputs to aggregator'!U$41:U$51, 'Outputs to aggregator'!$O$41:$O$51, $A53)</f>
        <v>0</v>
      </c>
      <c r="J53" s="2">
        <f ca="1" xml:space="preserve"> SUMIFS('Outputs to aggregator'!V$41:V$51, 'Outputs to aggregator'!$O$41:$O$51, $A53)</f>
        <v>0</v>
      </c>
      <c r="K53" s="2">
        <f ca="1" xml:space="preserve"> SUMIFS('Outputs to aggregator'!W$41:W$51, 'Outputs to aggregator'!$O$41:$O$51, $A53)</f>
        <v>0</v>
      </c>
      <c r="L53" s="2">
        <f ca="1" xml:space="preserve"> SUMIFS('Outputs to aggregator'!X$41:X$51, 'Outputs to aggregator'!$O$41:$O$51, $A53)</f>
        <v>0</v>
      </c>
      <c r="M53" s="2">
        <f ca="1" xml:space="preserve"> SUMIFS('Outputs to aggregator'!Y$41:Y$51, 'Outputs to aggregator'!$O$41:$O$51, $A53)</f>
        <v>0</v>
      </c>
    </row>
    <row r="54" spans="1:13">
      <c r="A54" s="2" t="s">
        <v>114</v>
      </c>
      <c r="B54" s="2" t="str">
        <f>CONCATENATE("C_", $C$2, "_ENH_WW_AP")</f>
        <v>C_PR24CA82_ENH_WW_AP</v>
      </c>
      <c r="C54" s="2" t="str">
        <f xml:space="preserve"> $C$6</f>
        <v>Total enhancement allowance - Wastewater - Sludge investigations - Accelerated programme</v>
      </c>
      <c r="D54" s="2" t="s">
        <v>75</v>
      </c>
      <c r="E54" s="2" t="s">
        <v>69</v>
      </c>
      <c r="G54" s="2">
        <f ca="1" xml:space="preserve"> SUMIFS('Outputs to aggregator'!$R$41:$R$51, 'Outputs to aggregator'!$O$41:$O$51, $A54)</f>
        <v>0</v>
      </c>
      <c r="H54" s="2">
        <f ca="1" xml:space="preserve"> SUMIFS('Outputs to aggregator'!$T$41:$T$51, 'Outputs to aggregator'!$O$41:$O$51, $A54)</f>
        <v>0</v>
      </c>
    </row>
    <row r="55" spans="1:13">
      <c r="A55" s="2" t="s">
        <v>114</v>
      </c>
      <c r="B55" s="2" t="str">
        <f>CONCATENATE("C_", $C$2, "_ENH_WW_TE")</f>
        <v>C_PR24CA82_ENH_WW_TE</v>
      </c>
      <c r="C55" s="2" t="str">
        <f xml:space="preserve"> $C$7</f>
        <v>Total enhancement allowance - Wastewater - Sludge investigations - Transition allowance</v>
      </c>
      <c r="D55" s="2" t="s">
        <v>75</v>
      </c>
      <c r="E55" s="2" t="s">
        <v>69</v>
      </c>
      <c r="G55" s="2">
        <f ca="1" xml:space="preserve"> SUMIFS('Outputs to aggregator'!$Q$41:$Q$51, 'Outputs to aggregator'!$O$41:$O$51, $A55)</f>
        <v>0</v>
      </c>
      <c r="H55" s="2">
        <f ca="1" xml:space="preserve"> SUMIFS('Outputs to aggregator'!$S$41:$S$51, 'Outputs to aggregator'!$O$41:$O$51, $A55)</f>
        <v>0</v>
      </c>
    </row>
    <row r="56" spans="1:13">
      <c r="A56" s="2" t="s">
        <v>114</v>
      </c>
      <c r="B56" s="2" t="str">
        <f xml:space="preserve"> CONCATENATE("PR24QA_",  $C$2, "_OUT1")</f>
        <v>PR24QA_PR24CA82_OUT1</v>
      </c>
      <c r="C56" s="2" t="str">
        <f xml:space="preserve"> CONCATENATE("Date &amp; Time for Model - ", $C$2)</f>
        <v>Date &amp; Time for Model - PR24CA82</v>
      </c>
      <c r="D56" s="2" t="s">
        <v>321</v>
      </c>
      <c r="E56" s="2" t="s">
        <v>69</v>
      </c>
      <c r="F56" s="2" t="str">
        <f t="shared" ref="F56:M56" ca="1" si="12">CONCATENATE("[…]", TEXT(NOW(),"dd/mm/yyy hh:mm:ss"))</f>
        <v>[…]16/12/2024 14:58:26</v>
      </c>
      <c r="G56" s="2" t="str">
        <f t="shared" ca="1" si="12"/>
        <v>[…]16/12/2024 14:58:26</v>
      </c>
      <c r="H56" s="2" t="str">
        <f t="shared" ca="1" si="12"/>
        <v>[…]16/12/2024 14:58:26</v>
      </c>
      <c r="I56" s="2" t="str">
        <f t="shared" ca="1" si="12"/>
        <v>[…]16/12/2024 14:58:26</v>
      </c>
      <c r="J56" s="2" t="str">
        <f t="shared" ca="1" si="12"/>
        <v>[…]16/12/2024 14:58:26</v>
      </c>
      <c r="K56" s="2" t="str">
        <f t="shared" ca="1" si="12"/>
        <v>[…]16/12/2024 14:58:26</v>
      </c>
      <c r="L56" s="2" t="str">
        <f t="shared" ca="1" si="12"/>
        <v>[…]16/12/2024 14:58:26</v>
      </c>
      <c r="M56" s="2" t="str">
        <f t="shared" ca="1" si="12"/>
        <v>[…]16/12/2024 14:58:26</v>
      </c>
    </row>
    <row r="57" spans="1:13">
      <c r="A57" s="2" t="s">
        <v>114</v>
      </c>
      <c r="B57" s="2" t="str">
        <f xml:space="preserve"> CONCATENATE("PR24QA_",  $C$2, "_OUT2")</f>
        <v>PR24QA_PR24CA82_OUT2</v>
      </c>
      <c r="C57" s="2" t="str">
        <f xml:space="preserve"> CONCATENATE("Name of Model - ", $C$2)</f>
        <v>Name of Model - PR24CA82</v>
      </c>
      <c r="D57" s="2" t="s">
        <v>321</v>
      </c>
      <c r="E57" s="2" t="s">
        <v>69</v>
      </c>
      <c r="F57" s="2" t="e">
        <f t="shared" ref="F57:M57" ca="1" si="13">MID(CELL("filename"),SEARCH("[",CELL("filename"))+1,SEARCH("]",CELL("filename"))-SEARCH("[",CELL("filename"))-1)</f>
        <v>#VALUE!</v>
      </c>
      <c r="G57" s="2" t="e">
        <f t="shared" ca="1" si="13"/>
        <v>#VALUE!</v>
      </c>
      <c r="H57" s="2" t="e">
        <f t="shared" ca="1" si="13"/>
        <v>#VALUE!</v>
      </c>
      <c r="I57" s="2" t="e">
        <f t="shared" ca="1" si="13"/>
        <v>#VALUE!</v>
      </c>
      <c r="J57" s="2" t="e">
        <f t="shared" ca="1" si="13"/>
        <v>#VALUE!</v>
      </c>
      <c r="K57" s="2" t="e">
        <f t="shared" ca="1" si="13"/>
        <v>#VALUE!</v>
      </c>
      <c r="L57" s="2" t="e">
        <f t="shared" ca="1" si="13"/>
        <v>#VALUE!</v>
      </c>
      <c r="M57" s="2" t="e">
        <f t="shared" ca="1" si="13"/>
        <v>#VALUE!</v>
      </c>
    </row>
    <row r="58" spans="1:13">
      <c r="A58" s="2" t="s">
        <v>114</v>
      </c>
      <c r="B58" s="2" t="str">
        <f xml:space="preserve"> CONCATENATE("PR24QA_",  $C$2, "_OUT3")</f>
        <v>PR24QA_PR24CA82_OUT3</v>
      </c>
      <c r="C58" s="2" t="str">
        <f xml:space="preserve"> CONCATENATE("F_Inputs time stamp - ", $C$2)</f>
        <v>F_Inputs time stamp - PR24CA82</v>
      </c>
      <c r="D58" s="2" t="s">
        <v>321</v>
      </c>
      <c r="E58" s="2" t="s">
        <v>69</v>
      </c>
      <c r="F58" s="2" t="str">
        <f>F_Inputs!$E$2</f>
        <v>Run on 05 Sep 2024 9:32</v>
      </c>
      <c r="G58" s="2" t="str">
        <f>F_Inputs!$E$2</f>
        <v>Run on 05 Sep 2024 9:32</v>
      </c>
      <c r="H58" s="2" t="str">
        <f>F_Inputs!$E$2</f>
        <v>Run on 05 Sep 2024 9:32</v>
      </c>
      <c r="I58" s="2" t="str">
        <f>F_Inputs!$E$2</f>
        <v>Run on 05 Sep 2024 9:32</v>
      </c>
      <c r="J58" s="2" t="str">
        <f>F_Inputs!$E$2</f>
        <v>Run on 05 Sep 2024 9:32</v>
      </c>
      <c r="K58" s="2" t="str">
        <f>F_Inputs!$E$2</f>
        <v>Run on 05 Sep 2024 9:32</v>
      </c>
      <c r="L58" s="2" t="str">
        <f>F_Inputs!$E$2</f>
        <v>Run on 05 Sep 2024 9:32</v>
      </c>
      <c r="M58" s="2" t="str">
        <f>F_Inputs!$E$2</f>
        <v>Run on 05 Sep 2024 9:32</v>
      </c>
    </row>
    <row r="59" spans="1:13">
      <c r="A59" s="2" t="s">
        <v>114</v>
      </c>
      <c r="B59" s="2" t="str">
        <f xml:space="preserve"> CONCATENATE("PR24QA_",  $C$2, "_OUT4")</f>
        <v>PR24QA_PR24CA82_OUT4</v>
      </c>
      <c r="C59" s="2" t="str">
        <f xml:space="preserve"> CONCATENATE("Model override switch for - ", $C$2)</f>
        <v>Model override switch for - PR24CA82</v>
      </c>
      <c r="D59" s="2" t="s">
        <v>106</v>
      </c>
      <c r="E59" s="2" t="s">
        <v>69</v>
      </c>
      <c r="F59" s="2">
        <f>IF(SUM('F_Input Override'!$F$8:$L$217)&gt;0,1,0)</f>
        <v>0</v>
      </c>
      <c r="G59" s="2">
        <f>IF(SUM('F_Input Override'!$F$8:$L$217)&gt;0,1,0)</f>
        <v>0</v>
      </c>
      <c r="H59" s="2">
        <f>IF(SUM('F_Input Override'!$F$8:$L$217)&gt;0,1,0)</f>
        <v>0</v>
      </c>
      <c r="I59" s="2">
        <f>IF(SUM('F_Input Override'!$F$8:$L$217)&gt;0,1,0)</f>
        <v>0</v>
      </c>
      <c r="J59" s="2">
        <f>IF(SUM('F_Input Override'!$F$8:$L$217)&gt;0,1,0)</f>
        <v>0</v>
      </c>
      <c r="K59" s="2">
        <f>IF(SUM('F_Input Override'!$F$8:$L$217)&gt;0,1,0)</f>
        <v>0</v>
      </c>
      <c r="L59" s="2">
        <f>IF(SUM('F_Input Override'!$F$8:$L$217)&gt;0,1,0)</f>
        <v>0</v>
      </c>
      <c r="M59" s="2">
        <f>IF(SUM('F_Input Override'!$F$8:$L$217)&gt;0,1,0)</f>
        <v>0</v>
      </c>
    </row>
    <row r="60" spans="1:13">
      <c r="A60" s="2" t="s">
        <v>114</v>
      </c>
      <c r="B60" s="2" t="str">
        <f>CONCATENATE("C_", $C$2, "_ENH_WW_ASSESSED")</f>
        <v>C_PR24CA82_ENH_WW_ASSESSED</v>
      </c>
      <c r="C60" s="2" t="str">
        <f>CONCATENATE("Total amount assessed - ", MID($C$5,31,200))</f>
        <v>Total amount assessed - Wastewater - Sludge investigations - Totex</v>
      </c>
      <c r="D60" s="3" t="s">
        <v>75</v>
      </c>
      <c r="E60" s="2" t="s">
        <v>69</v>
      </c>
      <c r="F60" s="2">
        <f ca="1" xml:space="preserve"> SUMIFS(Allowance!$G$16:$G$26, Allowance!$B$16:$B$26, A60)</f>
        <v>0</v>
      </c>
    </row>
    <row r="61" spans="1:13">
      <c r="A61" s="2" t="s">
        <v>116</v>
      </c>
      <c r="B61" s="2" t="str">
        <f>CONCATENATE("C_", $C$2, "_ENH_WW_TOT")</f>
        <v>C_PR24CA82_ENH_WW_TOT</v>
      </c>
      <c r="C61" s="2" t="str">
        <f xml:space="preserve"> $C$5</f>
        <v>Total enhancement allowance - Wastewater - Sludge investigations - Totex</v>
      </c>
      <c r="D61" s="2" t="s">
        <v>75</v>
      </c>
      <c r="E61" s="2" t="s">
        <v>69</v>
      </c>
      <c r="I61" s="2">
        <f ca="1" xml:space="preserve"> SUMIFS('Outputs to aggregator'!U$41:U$51, 'Outputs to aggregator'!$O$41:$O$51, $A61)</f>
        <v>0</v>
      </c>
      <c r="J61" s="2">
        <f ca="1" xml:space="preserve"> SUMIFS('Outputs to aggregator'!V$41:V$51, 'Outputs to aggregator'!$O$41:$O$51, $A61)</f>
        <v>0</v>
      </c>
      <c r="K61" s="2">
        <f ca="1" xml:space="preserve"> SUMIFS('Outputs to aggregator'!W$41:W$51, 'Outputs to aggregator'!$O$41:$O$51, $A61)</f>
        <v>0</v>
      </c>
      <c r="L61" s="2">
        <f ca="1" xml:space="preserve"> SUMIFS('Outputs to aggregator'!X$41:X$51, 'Outputs to aggregator'!$O$41:$O$51, $A61)</f>
        <v>0</v>
      </c>
      <c r="M61" s="2">
        <f ca="1" xml:space="preserve"> SUMIFS('Outputs to aggregator'!Y$41:Y$51, 'Outputs to aggregator'!$O$41:$O$51, $A61)</f>
        <v>0</v>
      </c>
    </row>
    <row r="62" spans="1:13">
      <c r="A62" s="2" t="s">
        <v>116</v>
      </c>
      <c r="B62" s="2" t="str">
        <f>CONCATENATE("C_", $C$2, "_ENH_WW_AP")</f>
        <v>C_PR24CA82_ENH_WW_AP</v>
      </c>
      <c r="C62" s="2" t="str">
        <f xml:space="preserve"> $C$6</f>
        <v>Total enhancement allowance - Wastewater - Sludge investigations - Accelerated programme</v>
      </c>
      <c r="D62" s="2" t="s">
        <v>75</v>
      </c>
      <c r="E62" s="2" t="s">
        <v>69</v>
      </c>
      <c r="G62" s="2">
        <f ca="1" xml:space="preserve"> SUMIFS('Outputs to aggregator'!$R$41:$R$51, 'Outputs to aggregator'!$O$41:$O$51, $A62)</f>
        <v>0</v>
      </c>
      <c r="H62" s="2">
        <f ca="1" xml:space="preserve"> SUMIFS('Outputs to aggregator'!$T$41:$T$51, 'Outputs to aggregator'!$O$41:$O$51, $A62)</f>
        <v>0</v>
      </c>
    </row>
    <row r="63" spans="1:13">
      <c r="A63" s="2" t="s">
        <v>116</v>
      </c>
      <c r="B63" s="2" t="str">
        <f>CONCATENATE("C_", $C$2, "_ENH_WW_TE")</f>
        <v>C_PR24CA82_ENH_WW_TE</v>
      </c>
      <c r="C63" s="2" t="str">
        <f xml:space="preserve"> $C$7</f>
        <v>Total enhancement allowance - Wastewater - Sludge investigations - Transition allowance</v>
      </c>
      <c r="D63" s="2" t="s">
        <v>75</v>
      </c>
      <c r="E63" s="2" t="s">
        <v>69</v>
      </c>
      <c r="G63" s="2">
        <f ca="1" xml:space="preserve"> SUMIFS('Outputs to aggregator'!$Q$41:$Q$51, 'Outputs to aggregator'!$O$41:$O$51, $A63)</f>
        <v>0</v>
      </c>
      <c r="H63" s="2">
        <f ca="1" xml:space="preserve"> SUMIFS('Outputs to aggregator'!$S$41:$S$51, 'Outputs to aggregator'!$O$41:$O$51, $A63)</f>
        <v>0</v>
      </c>
    </row>
    <row r="64" spans="1:13">
      <c r="A64" s="2" t="s">
        <v>116</v>
      </c>
      <c r="B64" s="2" t="str">
        <f xml:space="preserve"> CONCATENATE("PR24QA_",  $C$2, "_OUT1")</f>
        <v>PR24QA_PR24CA82_OUT1</v>
      </c>
      <c r="C64" s="2" t="str">
        <f xml:space="preserve"> CONCATENATE("Date &amp; Time for Model - ", $C$2)</f>
        <v>Date &amp; Time for Model - PR24CA82</v>
      </c>
      <c r="D64" s="2" t="s">
        <v>321</v>
      </c>
      <c r="E64" s="2" t="s">
        <v>69</v>
      </c>
      <c r="F64" s="2" t="str">
        <f t="shared" ref="F64:M64" ca="1" si="14">CONCATENATE("[…]", TEXT(NOW(),"dd/mm/yyy hh:mm:ss"))</f>
        <v>[…]16/12/2024 14:58:26</v>
      </c>
      <c r="G64" s="2" t="str">
        <f t="shared" ca="1" si="14"/>
        <v>[…]16/12/2024 14:58:26</v>
      </c>
      <c r="H64" s="2" t="str">
        <f t="shared" ca="1" si="14"/>
        <v>[…]16/12/2024 14:58:26</v>
      </c>
      <c r="I64" s="2" t="str">
        <f t="shared" ca="1" si="14"/>
        <v>[…]16/12/2024 14:58:26</v>
      </c>
      <c r="J64" s="2" t="str">
        <f t="shared" ca="1" si="14"/>
        <v>[…]16/12/2024 14:58:26</v>
      </c>
      <c r="K64" s="2" t="str">
        <f t="shared" ca="1" si="14"/>
        <v>[…]16/12/2024 14:58:26</v>
      </c>
      <c r="L64" s="2" t="str">
        <f t="shared" ca="1" si="14"/>
        <v>[…]16/12/2024 14:58:26</v>
      </c>
      <c r="M64" s="2" t="str">
        <f t="shared" ca="1" si="14"/>
        <v>[…]16/12/2024 14:58:26</v>
      </c>
    </row>
    <row r="65" spans="1:13">
      <c r="A65" s="2" t="s">
        <v>116</v>
      </c>
      <c r="B65" s="2" t="str">
        <f xml:space="preserve"> CONCATENATE("PR24QA_",  $C$2, "_OUT2")</f>
        <v>PR24QA_PR24CA82_OUT2</v>
      </c>
      <c r="C65" s="2" t="str">
        <f xml:space="preserve"> CONCATENATE("Name of Model - ", $C$2)</f>
        <v>Name of Model - PR24CA82</v>
      </c>
      <c r="D65" s="2" t="s">
        <v>321</v>
      </c>
      <c r="E65" s="2" t="s">
        <v>69</v>
      </c>
      <c r="F65" s="2" t="e">
        <f t="shared" ref="F65:M65" ca="1" si="15">MID(CELL("filename"),SEARCH("[",CELL("filename"))+1,SEARCH("]",CELL("filename"))-SEARCH("[",CELL("filename"))-1)</f>
        <v>#VALUE!</v>
      </c>
      <c r="G65" s="2" t="e">
        <f t="shared" ca="1" si="15"/>
        <v>#VALUE!</v>
      </c>
      <c r="H65" s="2" t="e">
        <f t="shared" ca="1" si="15"/>
        <v>#VALUE!</v>
      </c>
      <c r="I65" s="2" t="e">
        <f t="shared" ca="1" si="15"/>
        <v>#VALUE!</v>
      </c>
      <c r="J65" s="2" t="e">
        <f t="shared" ca="1" si="15"/>
        <v>#VALUE!</v>
      </c>
      <c r="K65" s="2" t="e">
        <f t="shared" ca="1" si="15"/>
        <v>#VALUE!</v>
      </c>
      <c r="L65" s="2" t="e">
        <f t="shared" ca="1" si="15"/>
        <v>#VALUE!</v>
      </c>
      <c r="M65" s="2" t="e">
        <f t="shared" ca="1" si="15"/>
        <v>#VALUE!</v>
      </c>
    </row>
    <row r="66" spans="1:13">
      <c r="A66" s="2" t="s">
        <v>116</v>
      </c>
      <c r="B66" s="2" t="str">
        <f xml:space="preserve"> CONCATENATE("PR24QA_",  $C$2, "_OUT3")</f>
        <v>PR24QA_PR24CA82_OUT3</v>
      </c>
      <c r="C66" s="2" t="str">
        <f xml:space="preserve"> CONCATENATE("F_Inputs time stamp - ", $C$2)</f>
        <v>F_Inputs time stamp - PR24CA82</v>
      </c>
      <c r="D66" s="2" t="s">
        <v>321</v>
      </c>
      <c r="E66" s="2" t="s">
        <v>69</v>
      </c>
      <c r="F66" s="2" t="str">
        <f>F_Inputs!$E$2</f>
        <v>Run on 05 Sep 2024 9:32</v>
      </c>
      <c r="G66" s="2" t="str">
        <f>F_Inputs!$E$2</f>
        <v>Run on 05 Sep 2024 9:32</v>
      </c>
      <c r="H66" s="2" t="str">
        <f>F_Inputs!$E$2</f>
        <v>Run on 05 Sep 2024 9:32</v>
      </c>
      <c r="I66" s="2" t="str">
        <f>F_Inputs!$E$2</f>
        <v>Run on 05 Sep 2024 9:32</v>
      </c>
      <c r="J66" s="2" t="str">
        <f>F_Inputs!$E$2</f>
        <v>Run on 05 Sep 2024 9:32</v>
      </c>
      <c r="K66" s="2" t="str">
        <f>F_Inputs!$E$2</f>
        <v>Run on 05 Sep 2024 9:32</v>
      </c>
      <c r="L66" s="2" t="str">
        <f>F_Inputs!$E$2</f>
        <v>Run on 05 Sep 2024 9:32</v>
      </c>
      <c r="M66" s="2" t="str">
        <f>F_Inputs!$E$2</f>
        <v>Run on 05 Sep 2024 9:32</v>
      </c>
    </row>
    <row r="67" spans="1:13">
      <c r="A67" s="2" t="s">
        <v>116</v>
      </c>
      <c r="B67" s="2" t="str">
        <f xml:space="preserve"> CONCATENATE("PR24QA_",  $C$2, "_OUT4")</f>
        <v>PR24QA_PR24CA82_OUT4</v>
      </c>
      <c r="C67" s="2" t="str">
        <f xml:space="preserve"> CONCATENATE("Model override switch for - ", $C$2)</f>
        <v>Model override switch for - PR24CA82</v>
      </c>
      <c r="D67" s="2" t="s">
        <v>106</v>
      </c>
      <c r="E67" s="2" t="s">
        <v>69</v>
      </c>
      <c r="F67" s="2">
        <f>IF(SUM('F_Input Override'!$F$8:$L$217)&gt;0,1,0)</f>
        <v>0</v>
      </c>
      <c r="G67" s="2">
        <f>IF(SUM('F_Input Override'!$F$8:$L$217)&gt;0,1,0)</f>
        <v>0</v>
      </c>
      <c r="H67" s="2">
        <f>IF(SUM('F_Input Override'!$F$8:$L$217)&gt;0,1,0)</f>
        <v>0</v>
      </c>
      <c r="I67" s="2">
        <f>IF(SUM('F_Input Override'!$F$8:$L$217)&gt;0,1,0)</f>
        <v>0</v>
      </c>
      <c r="J67" s="2">
        <f>IF(SUM('F_Input Override'!$F$8:$L$217)&gt;0,1,0)</f>
        <v>0</v>
      </c>
      <c r="K67" s="2">
        <f>IF(SUM('F_Input Override'!$F$8:$L$217)&gt;0,1,0)</f>
        <v>0</v>
      </c>
      <c r="L67" s="2">
        <f>IF(SUM('F_Input Override'!$F$8:$L$217)&gt;0,1,0)</f>
        <v>0</v>
      </c>
      <c r="M67" s="2">
        <f>IF(SUM('F_Input Override'!$F$8:$L$217)&gt;0,1,0)</f>
        <v>0</v>
      </c>
    </row>
    <row r="68" spans="1:13">
      <c r="A68" s="2" t="s">
        <v>116</v>
      </c>
      <c r="B68" s="2" t="str">
        <f>CONCATENATE("C_", $C$2, "_ENH_WW_ASSESSED")</f>
        <v>C_PR24CA82_ENH_WW_ASSESSED</v>
      </c>
      <c r="C68" s="2" t="str">
        <f>CONCATENATE("Total amount assessed - ", MID($C$5,31,200))</f>
        <v>Total amount assessed - Wastewater - Sludge investigations - Totex</v>
      </c>
      <c r="D68" s="3" t="s">
        <v>75</v>
      </c>
      <c r="E68" s="2" t="s">
        <v>69</v>
      </c>
      <c r="F68" s="2">
        <f ca="1" xml:space="preserve"> SUMIFS(Allowance!$G$16:$G$26, Allowance!$B$16:$B$26, A68)</f>
        <v>0</v>
      </c>
    </row>
    <row r="69" spans="1:13">
      <c r="A69" s="2" t="s">
        <v>110</v>
      </c>
      <c r="B69" s="2" t="str">
        <f>CONCATENATE("C_", $C$2, "_ENH_WW_TOT")</f>
        <v>C_PR24CA82_ENH_WW_TOT</v>
      </c>
      <c r="C69" s="2" t="str">
        <f xml:space="preserve"> $C$5</f>
        <v>Total enhancement allowance - Wastewater - Sludge investigations - Totex</v>
      </c>
      <c r="D69" s="2" t="s">
        <v>75</v>
      </c>
      <c r="E69" s="2" t="s">
        <v>69</v>
      </c>
      <c r="I69" s="2">
        <f ca="1" xml:space="preserve"> SUMIFS('Outputs to aggregator'!U$41:U$51, 'Outputs to aggregator'!$O$41:$O$51, $A69)</f>
        <v>0.34740000000000004</v>
      </c>
      <c r="J69" s="2">
        <f ca="1" xml:space="preserve"> SUMIFS('Outputs to aggregator'!V$41:V$51, 'Outputs to aggregator'!$O$41:$O$51, $A69)</f>
        <v>2.0205000000000002</v>
      </c>
      <c r="K69" s="2">
        <f ca="1" xml:space="preserve"> SUMIFS('Outputs to aggregator'!W$41:W$51, 'Outputs to aggregator'!$O$41:$O$51, $A69)</f>
        <v>8.3043000000000013</v>
      </c>
      <c r="L69" s="2">
        <f ca="1" xml:space="preserve"> SUMIFS('Outputs to aggregator'!X$41:X$51, 'Outputs to aggregator'!$O$41:$O$51, $A69)</f>
        <v>5.375700000000001</v>
      </c>
      <c r="M69" s="2">
        <f ca="1" xml:space="preserve"> SUMIFS('Outputs to aggregator'!Y$41:Y$51, 'Outputs to aggregator'!$O$41:$O$51, $A69)</f>
        <v>2.8908000000000005</v>
      </c>
    </row>
    <row r="70" spans="1:13">
      <c r="A70" s="2" t="s">
        <v>110</v>
      </c>
      <c r="B70" s="2" t="str">
        <f>CONCATENATE("C_", $C$2, "_ENH_WW_AP")</f>
        <v>C_PR24CA82_ENH_WW_AP</v>
      </c>
      <c r="C70" s="2" t="str">
        <f xml:space="preserve"> $C$6</f>
        <v>Total enhancement allowance - Wastewater - Sludge investigations - Accelerated programme</v>
      </c>
      <c r="D70" s="2" t="s">
        <v>75</v>
      </c>
      <c r="E70" s="2" t="s">
        <v>69</v>
      </c>
      <c r="G70" s="2">
        <f ca="1" xml:space="preserve"> SUMIFS('Outputs to aggregator'!$R$41:$R$51, 'Outputs to aggregator'!$O$41:$O$51, $A70)</f>
        <v>0</v>
      </c>
      <c r="H70" s="2">
        <f ca="1" xml:space="preserve"> SUMIFS('Outputs to aggregator'!$T$41:$T$51, 'Outputs to aggregator'!$O$41:$O$51, $A70)</f>
        <v>0</v>
      </c>
    </row>
    <row r="71" spans="1:13">
      <c r="A71" s="2" t="s">
        <v>110</v>
      </c>
      <c r="B71" s="2" t="str">
        <f>CONCATENATE("C_", $C$2, "_ENH_WW_TE")</f>
        <v>C_PR24CA82_ENH_WW_TE</v>
      </c>
      <c r="C71" s="2" t="str">
        <f xml:space="preserve"> $C$7</f>
        <v>Total enhancement allowance - Wastewater - Sludge investigations - Transition allowance</v>
      </c>
      <c r="D71" s="2" t="s">
        <v>75</v>
      </c>
      <c r="E71" s="2" t="s">
        <v>69</v>
      </c>
      <c r="G71" s="2">
        <f ca="1" xml:space="preserve"> SUMIFS('Outputs to aggregator'!$Q$41:$Q$51, 'Outputs to aggregator'!$O$41:$O$51, $A71)</f>
        <v>0</v>
      </c>
      <c r="H71" s="2">
        <f ca="1" xml:space="preserve"> SUMIFS('Outputs to aggregator'!$S$41:$S$51, 'Outputs to aggregator'!$O$41:$O$51, $A71)</f>
        <v>0</v>
      </c>
    </row>
    <row r="72" spans="1:13">
      <c r="A72" s="2" t="s">
        <v>110</v>
      </c>
      <c r="B72" s="2" t="str">
        <f xml:space="preserve"> CONCATENATE("PR24QA_",  $C$2, "_OUT1")</f>
        <v>PR24QA_PR24CA82_OUT1</v>
      </c>
      <c r="C72" s="2" t="str">
        <f xml:space="preserve"> CONCATENATE("Date &amp; Time for Model - ", $C$2)</f>
        <v>Date &amp; Time for Model - PR24CA82</v>
      </c>
      <c r="D72" s="2" t="s">
        <v>321</v>
      </c>
      <c r="E72" s="2" t="s">
        <v>69</v>
      </c>
      <c r="F72" s="2" t="str">
        <f t="shared" ref="F72:M72" ca="1" si="16">CONCATENATE("[…]", TEXT(NOW(),"dd/mm/yyy hh:mm:ss"))</f>
        <v>[…]16/12/2024 14:58:26</v>
      </c>
      <c r="G72" s="2" t="str">
        <f t="shared" ca="1" si="16"/>
        <v>[…]16/12/2024 14:58:26</v>
      </c>
      <c r="H72" s="2" t="str">
        <f t="shared" ca="1" si="16"/>
        <v>[…]16/12/2024 14:58:26</v>
      </c>
      <c r="I72" s="2" t="str">
        <f t="shared" ca="1" si="16"/>
        <v>[…]16/12/2024 14:58:26</v>
      </c>
      <c r="J72" s="2" t="str">
        <f t="shared" ca="1" si="16"/>
        <v>[…]16/12/2024 14:58:26</v>
      </c>
      <c r="K72" s="2" t="str">
        <f t="shared" ca="1" si="16"/>
        <v>[…]16/12/2024 14:58:26</v>
      </c>
      <c r="L72" s="2" t="str">
        <f t="shared" ca="1" si="16"/>
        <v>[…]16/12/2024 14:58:26</v>
      </c>
      <c r="M72" s="2" t="str">
        <f t="shared" ca="1" si="16"/>
        <v>[…]16/12/2024 14:58:26</v>
      </c>
    </row>
    <row r="73" spans="1:13">
      <c r="A73" s="2" t="s">
        <v>110</v>
      </c>
      <c r="B73" s="2" t="str">
        <f xml:space="preserve"> CONCATENATE("PR24QA_",  $C$2, "_OUT2")</f>
        <v>PR24QA_PR24CA82_OUT2</v>
      </c>
      <c r="C73" s="2" t="str">
        <f xml:space="preserve"> CONCATENATE("Name of Model - ", $C$2)</f>
        <v>Name of Model - PR24CA82</v>
      </c>
      <c r="D73" s="2" t="s">
        <v>321</v>
      </c>
      <c r="E73" s="2" t="s">
        <v>69</v>
      </c>
      <c r="F73" s="2" t="e">
        <f t="shared" ref="F73:M73" ca="1" si="17">MID(CELL("filename"),SEARCH("[",CELL("filename"))+1,SEARCH("]",CELL("filename"))-SEARCH("[",CELL("filename"))-1)</f>
        <v>#VALUE!</v>
      </c>
      <c r="G73" s="2" t="e">
        <f t="shared" ca="1" si="17"/>
        <v>#VALUE!</v>
      </c>
      <c r="H73" s="2" t="e">
        <f t="shared" ca="1" si="17"/>
        <v>#VALUE!</v>
      </c>
      <c r="I73" s="2" t="e">
        <f t="shared" ca="1" si="17"/>
        <v>#VALUE!</v>
      </c>
      <c r="J73" s="2" t="e">
        <f t="shared" ca="1" si="17"/>
        <v>#VALUE!</v>
      </c>
      <c r="K73" s="2" t="e">
        <f t="shared" ca="1" si="17"/>
        <v>#VALUE!</v>
      </c>
      <c r="L73" s="2" t="e">
        <f t="shared" ca="1" si="17"/>
        <v>#VALUE!</v>
      </c>
      <c r="M73" s="2" t="e">
        <f t="shared" ca="1" si="17"/>
        <v>#VALUE!</v>
      </c>
    </row>
    <row r="74" spans="1:13">
      <c r="A74" s="2" t="s">
        <v>110</v>
      </c>
      <c r="B74" s="2" t="str">
        <f xml:space="preserve"> CONCATENATE("PR24QA_",  $C$2, "_OUT3")</f>
        <v>PR24QA_PR24CA82_OUT3</v>
      </c>
      <c r="C74" s="2" t="str">
        <f xml:space="preserve"> CONCATENATE("F_Inputs time stamp - ", $C$2)</f>
        <v>F_Inputs time stamp - PR24CA82</v>
      </c>
      <c r="D74" s="2" t="s">
        <v>321</v>
      </c>
      <c r="E74" s="2" t="s">
        <v>69</v>
      </c>
      <c r="F74" s="2" t="str">
        <f>F_Inputs!$E$2</f>
        <v>Run on 05 Sep 2024 9:32</v>
      </c>
      <c r="G74" s="2" t="str">
        <f>F_Inputs!$E$2</f>
        <v>Run on 05 Sep 2024 9:32</v>
      </c>
      <c r="H74" s="2" t="str">
        <f>F_Inputs!$E$2</f>
        <v>Run on 05 Sep 2024 9:32</v>
      </c>
      <c r="I74" s="2" t="str">
        <f>F_Inputs!$E$2</f>
        <v>Run on 05 Sep 2024 9:32</v>
      </c>
      <c r="J74" s="2" t="str">
        <f>F_Inputs!$E$2</f>
        <v>Run on 05 Sep 2024 9:32</v>
      </c>
      <c r="K74" s="2" t="str">
        <f>F_Inputs!$E$2</f>
        <v>Run on 05 Sep 2024 9:32</v>
      </c>
      <c r="L74" s="2" t="str">
        <f>F_Inputs!$E$2</f>
        <v>Run on 05 Sep 2024 9:32</v>
      </c>
      <c r="M74" s="2" t="str">
        <f>F_Inputs!$E$2</f>
        <v>Run on 05 Sep 2024 9:32</v>
      </c>
    </row>
    <row r="75" spans="1:13">
      <c r="A75" s="2" t="s">
        <v>110</v>
      </c>
      <c r="B75" s="2" t="str">
        <f xml:space="preserve"> CONCATENATE("PR24QA_",  $C$2, "_OUT4")</f>
        <v>PR24QA_PR24CA82_OUT4</v>
      </c>
      <c r="C75" s="2" t="str">
        <f xml:space="preserve"> CONCATENATE("Model override switch for - ", $C$2)</f>
        <v>Model override switch for - PR24CA82</v>
      </c>
      <c r="D75" s="2" t="s">
        <v>106</v>
      </c>
      <c r="E75" s="2" t="s">
        <v>69</v>
      </c>
      <c r="F75" s="2">
        <f>IF(SUM('F_Input Override'!$F$8:$L$217)&gt;0,1,0)</f>
        <v>0</v>
      </c>
      <c r="G75" s="2">
        <f>IF(SUM('F_Input Override'!$F$8:$L$217)&gt;0,1,0)</f>
        <v>0</v>
      </c>
      <c r="H75" s="2">
        <f>IF(SUM('F_Input Override'!$F$8:$L$217)&gt;0,1,0)</f>
        <v>0</v>
      </c>
      <c r="I75" s="2">
        <f>IF(SUM('F_Input Override'!$F$8:$L$217)&gt;0,1,0)</f>
        <v>0</v>
      </c>
      <c r="J75" s="2">
        <f>IF(SUM('F_Input Override'!$F$8:$L$217)&gt;0,1,0)</f>
        <v>0</v>
      </c>
      <c r="K75" s="2">
        <f>IF(SUM('F_Input Override'!$F$8:$L$217)&gt;0,1,0)</f>
        <v>0</v>
      </c>
      <c r="L75" s="2">
        <f>IF(SUM('F_Input Override'!$F$8:$L$217)&gt;0,1,0)</f>
        <v>0</v>
      </c>
      <c r="M75" s="2">
        <f>IF(SUM('F_Input Override'!$F$8:$L$217)&gt;0,1,0)</f>
        <v>0</v>
      </c>
    </row>
    <row r="76" spans="1:13">
      <c r="A76" s="2" t="s">
        <v>110</v>
      </c>
      <c r="B76" s="2" t="str">
        <f>CONCATENATE("C_", $C$2, "_ENH_WW_ASSESSED")</f>
        <v>C_PR24CA82_ENH_WW_ASSESSED</v>
      </c>
      <c r="C76" s="2" t="str">
        <f>CONCATENATE("Total amount assessed - ", MID($C$5,31,200))</f>
        <v>Total amount assessed - Wastewater - Sludge investigations - Totex</v>
      </c>
      <c r="D76" s="3" t="s">
        <v>75</v>
      </c>
      <c r="E76" s="2" t="s">
        <v>69</v>
      </c>
      <c r="F76" s="2">
        <f ca="1" xml:space="preserve"> SUMIFS(Allowance!$G$16:$G$26, Allowance!$B$16:$B$26, A76)</f>
        <v>21.043000000000003</v>
      </c>
    </row>
    <row r="77" spans="1:13">
      <c r="A77" s="2" t="s">
        <v>118</v>
      </c>
      <c r="B77" s="2" t="str">
        <f>CONCATENATE("C_", $C$2, "_ENH_WW_TOT")</f>
        <v>C_PR24CA82_ENH_WW_TOT</v>
      </c>
      <c r="C77" s="2" t="str">
        <f xml:space="preserve"> $C$5</f>
        <v>Total enhancement allowance - Wastewater - Sludge investigations - Totex</v>
      </c>
      <c r="D77" s="2" t="s">
        <v>75</v>
      </c>
      <c r="E77" s="2" t="s">
        <v>69</v>
      </c>
      <c r="I77" s="2">
        <f ca="1" xml:space="preserve"> SUMIFS('Outputs to aggregator'!U$41:U$51, 'Outputs to aggregator'!$O$41:$O$51, $A77)</f>
        <v>0</v>
      </c>
      <c r="J77" s="2">
        <f ca="1" xml:space="preserve"> SUMIFS('Outputs to aggregator'!V$41:V$51, 'Outputs to aggregator'!$O$41:$O$51, $A77)</f>
        <v>0</v>
      </c>
      <c r="K77" s="2">
        <f ca="1" xml:space="preserve"> SUMIFS('Outputs to aggregator'!W$41:W$51, 'Outputs to aggregator'!$O$41:$O$51, $A77)</f>
        <v>0</v>
      </c>
      <c r="L77" s="2">
        <f ca="1" xml:space="preserve"> SUMIFS('Outputs to aggregator'!X$41:X$51, 'Outputs to aggregator'!$O$41:$O$51, $A77)</f>
        <v>0</v>
      </c>
      <c r="M77" s="2">
        <f ca="1" xml:space="preserve"> SUMIFS('Outputs to aggregator'!Y$41:Y$51, 'Outputs to aggregator'!$O$41:$O$51, $A77)</f>
        <v>0</v>
      </c>
    </row>
    <row r="78" spans="1:13">
      <c r="A78" s="2" t="s">
        <v>118</v>
      </c>
      <c r="B78" s="2" t="str">
        <f>CONCATENATE("C_", $C$2, "_ENH_WW_AP")</f>
        <v>C_PR24CA82_ENH_WW_AP</v>
      </c>
      <c r="C78" s="2" t="str">
        <f xml:space="preserve"> $C$6</f>
        <v>Total enhancement allowance - Wastewater - Sludge investigations - Accelerated programme</v>
      </c>
      <c r="D78" s="2" t="s">
        <v>75</v>
      </c>
      <c r="E78" s="2" t="s">
        <v>69</v>
      </c>
      <c r="G78" s="2">
        <f ca="1" xml:space="preserve"> SUMIFS('Outputs to aggregator'!$R$41:$R$51, 'Outputs to aggregator'!$O$41:$O$51, $A78)</f>
        <v>0</v>
      </c>
      <c r="H78" s="2">
        <f ca="1" xml:space="preserve"> SUMIFS('Outputs to aggregator'!$T$41:$T$51, 'Outputs to aggregator'!$O$41:$O$51, $A78)</f>
        <v>0</v>
      </c>
    </row>
    <row r="79" spans="1:13">
      <c r="A79" s="2" t="s">
        <v>118</v>
      </c>
      <c r="B79" s="2" t="str">
        <f>CONCATENATE("C_", $C$2, "_ENH_WW_TE")</f>
        <v>C_PR24CA82_ENH_WW_TE</v>
      </c>
      <c r="C79" s="2" t="str">
        <f xml:space="preserve"> $C$7</f>
        <v>Total enhancement allowance - Wastewater - Sludge investigations - Transition allowance</v>
      </c>
      <c r="D79" s="2" t="s">
        <v>75</v>
      </c>
      <c r="E79" s="2" t="s">
        <v>69</v>
      </c>
      <c r="G79" s="2">
        <f ca="1" xml:space="preserve"> SUMIFS('Outputs to aggregator'!$Q$41:$Q$51, 'Outputs to aggregator'!$O$41:$O$51, $A79)</f>
        <v>0</v>
      </c>
      <c r="H79" s="2">
        <f ca="1" xml:space="preserve"> SUMIFS('Outputs to aggregator'!$S$41:$S$51, 'Outputs to aggregator'!$O$41:$O$51, $A79)</f>
        <v>0</v>
      </c>
    </row>
    <row r="80" spans="1:13">
      <c r="A80" s="2" t="s">
        <v>118</v>
      </c>
      <c r="B80" s="2" t="str">
        <f xml:space="preserve"> CONCATENATE("PR24QA_",  $C$2, "_OUT1")</f>
        <v>PR24QA_PR24CA82_OUT1</v>
      </c>
      <c r="C80" s="2" t="str">
        <f xml:space="preserve"> CONCATENATE("Date &amp; Time for Model - ", $C$2)</f>
        <v>Date &amp; Time for Model - PR24CA82</v>
      </c>
      <c r="D80" s="2" t="s">
        <v>321</v>
      </c>
      <c r="E80" s="2" t="s">
        <v>69</v>
      </c>
      <c r="F80" s="2" t="str">
        <f t="shared" ref="F80:M80" ca="1" si="18">CONCATENATE("[…]", TEXT(NOW(),"dd/mm/yyy hh:mm:ss"))</f>
        <v>[…]16/12/2024 14:58:26</v>
      </c>
      <c r="G80" s="2" t="str">
        <f t="shared" ca="1" si="18"/>
        <v>[…]16/12/2024 14:58:26</v>
      </c>
      <c r="H80" s="2" t="str">
        <f t="shared" ca="1" si="18"/>
        <v>[…]16/12/2024 14:58:26</v>
      </c>
      <c r="I80" s="2" t="str">
        <f t="shared" ca="1" si="18"/>
        <v>[…]16/12/2024 14:58:26</v>
      </c>
      <c r="J80" s="2" t="str">
        <f t="shared" ca="1" si="18"/>
        <v>[…]16/12/2024 14:58:26</v>
      </c>
      <c r="K80" s="2" t="str">
        <f t="shared" ca="1" si="18"/>
        <v>[…]16/12/2024 14:58:26</v>
      </c>
      <c r="L80" s="2" t="str">
        <f t="shared" ca="1" si="18"/>
        <v>[…]16/12/2024 14:58:26</v>
      </c>
      <c r="M80" s="2" t="str">
        <f t="shared" ca="1" si="18"/>
        <v>[…]16/12/2024 14:58:26</v>
      </c>
    </row>
    <row r="81" spans="1:13">
      <c r="A81" s="2" t="s">
        <v>118</v>
      </c>
      <c r="B81" s="2" t="str">
        <f xml:space="preserve"> CONCATENATE("PR24QA_",  $C$2, "_OUT2")</f>
        <v>PR24QA_PR24CA82_OUT2</v>
      </c>
      <c r="C81" s="2" t="str">
        <f xml:space="preserve"> CONCATENATE("Name of Model - ", $C$2)</f>
        <v>Name of Model - PR24CA82</v>
      </c>
      <c r="D81" s="2" t="s">
        <v>321</v>
      </c>
      <c r="E81" s="2" t="s">
        <v>69</v>
      </c>
      <c r="F81" s="2" t="e">
        <f t="shared" ref="F81:M81" ca="1" si="19">MID(CELL("filename"),SEARCH("[",CELL("filename"))+1,SEARCH("]",CELL("filename"))-SEARCH("[",CELL("filename"))-1)</f>
        <v>#VALUE!</v>
      </c>
      <c r="G81" s="2" t="e">
        <f t="shared" ca="1" si="19"/>
        <v>#VALUE!</v>
      </c>
      <c r="H81" s="2" t="e">
        <f t="shared" ca="1" si="19"/>
        <v>#VALUE!</v>
      </c>
      <c r="I81" s="2" t="e">
        <f t="shared" ca="1" si="19"/>
        <v>#VALUE!</v>
      </c>
      <c r="J81" s="2" t="e">
        <f t="shared" ca="1" si="19"/>
        <v>#VALUE!</v>
      </c>
      <c r="K81" s="2" t="e">
        <f t="shared" ca="1" si="19"/>
        <v>#VALUE!</v>
      </c>
      <c r="L81" s="2" t="e">
        <f t="shared" ca="1" si="19"/>
        <v>#VALUE!</v>
      </c>
      <c r="M81" s="2" t="e">
        <f t="shared" ca="1" si="19"/>
        <v>#VALUE!</v>
      </c>
    </row>
    <row r="82" spans="1:13">
      <c r="A82" s="2" t="s">
        <v>118</v>
      </c>
      <c r="B82" s="2" t="str">
        <f xml:space="preserve"> CONCATENATE("PR24QA_",  $C$2, "_OUT3")</f>
        <v>PR24QA_PR24CA82_OUT3</v>
      </c>
      <c r="C82" s="2" t="str">
        <f xml:space="preserve"> CONCATENATE("F_Inputs time stamp - ", $C$2)</f>
        <v>F_Inputs time stamp - PR24CA82</v>
      </c>
      <c r="D82" s="2" t="s">
        <v>321</v>
      </c>
      <c r="E82" s="2" t="s">
        <v>69</v>
      </c>
      <c r="F82" s="2" t="str">
        <f>F_Inputs!$E$2</f>
        <v>Run on 05 Sep 2024 9:32</v>
      </c>
      <c r="G82" s="2" t="str">
        <f>F_Inputs!$E$2</f>
        <v>Run on 05 Sep 2024 9:32</v>
      </c>
      <c r="H82" s="2" t="str">
        <f>F_Inputs!$E$2</f>
        <v>Run on 05 Sep 2024 9:32</v>
      </c>
      <c r="I82" s="2" t="str">
        <f>F_Inputs!$E$2</f>
        <v>Run on 05 Sep 2024 9:32</v>
      </c>
      <c r="J82" s="2" t="str">
        <f>F_Inputs!$E$2</f>
        <v>Run on 05 Sep 2024 9:32</v>
      </c>
      <c r="K82" s="2" t="str">
        <f>F_Inputs!$E$2</f>
        <v>Run on 05 Sep 2024 9:32</v>
      </c>
      <c r="L82" s="2" t="str">
        <f>F_Inputs!$E$2</f>
        <v>Run on 05 Sep 2024 9:32</v>
      </c>
      <c r="M82" s="2" t="str">
        <f>F_Inputs!$E$2</f>
        <v>Run on 05 Sep 2024 9:32</v>
      </c>
    </row>
    <row r="83" spans="1:13">
      <c r="A83" s="2" t="s">
        <v>118</v>
      </c>
      <c r="B83" s="2" t="str">
        <f xml:space="preserve"> CONCATENATE("PR24QA_",  $C$2, "_OUT4")</f>
        <v>PR24QA_PR24CA82_OUT4</v>
      </c>
      <c r="C83" s="2" t="str">
        <f xml:space="preserve"> CONCATENATE("Model override switch for - ", $C$2)</f>
        <v>Model override switch for - PR24CA82</v>
      </c>
      <c r="D83" s="2" t="s">
        <v>106</v>
      </c>
      <c r="E83" s="2" t="s">
        <v>69</v>
      </c>
      <c r="F83" s="2">
        <f>IF(SUM('F_Input Override'!$F$8:$L$217)&gt;0,1,0)</f>
        <v>0</v>
      </c>
      <c r="G83" s="2">
        <f>IF(SUM('F_Input Override'!$F$8:$L$217)&gt;0,1,0)</f>
        <v>0</v>
      </c>
      <c r="H83" s="2">
        <f>IF(SUM('F_Input Override'!$F$8:$L$217)&gt;0,1,0)</f>
        <v>0</v>
      </c>
      <c r="I83" s="2">
        <f>IF(SUM('F_Input Override'!$F$8:$L$217)&gt;0,1,0)</f>
        <v>0</v>
      </c>
      <c r="J83" s="2">
        <f>IF(SUM('F_Input Override'!$F$8:$L$217)&gt;0,1,0)</f>
        <v>0</v>
      </c>
      <c r="K83" s="2">
        <f>IF(SUM('F_Input Override'!$F$8:$L$217)&gt;0,1,0)</f>
        <v>0</v>
      </c>
      <c r="L83" s="2">
        <f>IF(SUM('F_Input Override'!$F$8:$L$217)&gt;0,1,0)</f>
        <v>0</v>
      </c>
      <c r="M83" s="2">
        <f>IF(SUM('F_Input Override'!$F$8:$L$217)&gt;0,1,0)</f>
        <v>0</v>
      </c>
    </row>
    <row r="84" spans="1:13">
      <c r="A84" s="2" t="s">
        <v>118</v>
      </c>
      <c r="B84" s="2" t="str">
        <f>CONCATENATE("C_", $C$2, "_ENH_WW_ASSESSED")</f>
        <v>C_PR24CA82_ENH_WW_ASSESSED</v>
      </c>
      <c r="C84" s="2" t="str">
        <f>CONCATENATE("Total amount assessed - ", MID($C$5,31,200))</f>
        <v>Total amount assessed - Wastewater - Sludge investigations - Totex</v>
      </c>
      <c r="D84" s="3" t="s">
        <v>75</v>
      </c>
      <c r="E84" s="2" t="s">
        <v>69</v>
      </c>
      <c r="F84" s="2">
        <f ca="1" xml:space="preserve"> SUMIFS(Allowance!$G$16:$G$26, Allowance!$B$16:$B$26, A84)</f>
        <v>0</v>
      </c>
    </row>
    <row r="85" spans="1:13">
      <c r="A85" s="2" t="s">
        <v>119</v>
      </c>
      <c r="B85" s="2" t="str">
        <f>CONCATENATE("C_", $C$2, "_ENH_WW_TOT")</f>
        <v>C_PR24CA82_ENH_WW_TOT</v>
      </c>
      <c r="C85" s="2" t="str">
        <f xml:space="preserve"> $C$5</f>
        <v>Total enhancement allowance - Wastewater - Sludge investigations - Totex</v>
      </c>
      <c r="D85" s="2" t="s">
        <v>75</v>
      </c>
      <c r="E85" s="2" t="s">
        <v>69</v>
      </c>
      <c r="I85" s="2">
        <f ca="1" xml:space="preserve"> SUMIFS('Outputs to aggregator'!U$41:U$51, 'Outputs to aggregator'!$O$41:$O$51, $A85)</f>
        <v>0</v>
      </c>
      <c r="J85" s="2">
        <f ca="1" xml:space="preserve"> SUMIFS('Outputs to aggregator'!V$41:V$51, 'Outputs to aggregator'!$O$41:$O$51, $A85)</f>
        <v>0</v>
      </c>
      <c r="K85" s="2">
        <f ca="1" xml:space="preserve"> SUMIFS('Outputs to aggregator'!W$41:W$51, 'Outputs to aggregator'!$O$41:$O$51, $A85)</f>
        <v>0</v>
      </c>
      <c r="L85" s="2">
        <f ca="1" xml:space="preserve"> SUMIFS('Outputs to aggregator'!X$41:X$51, 'Outputs to aggregator'!$O$41:$O$51, $A85)</f>
        <v>0</v>
      </c>
      <c r="M85" s="2">
        <f ca="1" xml:space="preserve"> SUMIFS('Outputs to aggregator'!Y$41:Y$51, 'Outputs to aggregator'!$O$41:$O$51, $A85)</f>
        <v>0</v>
      </c>
    </row>
    <row r="86" spans="1:13">
      <c r="A86" s="2" t="s">
        <v>119</v>
      </c>
      <c r="B86" s="2" t="str">
        <f>CONCATENATE("C_", $C$2, "_ENH_WW_AP")</f>
        <v>C_PR24CA82_ENH_WW_AP</v>
      </c>
      <c r="C86" s="2" t="str">
        <f xml:space="preserve"> $C$6</f>
        <v>Total enhancement allowance - Wastewater - Sludge investigations - Accelerated programme</v>
      </c>
      <c r="D86" s="2" t="s">
        <v>75</v>
      </c>
      <c r="E86" s="2" t="s">
        <v>69</v>
      </c>
      <c r="G86" s="2">
        <f ca="1" xml:space="preserve"> SUMIFS('Outputs to aggregator'!$R$41:$R$51, 'Outputs to aggregator'!$O$41:$O$51, $A86)</f>
        <v>0</v>
      </c>
      <c r="H86" s="2">
        <f ca="1" xml:space="preserve"> SUMIFS('Outputs to aggregator'!$T$41:$T$51, 'Outputs to aggregator'!$O$41:$O$51, $A86)</f>
        <v>0</v>
      </c>
    </row>
    <row r="87" spans="1:13">
      <c r="A87" s="2" t="s">
        <v>119</v>
      </c>
      <c r="B87" s="2" t="str">
        <f>CONCATENATE("C_", $C$2, "_ENH_WW_TE")</f>
        <v>C_PR24CA82_ENH_WW_TE</v>
      </c>
      <c r="C87" s="2" t="str">
        <f xml:space="preserve"> $C$7</f>
        <v>Total enhancement allowance - Wastewater - Sludge investigations - Transition allowance</v>
      </c>
      <c r="D87" s="2" t="s">
        <v>75</v>
      </c>
      <c r="E87" s="2" t="s">
        <v>69</v>
      </c>
      <c r="G87" s="2">
        <f ca="1" xml:space="preserve"> SUMIFS('Outputs to aggregator'!$Q$41:$Q$51, 'Outputs to aggregator'!$O$41:$O$51, $A87)</f>
        <v>0</v>
      </c>
      <c r="H87" s="2">
        <f ca="1" xml:space="preserve"> SUMIFS('Outputs to aggregator'!$S$41:$S$51, 'Outputs to aggregator'!$O$41:$O$51, $A87)</f>
        <v>0</v>
      </c>
    </row>
    <row r="88" spans="1:13">
      <c r="A88" s="2" t="s">
        <v>119</v>
      </c>
      <c r="B88" s="2" t="str">
        <f xml:space="preserve"> CONCATENATE("PR24QA_",  $C$2, "_OUT1")</f>
        <v>PR24QA_PR24CA82_OUT1</v>
      </c>
      <c r="C88" s="2" t="str">
        <f xml:space="preserve"> CONCATENATE("Date &amp; Time for Model - ", $C$2)</f>
        <v>Date &amp; Time for Model - PR24CA82</v>
      </c>
      <c r="D88" s="2" t="s">
        <v>321</v>
      </c>
      <c r="E88" s="2" t="s">
        <v>69</v>
      </c>
      <c r="F88" s="2" t="str">
        <f t="shared" ref="F88:M88" ca="1" si="20">CONCATENATE("[…]", TEXT(NOW(),"dd/mm/yyy hh:mm:ss"))</f>
        <v>[…]16/12/2024 14:58:26</v>
      </c>
      <c r="G88" s="2" t="str">
        <f t="shared" ca="1" si="20"/>
        <v>[…]16/12/2024 14:58:26</v>
      </c>
      <c r="H88" s="2" t="str">
        <f t="shared" ca="1" si="20"/>
        <v>[…]16/12/2024 14:58:26</v>
      </c>
      <c r="I88" s="2" t="str">
        <f t="shared" ca="1" si="20"/>
        <v>[…]16/12/2024 14:58:26</v>
      </c>
      <c r="J88" s="2" t="str">
        <f t="shared" ca="1" si="20"/>
        <v>[…]16/12/2024 14:58:26</v>
      </c>
      <c r="K88" s="2" t="str">
        <f t="shared" ca="1" si="20"/>
        <v>[…]16/12/2024 14:58:26</v>
      </c>
      <c r="L88" s="2" t="str">
        <f t="shared" ca="1" si="20"/>
        <v>[…]16/12/2024 14:58:26</v>
      </c>
      <c r="M88" s="2" t="str">
        <f t="shared" ca="1" si="20"/>
        <v>[…]16/12/2024 14:58:26</v>
      </c>
    </row>
    <row r="89" spans="1:13">
      <c r="A89" s="2" t="s">
        <v>119</v>
      </c>
      <c r="B89" s="2" t="str">
        <f xml:space="preserve"> CONCATENATE("PR24QA_",  $C$2, "_OUT2")</f>
        <v>PR24QA_PR24CA82_OUT2</v>
      </c>
      <c r="C89" s="2" t="str">
        <f xml:space="preserve"> CONCATENATE("Name of Model - ", $C$2)</f>
        <v>Name of Model - PR24CA82</v>
      </c>
      <c r="D89" s="2" t="s">
        <v>321</v>
      </c>
      <c r="E89" s="2" t="s">
        <v>69</v>
      </c>
      <c r="F89" s="2" t="e">
        <f t="shared" ref="F89:M89" ca="1" si="21">MID(CELL("filename"),SEARCH("[",CELL("filename"))+1,SEARCH("]",CELL("filename"))-SEARCH("[",CELL("filename"))-1)</f>
        <v>#VALUE!</v>
      </c>
      <c r="G89" s="2" t="e">
        <f t="shared" ca="1" si="21"/>
        <v>#VALUE!</v>
      </c>
      <c r="H89" s="2" t="e">
        <f t="shared" ca="1" si="21"/>
        <v>#VALUE!</v>
      </c>
      <c r="I89" s="2" t="e">
        <f t="shared" ca="1" si="21"/>
        <v>#VALUE!</v>
      </c>
      <c r="J89" s="2" t="e">
        <f t="shared" ca="1" si="21"/>
        <v>#VALUE!</v>
      </c>
      <c r="K89" s="2" t="e">
        <f t="shared" ca="1" si="21"/>
        <v>#VALUE!</v>
      </c>
      <c r="L89" s="2" t="e">
        <f t="shared" ca="1" si="21"/>
        <v>#VALUE!</v>
      </c>
      <c r="M89" s="2" t="e">
        <f t="shared" ca="1" si="21"/>
        <v>#VALUE!</v>
      </c>
    </row>
    <row r="90" spans="1:13">
      <c r="A90" s="2" t="s">
        <v>119</v>
      </c>
      <c r="B90" s="2" t="str">
        <f xml:space="preserve"> CONCATENATE("PR24QA_",  $C$2, "_OUT3")</f>
        <v>PR24QA_PR24CA82_OUT3</v>
      </c>
      <c r="C90" s="2" t="str">
        <f xml:space="preserve"> CONCATENATE("F_Inputs time stamp - ", $C$2)</f>
        <v>F_Inputs time stamp - PR24CA82</v>
      </c>
      <c r="D90" s="2" t="s">
        <v>321</v>
      </c>
      <c r="E90" s="2" t="s">
        <v>69</v>
      </c>
      <c r="F90" s="2" t="str">
        <f>F_Inputs!$E$2</f>
        <v>Run on 05 Sep 2024 9:32</v>
      </c>
      <c r="G90" s="2" t="str">
        <f>F_Inputs!$E$2</f>
        <v>Run on 05 Sep 2024 9:32</v>
      </c>
      <c r="H90" s="2" t="str">
        <f>F_Inputs!$E$2</f>
        <v>Run on 05 Sep 2024 9:32</v>
      </c>
      <c r="I90" s="2" t="str">
        <f>F_Inputs!$E$2</f>
        <v>Run on 05 Sep 2024 9:32</v>
      </c>
      <c r="J90" s="2" t="str">
        <f>F_Inputs!$E$2</f>
        <v>Run on 05 Sep 2024 9:32</v>
      </c>
      <c r="K90" s="2" t="str">
        <f>F_Inputs!$E$2</f>
        <v>Run on 05 Sep 2024 9:32</v>
      </c>
      <c r="L90" s="2" t="str">
        <f>F_Inputs!$E$2</f>
        <v>Run on 05 Sep 2024 9:32</v>
      </c>
      <c r="M90" s="2" t="str">
        <f>F_Inputs!$E$2</f>
        <v>Run on 05 Sep 2024 9:32</v>
      </c>
    </row>
    <row r="91" spans="1:13">
      <c r="A91" s="2" t="s">
        <v>119</v>
      </c>
      <c r="B91" s="2" t="str">
        <f xml:space="preserve"> CONCATENATE("PR24QA_",  $C$2, "_OUT4")</f>
        <v>PR24QA_PR24CA82_OUT4</v>
      </c>
      <c r="C91" s="2" t="str">
        <f xml:space="preserve"> CONCATENATE("Model override switch for - ", $C$2)</f>
        <v>Model override switch for - PR24CA82</v>
      </c>
      <c r="D91" s="2" t="s">
        <v>106</v>
      </c>
      <c r="E91" s="2" t="s">
        <v>69</v>
      </c>
      <c r="F91" s="2">
        <f>IF(SUM('F_Input Override'!$F$8:$L$217)&gt;0,1,0)</f>
        <v>0</v>
      </c>
      <c r="G91" s="2">
        <f>IF(SUM('F_Input Override'!$F$8:$L$217)&gt;0,1,0)</f>
        <v>0</v>
      </c>
      <c r="H91" s="2">
        <f>IF(SUM('F_Input Override'!$F$8:$L$217)&gt;0,1,0)</f>
        <v>0</v>
      </c>
      <c r="I91" s="2">
        <f>IF(SUM('F_Input Override'!$F$8:$L$217)&gt;0,1,0)</f>
        <v>0</v>
      </c>
      <c r="J91" s="2">
        <f>IF(SUM('F_Input Override'!$F$8:$L$217)&gt;0,1,0)</f>
        <v>0</v>
      </c>
      <c r="K91" s="2">
        <f>IF(SUM('F_Input Override'!$F$8:$L$217)&gt;0,1,0)</f>
        <v>0</v>
      </c>
      <c r="L91" s="2">
        <f>IF(SUM('F_Input Override'!$F$8:$L$217)&gt;0,1,0)</f>
        <v>0</v>
      </c>
      <c r="M91" s="2">
        <f>IF(SUM('F_Input Override'!$F$8:$L$217)&gt;0,1,0)</f>
        <v>0</v>
      </c>
    </row>
    <row r="92" spans="1:13">
      <c r="A92" s="2" t="s">
        <v>119</v>
      </c>
      <c r="B92" s="2" t="str">
        <f>CONCATENATE("C_", $C$2, "_ENH_WW_ASSESSED")</f>
        <v>C_PR24CA82_ENH_WW_ASSESSED</v>
      </c>
      <c r="C92" s="2" t="str">
        <f>CONCATENATE("Total amount assessed - ", MID($C$5,31,200))</f>
        <v>Total amount assessed - Wastewater - Sludge investigations - Totex</v>
      </c>
      <c r="D92" s="3" t="s">
        <v>75</v>
      </c>
      <c r="E92" s="2" t="s">
        <v>69</v>
      </c>
      <c r="F92" s="2">
        <f ca="1" xml:space="preserve"> SUMIFS(Allowance!$G$16:$G$26, Allowance!$B$16:$B$26, A92)</f>
        <v>0</v>
      </c>
    </row>
  </sheetData>
  <mergeCells count="1">
    <mergeCell ref="A1:AF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2E63A-7941-4741-BA1B-45981748DF2B}">
  <sheetPr>
    <tabColor rgb="FFCCCCCE"/>
    <outlinePr summaryBelow="0" summaryRight="0"/>
  </sheetPr>
  <dimension ref="A1:AM49"/>
  <sheetViews>
    <sheetView zoomScale="80" zoomScaleNormal="80" workbookViewId="0"/>
  </sheetViews>
  <sheetFormatPr defaultColWidth="9" defaultRowHeight="12.95" customHeight="1" zeroHeight="1"/>
  <cols>
    <col min="1" max="4" width="1.42578125" style="48" customWidth="1"/>
    <col min="5" max="5" width="2.5703125" style="48" customWidth="1"/>
    <col min="6" max="6" width="4.42578125" style="48" customWidth="1"/>
    <col min="7" max="7" width="2.5703125" style="48" customWidth="1"/>
    <col min="8" max="8" width="30.5703125" style="48" customWidth="1"/>
    <col min="9" max="9" width="2.5703125" style="48" customWidth="1"/>
    <col min="10" max="10" width="4.42578125" style="48" customWidth="1"/>
    <col min="11" max="11" width="2.5703125" style="48" customWidth="1"/>
    <col min="12" max="12" width="30.5703125" style="48" customWidth="1"/>
    <col min="13" max="13" width="2.5703125" style="48" customWidth="1"/>
    <col min="14" max="14" width="4.42578125" style="48" customWidth="1"/>
    <col min="15" max="16" width="2.5703125" style="48" customWidth="1"/>
    <col min="17" max="17" width="30.5703125" style="48" customWidth="1"/>
    <col min="18" max="18" width="38.85546875" style="48" customWidth="1"/>
    <col min="19" max="39" width="9" style="48" customWidth="1"/>
    <col min="40" max="40" width="9" style="46" customWidth="1"/>
    <col min="41" max="50" width="0" style="46" hidden="1" customWidth="1"/>
    <col min="51" max="16384" width="9" style="46"/>
  </cols>
  <sheetData>
    <row r="1" spans="1:39" ht="47.65">
      <c r="A1" s="49" t="e">
        <f ca="1" xml:space="preserve"> RIGHT(CELL("filename", A1), LEN(CELL("filename", A1)) - SEARCH("]", CELL("filename", A1)))</f>
        <v>#VALUE!</v>
      </c>
      <c r="B1" s="49"/>
      <c r="C1" s="49"/>
      <c r="D1" s="49"/>
      <c r="E1" s="49"/>
      <c r="F1" s="49"/>
      <c r="G1" s="49"/>
      <c r="H1" s="49"/>
      <c r="I1" s="49"/>
      <c r="J1" s="49"/>
      <c r="K1" s="49"/>
      <c r="L1" s="49"/>
      <c r="M1" s="49"/>
      <c r="N1" s="49"/>
      <c r="O1" s="49"/>
      <c r="P1" s="49"/>
      <c r="Q1" s="49"/>
      <c r="R1" s="49"/>
      <c r="S1" s="46"/>
      <c r="T1" s="46"/>
      <c r="U1" s="46"/>
      <c r="V1" s="46"/>
      <c r="W1" s="46"/>
      <c r="X1" s="46"/>
      <c r="Y1" s="46"/>
      <c r="Z1" s="46"/>
      <c r="AA1" s="46"/>
      <c r="AB1" s="46"/>
      <c r="AC1" s="46"/>
      <c r="AD1" s="46"/>
      <c r="AE1" s="46"/>
      <c r="AF1" s="46"/>
      <c r="AG1" s="46"/>
      <c r="AH1" s="46"/>
      <c r="AI1" s="46"/>
      <c r="AJ1" s="46"/>
      <c r="AK1" s="46"/>
      <c r="AL1" s="46"/>
      <c r="AM1" s="46"/>
    </row>
    <row r="2" spans="1:39" ht="20.25">
      <c r="A2" s="50"/>
      <c r="B2" s="51"/>
      <c r="C2" s="51"/>
      <c r="D2" s="51"/>
      <c r="E2" s="51"/>
      <c r="F2" s="51"/>
      <c r="G2" s="51"/>
      <c r="H2" s="52"/>
      <c r="I2" s="51"/>
      <c r="J2" s="51"/>
      <c r="K2" s="51"/>
      <c r="L2" s="51"/>
      <c r="M2" s="51"/>
      <c r="N2" s="51"/>
      <c r="O2" s="51"/>
      <c r="P2" s="51"/>
      <c r="Q2" s="51"/>
      <c r="R2" s="51"/>
      <c r="S2" s="46"/>
      <c r="T2" s="46"/>
      <c r="U2" s="46"/>
      <c r="V2" s="46"/>
      <c r="W2" s="46"/>
      <c r="X2" s="46"/>
      <c r="Y2" s="46"/>
      <c r="Z2" s="46"/>
      <c r="AA2" s="46"/>
      <c r="AB2" s="46"/>
      <c r="AC2" s="46"/>
      <c r="AD2" s="46"/>
      <c r="AE2" s="46"/>
      <c r="AF2" s="46"/>
      <c r="AG2" s="46"/>
      <c r="AH2" s="46"/>
      <c r="AI2" s="46"/>
      <c r="AJ2" s="46"/>
      <c r="AK2" s="46"/>
      <c r="AL2" s="46"/>
      <c r="AM2" s="46"/>
    </row>
    <row r="3" spans="1:39" s="47" customFormat="1" ht="13.15">
      <c r="A3" s="47" t="s">
        <v>13</v>
      </c>
    </row>
    <row r="4" spans="1:39" ht="20.25">
      <c r="A4" s="50"/>
      <c r="B4" s="51"/>
      <c r="C4" s="51"/>
      <c r="D4" s="51"/>
      <c r="E4" s="51"/>
      <c r="F4" s="51"/>
      <c r="G4" s="51"/>
      <c r="H4" s="52"/>
      <c r="I4" s="51"/>
      <c r="J4" s="51"/>
      <c r="K4" s="51"/>
      <c r="L4" s="51"/>
      <c r="M4" s="51"/>
      <c r="N4" s="51"/>
      <c r="O4" s="51"/>
      <c r="P4" s="51"/>
      <c r="Q4" s="51"/>
      <c r="R4" s="51"/>
      <c r="S4" s="46"/>
      <c r="T4" s="46"/>
      <c r="U4" s="46"/>
      <c r="V4" s="46"/>
      <c r="W4" s="46"/>
      <c r="X4" s="46"/>
      <c r="Y4" s="46"/>
      <c r="Z4" s="46"/>
      <c r="AA4" s="46"/>
      <c r="AB4" s="46"/>
      <c r="AC4" s="46"/>
      <c r="AD4" s="46"/>
      <c r="AE4" s="46"/>
      <c r="AF4" s="46"/>
      <c r="AG4" s="46"/>
      <c r="AH4" s="46"/>
      <c r="AI4" s="46"/>
      <c r="AJ4" s="46"/>
      <c r="AK4" s="46"/>
      <c r="AL4" s="46"/>
      <c r="AM4" s="46"/>
    </row>
    <row r="5" spans="1:39" ht="20.25">
      <c r="A5" s="53"/>
      <c r="B5" s="54"/>
      <c r="C5" s="54"/>
      <c r="D5" s="54"/>
      <c r="E5" s="54"/>
      <c r="F5" s="55"/>
      <c r="G5" s="56"/>
      <c r="H5" s="56"/>
      <c r="I5" s="56"/>
      <c r="J5" s="56"/>
      <c r="K5" s="57"/>
      <c r="L5" s="55"/>
      <c r="M5" s="57"/>
      <c r="N5" s="57"/>
      <c r="O5" s="57"/>
      <c r="P5" s="56"/>
      <c r="Q5" s="56"/>
      <c r="R5" s="56"/>
      <c r="S5" s="46"/>
      <c r="T5" s="46"/>
      <c r="U5" s="46"/>
      <c r="V5" s="46"/>
      <c r="W5" s="46"/>
      <c r="X5" s="46"/>
      <c r="Y5" s="46"/>
      <c r="Z5" s="46"/>
      <c r="AA5" s="46"/>
      <c r="AB5" s="46"/>
      <c r="AC5" s="46"/>
      <c r="AD5" s="46"/>
      <c r="AE5" s="46"/>
      <c r="AF5" s="46"/>
      <c r="AG5" s="46"/>
      <c r="AH5" s="46"/>
      <c r="AI5" s="46"/>
      <c r="AJ5" s="46"/>
      <c r="AK5" s="46"/>
      <c r="AL5" s="46"/>
      <c r="AM5" s="46"/>
    </row>
    <row r="6" spans="1:39" ht="20.25">
      <c r="A6" s="50"/>
      <c r="B6" s="51"/>
      <c r="C6" s="51"/>
      <c r="D6" s="51"/>
      <c r="E6" s="51"/>
      <c r="F6" s="51"/>
      <c r="G6" s="51"/>
      <c r="H6" s="51"/>
      <c r="I6" s="51"/>
      <c r="J6" s="51"/>
      <c r="K6" s="51"/>
      <c r="L6" s="52"/>
      <c r="M6" s="51"/>
      <c r="N6" s="51"/>
      <c r="O6" s="51"/>
      <c r="P6" s="51"/>
      <c r="Q6" s="51"/>
      <c r="R6" s="51"/>
      <c r="S6" s="46"/>
      <c r="T6" s="46"/>
      <c r="U6" s="46"/>
      <c r="V6" s="46"/>
      <c r="W6" s="46"/>
      <c r="X6" s="46"/>
      <c r="Y6" s="46"/>
      <c r="Z6" s="46"/>
      <c r="AA6" s="46"/>
      <c r="AB6" s="46"/>
      <c r="AC6" s="46"/>
      <c r="AD6" s="46"/>
      <c r="AE6" s="46"/>
      <c r="AF6" s="46"/>
      <c r="AG6" s="46"/>
      <c r="AH6" s="46"/>
      <c r="AI6" s="46"/>
      <c r="AJ6" s="46"/>
      <c r="AK6" s="46"/>
      <c r="AL6" s="46"/>
      <c r="AM6" s="46"/>
    </row>
    <row r="7" spans="1:39" ht="20.25">
      <c r="A7" s="50"/>
      <c r="B7" s="51"/>
      <c r="C7" s="51"/>
      <c r="D7" s="51"/>
      <c r="E7" s="51"/>
      <c r="F7" s="51"/>
      <c r="G7" s="51"/>
      <c r="H7" s="51"/>
      <c r="I7" s="51"/>
      <c r="J7" s="51"/>
      <c r="K7" s="51"/>
      <c r="L7" s="52"/>
      <c r="M7" s="51"/>
      <c r="N7" s="51"/>
      <c r="O7" s="51"/>
      <c r="P7" s="51"/>
      <c r="Q7" s="51"/>
      <c r="R7" s="51"/>
      <c r="S7" s="46"/>
      <c r="T7" s="46"/>
      <c r="U7" s="46"/>
      <c r="V7" s="46"/>
      <c r="W7" s="46"/>
      <c r="X7" s="46"/>
      <c r="Y7" s="46"/>
      <c r="Z7" s="46"/>
      <c r="AA7" s="46"/>
      <c r="AB7" s="46"/>
      <c r="AC7" s="46"/>
      <c r="AD7" s="46"/>
      <c r="AE7" s="46"/>
      <c r="AF7" s="46"/>
      <c r="AG7" s="46"/>
      <c r="AH7" s="46"/>
      <c r="AI7" s="46"/>
      <c r="AJ7" s="46"/>
      <c r="AK7" s="46"/>
      <c r="AL7" s="46"/>
      <c r="AM7" s="46"/>
    </row>
    <row r="8" spans="1:39" ht="20.25">
      <c r="A8" s="50"/>
      <c r="B8" s="51"/>
      <c r="C8" s="51"/>
      <c r="D8" s="51"/>
      <c r="E8" s="51"/>
      <c r="F8" s="51"/>
      <c r="G8" s="51"/>
      <c r="H8" s="58"/>
      <c r="I8" s="51"/>
      <c r="J8" s="51"/>
      <c r="K8" s="51"/>
      <c r="L8" s="52"/>
      <c r="M8" s="51"/>
      <c r="N8" s="51"/>
      <c r="O8" s="51"/>
      <c r="P8" s="51"/>
      <c r="Q8" s="58"/>
      <c r="R8" s="51"/>
      <c r="S8" s="46"/>
      <c r="T8" s="46"/>
      <c r="U8" s="46"/>
      <c r="V8" s="46"/>
      <c r="W8" s="46"/>
      <c r="X8" s="46"/>
      <c r="Y8" s="46"/>
      <c r="Z8" s="46"/>
      <c r="AA8" s="46"/>
      <c r="AB8" s="46"/>
      <c r="AC8" s="46"/>
      <c r="AD8" s="46"/>
      <c r="AE8" s="46"/>
      <c r="AF8" s="46"/>
      <c r="AG8" s="46"/>
      <c r="AH8" s="46"/>
      <c r="AI8" s="46"/>
      <c r="AJ8" s="46"/>
      <c r="AK8" s="46"/>
      <c r="AL8" s="46"/>
      <c r="AM8" s="46"/>
    </row>
    <row r="9" spans="1:39" ht="20.25">
      <c r="A9" s="50"/>
      <c r="B9" s="51"/>
      <c r="C9" s="51"/>
      <c r="D9" s="51"/>
      <c r="E9" s="51"/>
      <c r="F9" s="51"/>
      <c r="G9" s="51"/>
      <c r="H9" s="51"/>
      <c r="I9" s="51"/>
      <c r="J9" s="51"/>
      <c r="K9" s="51"/>
      <c r="L9" s="52"/>
      <c r="M9" s="51"/>
      <c r="N9" s="51"/>
      <c r="O9" s="51"/>
      <c r="P9" s="51"/>
      <c r="Q9" s="51"/>
      <c r="R9" s="51"/>
      <c r="S9" s="46"/>
      <c r="T9" s="46"/>
      <c r="U9" s="46"/>
      <c r="V9" s="46"/>
      <c r="W9" s="46"/>
      <c r="X9" s="46"/>
      <c r="Y9" s="46"/>
      <c r="Z9" s="46"/>
      <c r="AA9" s="46"/>
      <c r="AB9" s="46"/>
      <c r="AC9" s="46"/>
      <c r="AD9" s="46"/>
      <c r="AE9" s="46"/>
      <c r="AF9" s="46"/>
      <c r="AG9" s="46"/>
      <c r="AH9" s="46"/>
      <c r="AI9" s="46"/>
      <c r="AJ9" s="46"/>
      <c r="AK9" s="46"/>
      <c r="AL9" s="46"/>
      <c r="AM9" s="46"/>
    </row>
    <row r="10" spans="1:39" ht="20.25">
      <c r="A10" s="50"/>
      <c r="B10" s="51"/>
      <c r="C10" s="51"/>
      <c r="D10" s="51"/>
      <c r="E10" s="51"/>
      <c r="F10" s="51"/>
      <c r="G10" s="51"/>
      <c r="H10" s="51"/>
      <c r="I10" s="51"/>
      <c r="J10" s="51"/>
      <c r="K10" s="51"/>
      <c r="L10" s="52"/>
      <c r="M10" s="51"/>
      <c r="N10" s="51"/>
      <c r="O10" s="51"/>
      <c r="P10" s="51"/>
      <c r="Q10" s="51"/>
      <c r="R10" s="51"/>
      <c r="S10" s="46"/>
      <c r="T10" s="46"/>
      <c r="U10" s="46"/>
      <c r="V10" s="46"/>
      <c r="W10" s="46"/>
      <c r="X10" s="46"/>
      <c r="Y10" s="46"/>
      <c r="Z10" s="46"/>
      <c r="AA10" s="46"/>
      <c r="AB10" s="46"/>
      <c r="AC10" s="46"/>
      <c r="AD10" s="46"/>
      <c r="AE10" s="46"/>
      <c r="AF10" s="46"/>
      <c r="AG10" s="46"/>
      <c r="AH10" s="46"/>
      <c r="AI10" s="46"/>
      <c r="AJ10" s="46"/>
      <c r="AK10" s="46"/>
      <c r="AL10" s="46"/>
      <c r="AM10" s="46"/>
    </row>
    <row r="11" spans="1:39" ht="20.25">
      <c r="A11" s="50"/>
      <c r="B11" s="51"/>
      <c r="C11" s="51"/>
      <c r="D11" s="51"/>
      <c r="E11" s="51"/>
      <c r="F11" s="51"/>
      <c r="G11" s="51"/>
      <c r="H11" s="51"/>
      <c r="I11" s="51"/>
      <c r="J11" s="51"/>
      <c r="K11" s="51"/>
      <c r="L11" s="52"/>
      <c r="M11" s="51"/>
      <c r="N11" s="51"/>
      <c r="O11" s="51"/>
      <c r="P11" s="51"/>
      <c r="Q11" s="51"/>
      <c r="R11" s="51"/>
      <c r="S11" s="46"/>
      <c r="T11" s="46"/>
      <c r="U11" s="46"/>
      <c r="V11" s="46"/>
      <c r="W11" s="46"/>
      <c r="X11" s="46"/>
      <c r="Y11" s="46"/>
      <c r="Z11" s="46"/>
      <c r="AA11" s="46"/>
      <c r="AB11" s="46"/>
      <c r="AC11" s="46"/>
      <c r="AD11" s="46"/>
      <c r="AE11" s="46"/>
      <c r="AF11" s="46"/>
      <c r="AG11" s="46"/>
      <c r="AH11" s="46"/>
      <c r="AI11" s="46"/>
      <c r="AJ11" s="46"/>
      <c r="AK11" s="46"/>
      <c r="AL11" s="46"/>
      <c r="AM11" s="46"/>
    </row>
    <row r="12" spans="1:39" ht="20.25">
      <c r="A12" s="50"/>
      <c r="B12" s="51"/>
      <c r="C12" s="51"/>
      <c r="D12" s="51"/>
      <c r="E12" s="51"/>
      <c r="F12" s="51"/>
      <c r="G12" s="51"/>
      <c r="H12" s="51"/>
      <c r="I12" s="51"/>
      <c r="J12" s="51"/>
      <c r="K12" s="51"/>
      <c r="L12" s="52"/>
      <c r="M12" s="51"/>
      <c r="N12" s="51"/>
      <c r="O12" s="51"/>
      <c r="Q12" s="51"/>
      <c r="R12" s="51"/>
      <c r="S12" s="46"/>
      <c r="T12" s="46"/>
      <c r="U12" s="46"/>
      <c r="V12" s="46"/>
      <c r="W12" s="46"/>
      <c r="X12" s="46"/>
      <c r="Y12" s="46"/>
      <c r="Z12" s="46"/>
      <c r="AA12" s="46"/>
      <c r="AB12" s="46"/>
      <c r="AC12" s="46"/>
      <c r="AD12" s="46"/>
      <c r="AE12" s="46"/>
      <c r="AF12" s="46"/>
      <c r="AG12" s="46"/>
      <c r="AH12" s="46"/>
      <c r="AI12" s="46"/>
      <c r="AJ12" s="46"/>
      <c r="AK12" s="46"/>
      <c r="AL12" s="46"/>
      <c r="AM12" s="46"/>
    </row>
    <row r="13" spans="1:39" ht="20.25">
      <c r="A13" s="53"/>
      <c r="B13" s="54"/>
      <c r="C13" s="54"/>
      <c r="D13" s="54"/>
      <c r="E13" s="54"/>
      <c r="F13" s="59"/>
      <c r="G13" s="60"/>
      <c r="H13" s="60"/>
      <c r="I13" s="60"/>
      <c r="J13" s="60"/>
      <c r="K13" s="60"/>
      <c r="L13" s="59"/>
      <c r="M13" s="60"/>
      <c r="N13" s="60"/>
      <c r="O13" s="60"/>
      <c r="P13" s="51"/>
      <c r="Q13" s="60"/>
      <c r="R13" s="60"/>
      <c r="S13" s="46"/>
      <c r="T13" s="46"/>
      <c r="U13" s="46"/>
      <c r="V13" s="46"/>
      <c r="W13" s="46"/>
      <c r="X13" s="46"/>
      <c r="Y13" s="46"/>
      <c r="Z13" s="46"/>
      <c r="AA13" s="46"/>
      <c r="AB13" s="46"/>
      <c r="AC13" s="46"/>
      <c r="AD13" s="46"/>
      <c r="AE13" s="46"/>
      <c r="AF13" s="46"/>
      <c r="AG13" s="46"/>
      <c r="AH13" s="46"/>
      <c r="AI13" s="46"/>
      <c r="AJ13" s="46"/>
      <c r="AK13" s="46"/>
      <c r="AL13" s="46"/>
      <c r="AM13" s="46"/>
    </row>
    <row r="14" spans="1:39" ht="20.25">
      <c r="A14" s="53"/>
      <c r="B14" s="54"/>
      <c r="C14" s="54"/>
      <c r="D14" s="54"/>
      <c r="E14" s="54"/>
      <c r="F14" s="59"/>
      <c r="G14" s="60"/>
      <c r="H14" s="60"/>
      <c r="I14" s="60"/>
      <c r="J14" s="60"/>
      <c r="K14" s="60"/>
      <c r="L14" s="59"/>
      <c r="M14" s="60"/>
      <c r="N14" s="60"/>
      <c r="O14" s="60"/>
      <c r="P14" s="51"/>
      <c r="Q14" s="60"/>
      <c r="R14" s="60"/>
      <c r="S14" s="46"/>
      <c r="T14" s="46"/>
      <c r="U14" s="46"/>
      <c r="V14" s="46"/>
      <c r="W14" s="46"/>
      <c r="X14" s="46"/>
      <c r="Y14" s="46"/>
      <c r="Z14" s="46"/>
      <c r="AA14" s="46"/>
      <c r="AB14" s="46"/>
      <c r="AC14" s="46"/>
      <c r="AD14" s="46"/>
      <c r="AE14" s="46"/>
      <c r="AF14" s="46"/>
      <c r="AG14" s="46"/>
      <c r="AH14" s="46"/>
      <c r="AI14" s="46"/>
      <c r="AJ14" s="46"/>
      <c r="AK14" s="46"/>
      <c r="AL14" s="46"/>
      <c r="AM14" s="46"/>
    </row>
    <row r="15" spans="1:39" ht="20.25">
      <c r="A15" s="53"/>
      <c r="B15" s="54"/>
      <c r="C15" s="54"/>
      <c r="D15" s="54"/>
      <c r="E15" s="54"/>
      <c r="F15" s="59"/>
      <c r="G15" s="60"/>
      <c r="H15" s="60"/>
      <c r="I15" s="60"/>
      <c r="J15" s="60"/>
      <c r="K15" s="60"/>
      <c r="L15" s="59"/>
      <c r="M15" s="60"/>
      <c r="N15" s="60"/>
      <c r="O15" s="60"/>
      <c r="P15" s="51"/>
      <c r="Q15" s="60"/>
      <c r="R15" s="60"/>
      <c r="S15" s="46"/>
      <c r="T15" s="46"/>
      <c r="U15" s="46"/>
      <c r="V15" s="46"/>
      <c r="W15" s="46"/>
      <c r="X15" s="46"/>
      <c r="Y15" s="46"/>
      <c r="Z15" s="46"/>
      <c r="AA15" s="46"/>
      <c r="AB15" s="46"/>
      <c r="AC15" s="46"/>
      <c r="AD15" s="46"/>
      <c r="AE15" s="46"/>
      <c r="AF15" s="46"/>
      <c r="AG15" s="46"/>
      <c r="AH15" s="46"/>
      <c r="AI15" s="46"/>
      <c r="AJ15" s="46"/>
      <c r="AK15" s="46"/>
      <c r="AL15" s="46"/>
      <c r="AM15" s="46"/>
    </row>
    <row r="16" spans="1:39" ht="20.25">
      <c r="A16" s="50"/>
      <c r="B16" s="51"/>
      <c r="C16" s="51"/>
      <c r="D16" s="51"/>
      <c r="E16" s="51"/>
      <c r="F16" s="51"/>
      <c r="G16" s="51"/>
      <c r="H16" s="51"/>
      <c r="I16" s="51"/>
      <c r="J16" s="51"/>
      <c r="K16" s="51"/>
      <c r="L16" s="52"/>
      <c r="M16" s="51"/>
      <c r="N16" s="51"/>
      <c r="O16" s="51"/>
      <c r="P16" s="51"/>
      <c r="Q16" s="51"/>
      <c r="R16" s="51"/>
      <c r="S16" s="46"/>
      <c r="T16" s="46"/>
      <c r="U16" s="46"/>
      <c r="V16" s="46"/>
      <c r="W16" s="46"/>
      <c r="X16" s="46"/>
      <c r="Y16" s="46"/>
      <c r="Z16" s="46"/>
      <c r="AA16" s="46"/>
      <c r="AB16" s="46"/>
      <c r="AC16" s="46"/>
      <c r="AD16" s="46"/>
      <c r="AE16" s="46"/>
      <c r="AF16" s="46"/>
      <c r="AG16" s="46"/>
      <c r="AH16" s="46"/>
      <c r="AI16" s="46"/>
      <c r="AJ16" s="46"/>
      <c r="AK16" s="46"/>
      <c r="AL16" s="46"/>
      <c r="AM16" s="46"/>
    </row>
    <row r="17" spans="1:39" ht="20.25">
      <c r="A17" s="50"/>
      <c r="B17" s="51"/>
      <c r="C17" s="51"/>
      <c r="D17" s="51"/>
      <c r="E17" s="51"/>
      <c r="F17" s="51"/>
      <c r="G17" s="51"/>
      <c r="H17" s="51"/>
      <c r="I17" s="51"/>
      <c r="J17" s="51"/>
      <c r="K17" s="51"/>
      <c r="L17" s="52"/>
      <c r="M17" s="51"/>
      <c r="N17" s="51"/>
      <c r="O17" s="51"/>
      <c r="P17" s="51"/>
      <c r="Q17" s="51"/>
      <c r="R17" s="51"/>
      <c r="S17" s="46"/>
      <c r="T17" s="46"/>
      <c r="U17" s="46"/>
      <c r="V17" s="46"/>
      <c r="W17" s="46"/>
      <c r="X17" s="46"/>
      <c r="Y17" s="46"/>
      <c r="Z17" s="46"/>
      <c r="AA17" s="46"/>
      <c r="AB17" s="46"/>
      <c r="AC17" s="46"/>
      <c r="AD17" s="46"/>
      <c r="AE17" s="46"/>
      <c r="AF17" s="46"/>
      <c r="AG17" s="46"/>
      <c r="AH17" s="46"/>
      <c r="AI17" s="46"/>
      <c r="AJ17" s="46"/>
      <c r="AK17" s="46"/>
      <c r="AL17" s="46"/>
      <c r="AM17" s="46"/>
    </row>
    <row r="18" spans="1:39" ht="20.25">
      <c r="A18" s="50"/>
      <c r="B18" s="51"/>
      <c r="C18" s="51"/>
      <c r="D18" s="51"/>
      <c r="E18" s="51"/>
      <c r="F18" s="51"/>
      <c r="G18" s="51"/>
      <c r="H18" s="51"/>
      <c r="I18" s="51"/>
      <c r="J18" s="51"/>
      <c r="K18" s="51"/>
      <c r="L18" s="52"/>
      <c r="M18" s="51"/>
      <c r="N18" s="51"/>
      <c r="O18" s="51"/>
      <c r="P18" s="51"/>
      <c r="Q18" s="51"/>
      <c r="R18" s="51"/>
      <c r="S18" s="46"/>
      <c r="T18" s="46"/>
      <c r="U18" s="46"/>
      <c r="V18" s="46"/>
      <c r="W18" s="46"/>
      <c r="X18" s="46"/>
      <c r="Y18" s="46"/>
      <c r="Z18" s="46"/>
      <c r="AA18" s="46"/>
      <c r="AB18" s="46"/>
      <c r="AC18" s="46"/>
      <c r="AD18" s="46"/>
      <c r="AE18" s="46"/>
      <c r="AF18" s="46"/>
      <c r="AG18" s="46"/>
      <c r="AH18" s="46"/>
      <c r="AI18" s="46"/>
      <c r="AJ18" s="46"/>
      <c r="AK18" s="46"/>
      <c r="AL18" s="46"/>
      <c r="AM18" s="46"/>
    </row>
    <row r="19" spans="1:39" ht="20.25">
      <c r="A19" s="50"/>
      <c r="B19" s="51"/>
      <c r="C19" s="51"/>
      <c r="D19" s="51"/>
      <c r="E19" s="51"/>
      <c r="F19" s="51"/>
      <c r="G19" s="51"/>
      <c r="H19" s="51"/>
      <c r="I19" s="51"/>
      <c r="J19" s="51"/>
      <c r="K19" s="51"/>
      <c r="L19" s="52"/>
      <c r="M19" s="51"/>
      <c r="N19" s="51"/>
      <c r="O19" s="51"/>
      <c r="P19" s="51"/>
      <c r="Q19" s="51"/>
      <c r="R19" s="51"/>
      <c r="S19" s="46"/>
      <c r="T19" s="46"/>
      <c r="U19" s="46"/>
      <c r="V19" s="46"/>
      <c r="W19" s="46"/>
      <c r="X19" s="46"/>
      <c r="Y19" s="46"/>
      <c r="Z19" s="46"/>
      <c r="AA19" s="46"/>
      <c r="AB19" s="46"/>
      <c r="AC19" s="46"/>
      <c r="AD19" s="46"/>
      <c r="AE19" s="46"/>
      <c r="AF19" s="46"/>
      <c r="AG19" s="46"/>
      <c r="AH19" s="46"/>
      <c r="AI19" s="46"/>
      <c r="AJ19" s="46"/>
      <c r="AK19" s="46"/>
      <c r="AL19" s="46"/>
      <c r="AM19" s="46"/>
    </row>
    <row r="20" spans="1:39" ht="20.25">
      <c r="A20" s="50"/>
      <c r="B20" s="51"/>
      <c r="C20" s="51"/>
      <c r="D20" s="51"/>
      <c r="E20" s="51"/>
      <c r="F20" s="51"/>
      <c r="G20" s="51"/>
      <c r="H20" s="51"/>
      <c r="I20" s="51"/>
      <c r="J20" s="51"/>
      <c r="K20" s="51"/>
      <c r="L20" s="51"/>
      <c r="M20" s="51"/>
      <c r="N20" s="51"/>
      <c r="O20" s="51"/>
      <c r="P20" s="51"/>
      <c r="Q20" s="51"/>
      <c r="R20" s="51"/>
      <c r="S20" s="46"/>
      <c r="T20" s="46"/>
      <c r="U20" s="46"/>
      <c r="V20" s="46"/>
      <c r="W20" s="46"/>
      <c r="X20" s="46"/>
      <c r="Y20" s="46"/>
      <c r="Z20" s="46"/>
      <c r="AA20" s="46"/>
      <c r="AB20" s="46"/>
      <c r="AC20" s="46"/>
      <c r="AD20" s="46"/>
      <c r="AE20" s="46"/>
      <c r="AF20" s="46"/>
      <c r="AG20" s="46"/>
      <c r="AH20" s="46"/>
      <c r="AI20" s="46"/>
      <c r="AJ20" s="46"/>
      <c r="AK20" s="46"/>
      <c r="AL20" s="46"/>
      <c r="AM20" s="46"/>
    </row>
    <row r="21" spans="1:39" ht="20.25">
      <c r="A21" s="50"/>
      <c r="B21" s="51"/>
      <c r="C21" s="51"/>
      <c r="D21" s="51"/>
      <c r="E21" s="51"/>
      <c r="F21" s="51"/>
      <c r="G21" s="51"/>
      <c r="H21" s="51"/>
      <c r="I21" s="51"/>
      <c r="J21" s="51"/>
      <c r="K21" s="51"/>
      <c r="L21" s="51"/>
      <c r="M21" s="51"/>
      <c r="N21" s="51"/>
      <c r="O21" s="51"/>
      <c r="P21" s="51"/>
      <c r="Q21" s="51"/>
      <c r="R21" s="51"/>
      <c r="S21" s="46"/>
      <c r="T21" s="46"/>
      <c r="U21" s="46"/>
      <c r="V21" s="46"/>
      <c r="W21" s="46"/>
      <c r="X21" s="46"/>
      <c r="Y21" s="46"/>
      <c r="Z21" s="46"/>
      <c r="AA21" s="46"/>
      <c r="AB21" s="46"/>
      <c r="AC21" s="46"/>
      <c r="AD21" s="46"/>
      <c r="AE21" s="46"/>
      <c r="AF21" s="46"/>
      <c r="AG21" s="46"/>
      <c r="AH21" s="46"/>
      <c r="AI21" s="46"/>
      <c r="AJ21" s="46"/>
      <c r="AK21" s="46"/>
      <c r="AL21" s="46"/>
      <c r="AM21" s="46"/>
    </row>
    <row r="22" spans="1:39" ht="20.25">
      <c r="A22" s="50"/>
      <c r="B22" s="51"/>
      <c r="C22" s="51"/>
      <c r="D22" s="51"/>
      <c r="E22" s="51"/>
      <c r="F22" s="51"/>
      <c r="G22" s="51"/>
      <c r="H22" s="58"/>
      <c r="I22" s="51"/>
      <c r="J22" s="51"/>
      <c r="K22" s="51"/>
      <c r="L22" s="58"/>
      <c r="M22" s="51"/>
      <c r="N22" s="51"/>
      <c r="O22" s="51"/>
      <c r="P22" s="51"/>
      <c r="Q22" s="58"/>
      <c r="R22" s="51"/>
      <c r="S22" s="46"/>
      <c r="T22" s="46"/>
      <c r="U22" s="46"/>
      <c r="V22" s="46"/>
      <c r="W22" s="46"/>
      <c r="X22" s="46"/>
      <c r="Y22" s="46"/>
      <c r="Z22" s="46"/>
      <c r="AA22" s="46"/>
      <c r="AB22" s="46"/>
      <c r="AC22" s="46"/>
      <c r="AD22" s="46"/>
      <c r="AE22" s="46"/>
      <c r="AF22" s="46"/>
      <c r="AG22" s="46"/>
      <c r="AH22" s="46"/>
      <c r="AI22" s="46"/>
      <c r="AJ22" s="46"/>
      <c r="AK22" s="46"/>
      <c r="AL22" s="46"/>
      <c r="AM22" s="46"/>
    </row>
    <row r="23" spans="1:39" ht="20.25">
      <c r="A23" s="50"/>
      <c r="B23" s="51"/>
      <c r="C23" s="51"/>
      <c r="D23" s="51"/>
      <c r="E23" s="51"/>
      <c r="F23" s="51"/>
      <c r="G23" s="51"/>
      <c r="H23" s="51"/>
      <c r="I23" s="51"/>
      <c r="J23" s="51"/>
      <c r="K23" s="51"/>
      <c r="L23" s="51"/>
      <c r="M23" s="51"/>
      <c r="N23" s="51"/>
      <c r="O23" s="51"/>
      <c r="P23" s="51"/>
      <c r="Q23" s="51"/>
      <c r="R23" s="51"/>
      <c r="S23" s="46"/>
      <c r="T23" s="46"/>
      <c r="U23" s="46"/>
      <c r="V23" s="46"/>
      <c r="W23" s="46"/>
      <c r="X23" s="46"/>
      <c r="Y23" s="46"/>
      <c r="Z23" s="46"/>
      <c r="AA23" s="46"/>
      <c r="AB23" s="46"/>
      <c r="AC23" s="46"/>
      <c r="AD23" s="46"/>
      <c r="AE23" s="46"/>
      <c r="AF23" s="46"/>
      <c r="AG23" s="46"/>
      <c r="AH23" s="46"/>
      <c r="AI23" s="46"/>
      <c r="AJ23" s="46"/>
      <c r="AK23" s="46"/>
      <c r="AL23" s="46"/>
      <c r="AM23" s="46"/>
    </row>
    <row r="24" spans="1:39" ht="20.25">
      <c r="A24" s="50"/>
      <c r="B24" s="51"/>
      <c r="C24" s="51"/>
      <c r="D24" s="51"/>
      <c r="E24" s="51"/>
      <c r="F24" s="51"/>
      <c r="G24" s="51"/>
      <c r="H24" s="51"/>
      <c r="I24" s="51"/>
      <c r="J24" s="51"/>
      <c r="K24" s="51"/>
      <c r="L24" s="52"/>
      <c r="M24" s="51"/>
      <c r="N24" s="51"/>
      <c r="O24" s="51"/>
      <c r="P24" s="51"/>
      <c r="Q24" s="51"/>
      <c r="R24" s="51"/>
      <c r="S24" s="46"/>
      <c r="T24" s="46"/>
      <c r="U24" s="46"/>
      <c r="V24" s="46"/>
      <c r="W24" s="46"/>
      <c r="X24" s="46"/>
      <c r="Y24" s="46"/>
      <c r="Z24" s="46"/>
      <c r="AA24" s="46"/>
      <c r="AB24" s="46"/>
      <c r="AC24" s="46"/>
      <c r="AD24" s="46"/>
      <c r="AE24" s="46"/>
      <c r="AF24" s="46"/>
      <c r="AG24" s="46"/>
      <c r="AH24" s="46"/>
      <c r="AI24" s="46"/>
      <c r="AJ24" s="46"/>
      <c r="AK24" s="46"/>
      <c r="AL24" s="46"/>
      <c r="AM24" s="46"/>
    </row>
    <row r="25" spans="1:39" ht="20.25">
      <c r="A25" s="50"/>
      <c r="B25" s="51"/>
      <c r="C25" s="51"/>
      <c r="D25" s="51"/>
      <c r="E25" s="51"/>
      <c r="F25" s="51"/>
      <c r="G25" s="51"/>
      <c r="H25" s="51"/>
      <c r="I25" s="51"/>
      <c r="J25" s="51"/>
      <c r="K25" s="51"/>
      <c r="L25" s="52"/>
      <c r="M25" s="51"/>
      <c r="N25" s="51"/>
      <c r="O25" s="51"/>
      <c r="P25" s="51"/>
      <c r="Q25" s="51"/>
      <c r="R25" s="51"/>
      <c r="S25" s="46"/>
      <c r="T25" s="46"/>
      <c r="U25" s="46"/>
      <c r="V25" s="46"/>
      <c r="W25" s="46"/>
      <c r="X25" s="46"/>
      <c r="Y25" s="46"/>
      <c r="Z25" s="46"/>
      <c r="AA25" s="46"/>
      <c r="AB25" s="46"/>
      <c r="AC25" s="46"/>
      <c r="AD25" s="46"/>
      <c r="AE25" s="46"/>
      <c r="AF25" s="46"/>
      <c r="AG25" s="46"/>
      <c r="AH25" s="46"/>
      <c r="AI25" s="46"/>
      <c r="AJ25" s="46"/>
      <c r="AK25" s="46"/>
      <c r="AL25" s="46"/>
      <c r="AM25" s="46"/>
    </row>
    <row r="26" spans="1:39" ht="20.25">
      <c r="A26" s="50"/>
      <c r="B26" s="51"/>
      <c r="C26" s="51"/>
      <c r="D26" s="51"/>
      <c r="E26" s="51"/>
      <c r="F26" s="51"/>
      <c r="G26" s="51"/>
      <c r="H26" s="51"/>
      <c r="I26" s="51"/>
      <c r="J26" s="51"/>
      <c r="K26" s="51"/>
      <c r="L26" s="52"/>
      <c r="M26" s="51"/>
      <c r="N26" s="51"/>
      <c r="O26" s="51"/>
      <c r="P26" s="51"/>
      <c r="Q26" s="51"/>
      <c r="R26" s="51"/>
      <c r="S26" s="46"/>
      <c r="T26" s="46"/>
      <c r="U26" s="46"/>
      <c r="V26" s="46"/>
      <c r="W26" s="46"/>
      <c r="X26" s="46"/>
      <c r="Y26" s="46"/>
      <c r="Z26" s="46"/>
      <c r="AA26" s="46"/>
      <c r="AB26" s="46"/>
      <c r="AC26" s="46"/>
      <c r="AD26" s="46"/>
      <c r="AE26" s="46"/>
      <c r="AF26" s="46"/>
      <c r="AG26" s="46"/>
      <c r="AH26" s="46"/>
      <c r="AI26" s="46"/>
      <c r="AJ26" s="46"/>
      <c r="AK26" s="46"/>
      <c r="AL26" s="46"/>
      <c r="AM26" s="46"/>
    </row>
    <row r="27" spans="1:39" ht="20.25">
      <c r="A27" s="50"/>
      <c r="B27" s="51"/>
      <c r="C27" s="51"/>
      <c r="D27" s="51"/>
      <c r="E27" s="51"/>
      <c r="F27" s="51"/>
      <c r="G27" s="51"/>
      <c r="H27" s="51"/>
      <c r="I27" s="51"/>
      <c r="J27" s="51"/>
      <c r="K27" s="51"/>
      <c r="L27" s="52"/>
      <c r="M27" s="51"/>
      <c r="N27" s="51"/>
      <c r="O27" s="51"/>
      <c r="P27" s="51"/>
      <c r="Q27" s="51"/>
      <c r="R27" s="51"/>
      <c r="S27" s="46"/>
      <c r="T27" s="46"/>
      <c r="U27" s="46"/>
      <c r="V27" s="46"/>
      <c r="W27" s="46"/>
      <c r="X27" s="46"/>
      <c r="Y27" s="46"/>
      <c r="Z27" s="46"/>
      <c r="AA27" s="46"/>
      <c r="AB27" s="46"/>
      <c r="AC27" s="46"/>
      <c r="AD27" s="46"/>
      <c r="AE27" s="46"/>
      <c r="AF27" s="46"/>
      <c r="AG27" s="46"/>
      <c r="AH27" s="46"/>
      <c r="AI27" s="46"/>
      <c r="AJ27" s="46"/>
      <c r="AK27" s="46"/>
      <c r="AL27" s="46"/>
      <c r="AM27" s="46"/>
    </row>
    <row r="28" spans="1:39" ht="20.25">
      <c r="A28" s="50"/>
      <c r="B28" s="51"/>
      <c r="C28" s="51"/>
      <c r="D28" s="51"/>
      <c r="E28" s="51"/>
      <c r="F28" s="51"/>
      <c r="G28" s="51"/>
      <c r="H28" s="51"/>
      <c r="I28" s="51"/>
      <c r="J28" s="51"/>
      <c r="K28" s="51"/>
      <c r="L28" s="52"/>
      <c r="M28" s="51"/>
      <c r="N28" s="51"/>
      <c r="O28" s="51"/>
      <c r="P28" s="51"/>
      <c r="Q28" s="51"/>
      <c r="R28" s="51"/>
      <c r="S28" s="46"/>
      <c r="T28" s="46"/>
      <c r="U28" s="46"/>
      <c r="V28" s="46"/>
      <c r="W28" s="46"/>
      <c r="X28" s="46"/>
      <c r="Y28" s="46"/>
      <c r="Z28" s="46"/>
      <c r="AA28" s="46"/>
      <c r="AB28" s="46"/>
      <c r="AC28" s="46"/>
      <c r="AD28" s="46"/>
      <c r="AE28" s="46"/>
      <c r="AF28" s="46"/>
      <c r="AG28" s="46"/>
      <c r="AH28" s="46"/>
      <c r="AI28" s="46"/>
      <c r="AJ28" s="46"/>
      <c r="AK28" s="46"/>
      <c r="AL28" s="46"/>
      <c r="AM28" s="46"/>
    </row>
    <row r="29" spans="1:39" ht="20.25">
      <c r="A29" s="50"/>
      <c r="B29" s="51"/>
      <c r="C29" s="51"/>
      <c r="D29" s="51"/>
      <c r="E29" s="51"/>
      <c r="F29" s="51"/>
      <c r="G29" s="51"/>
      <c r="H29" s="51"/>
      <c r="I29" s="51"/>
      <c r="J29" s="51"/>
      <c r="K29" s="51"/>
      <c r="L29" s="52"/>
      <c r="M29" s="51"/>
      <c r="N29" s="51"/>
      <c r="O29" s="51"/>
      <c r="P29" s="51"/>
      <c r="Q29" s="51"/>
      <c r="R29" s="51"/>
      <c r="S29" s="46"/>
      <c r="T29" s="46"/>
      <c r="U29" s="46"/>
      <c r="V29" s="46"/>
      <c r="W29" s="46"/>
      <c r="X29" s="46"/>
      <c r="Y29" s="46"/>
      <c r="Z29" s="46"/>
      <c r="AA29" s="46"/>
      <c r="AB29" s="46"/>
      <c r="AC29" s="46"/>
      <c r="AD29" s="46"/>
      <c r="AE29" s="46"/>
      <c r="AF29" s="46"/>
      <c r="AG29" s="46"/>
      <c r="AH29" s="46"/>
      <c r="AI29" s="46"/>
      <c r="AJ29" s="46"/>
      <c r="AK29" s="46"/>
      <c r="AL29" s="46"/>
      <c r="AM29" s="46"/>
    </row>
    <row r="30" spans="1:39" ht="20.25">
      <c r="A30" s="50"/>
      <c r="B30" s="51"/>
      <c r="C30" s="51"/>
      <c r="D30" s="51"/>
      <c r="E30" s="51"/>
      <c r="F30" s="51"/>
      <c r="G30" s="51"/>
      <c r="H30" s="51"/>
      <c r="I30" s="51"/>
      <c r="J30" s="51"/>
      <c r="K30" s="51"/>
      <c r="L30" s="52"/>
      <c r="M30" s="51"/>
      <c r="N30" s="51"/>
      <c r="O30" s="51"/>
      <c r="P30" s="51"/>
      <c r="Q30" s="51"/>
      <c r="R30" s="51"/>
      <c r="S30" s="46"/>
      <c r="T30" s="46"/>
      <c r="U30" s="46"/>
      <c r="V30" s="46"/>
      <c r="W30" s="46"/>
      <c r="X30" s="46"/>
      <c r="Y30" s="46"/>
      <c r="Z30" s="46"/>
      <c r="AA30" s="46"/>
      <c r="AB30" s="46"/>
      <c r="AC30" s="46"/>
      <c r="AD30" s="46"/>
      <c r="AE30" s="46"/>
      <c r="AF30" s="46"/>
      <c r="AG30" s="46"/>
      <c r="AH30" s="46"/>
      <c r="AI30" s="46"/>
      <c r="AJ30" s="46"/>
      <c r="AK30" s="46"/>
      <c r="AL30" s="46"/>
      <c r="AM30" s="46"/>
    </row>
    <row r="31" spans="1:39" ht="20.25">
      <c r="A31" s="50"/>
      <c r="B31" s="51"/>
      <c r="C31" s="51"/>
      <c r="D31" s="51"/>
      <c r="E31" s="51"/>
      <c r="F31" s="51"/>
      <c r="G31" s="51"/>
      <c r="H31" s="51"/>
      <c r="I31" s="51"/>
      <c r="J31" s="51"/>
      <c r="K31" s="51"/>
      <c r="L31" s="52"/>
      <c r="M31" s="51"/>
      <c r="N31" s="51"/>
      <c r="O31" s="51"/>
      <c r="P31" s="51"/>
      <c r="Q31" s="51"/>
      <c r="R31" s="51"/>
      <c r="S31" s="46"/>
      <c r="T31" s="46"/>
      <c r="U31" s="46"/>
      <c r="V31" s="46"/>
      <c r="W31" s="46"/>
      <c r="X31" s="46"/>
      <c r="Y31" s="46"/>
      <c r="Z31" s="46"/>
      <c r="AA31" s="46"/>
      <c r="AB31" s="46"/>
      <c r="AC31" s="46"/>
      <c r="AD31" s="46"/>
      <c r="AE31" s="46"/>
      <c r="AF31" s="46"/>
      <c r="AG31" s="46"/>
      <c r="AH31" s="46"/>
      <c r="AI31" s="46"/>
      <c r="AJ31" s="46"/>
      <c r="AK31" s="46"/>
      <c r="AL31" s="46"/>
      <c r="AM31" s="46"/>
    </row>
    <row r="32" spans="1:39" ht="20.25">
      <c r="A32" s="50"/>
      <c r="B32" s="51"/>
      <c r="C32" s="51"/>
      <c r="D32" s="51"/>
      <c r="E32" s="51"/>
      <c r="F32" s="51"/>
      <c r="G32" s="51"/>
      <c r="H32" s="51"/>
      <c r="I32" s="51"/>
      <c r="J32" s="51"/>
      <c r="K32" s="51"/>
      <c r="L32" s="52"/>
      <c r="M32" s="51"/>
      <c r="N32" s="51"/>
      <c r="O32" s="51"/>
      <c r="P32" s="51"/>
      <c r="Q32" s="51"/>
      <c r="R32" s="51"/>
      <c r="S32" s="46"/>
      <c r="T32" s="46"/>
      <c r="U32" s="46"/>
      <c r="V32" s="46"/>
      <c r="W32" s="46"/>
      <c r="X32" s="46"/>
      <c r="Y32" s="46"/>
      <c r="Z32" s="46"/>
      <c r="AA32" s="46"/>
      <c r="AB32" s="46"/>
      <c r="AC32" s="46"/>
      <c r="AD32" s="46"/>
      <c r="AE32" s="46"/>
      <c r="AF32" s="46"/>
      <c r="AG32" s="46"/>
      <c r="AH32" s="46"/>
      <c r="AI32" s="46"/>
      <c r="AJ32" s="46"/>
      <c r="AK32" s="46"/>
      <c r="AL32" s="46"/>
      <c r="AM32" s="46"/>
    </row>
    <row r="33" spans="1:39" ht="20.25">
      <c r="A33" s="50"/>
      <c r="B33" s="51"/>
      <c r="C33" s="51"/>
      <c r="D33" s="51"/>
      <c r="E33" s="51"/>
      <c r="F33" s="51"/>
      <c r="G33" s="51"/>
      <c r="H33" s="51"/>
      <c r="I33" s="51"/>
      <c r="J33" s="51"/>
      <c r="K33" s="51"/>
      <c r="L33" s="52"/>
      <c r="M33" s="51"/>
      <c r="N33" s="51"/>
      <c r="O33" s="51"/>
      <c r="P33" s="51"/>
      <c r="Q33" s="51"/>
      <c r="R33" s="51"/>
      <c r="S33" s="46"/>
      <c r="T33" s="46"/>
      <c r="U33" s="46"/>
      <c r="V33" s="46"/>
      <c r="W33" s="46"/>
      <c r="X33" s="46"/>
      <c r="Y33" s="46"/>
      <c r="Z33" s="46"/>
      <c r="AA33" s="46"/>
      <c r="AB33" s="46"/>
      <c r="AC33" s="46"/>
      <c r="AD33" s="46"/>
      <c r="AE33" s="46"/>
      <c r="AF33" s="46"/>
      <c r="AG33" s="46"/>
      <c r="AH33" s="46"/>
      <c r="AI33" s="46"/>
      <c r="AJ33" s="46"/>
      <c r="AK33" s="46"/>
      <c r="AL33" s="46"/>
      <c r="AM33" s="46"/>
    </row>
    <row r="34" spans="1:39" ht="20.25">
      <c r="A34" s="50"/>
      <c r="B34" s="51"/>
      <c r="C34" s="51"/>
      <c r="D34" s="51"/>
      <c r="E34" s="51"/>
      <c r="F34" s="51"/>
      <c r="G34" s="51"/>
      <c r="H34" s="51"/>
      <c r="I34" s="51"/>
      <c r="J34" s="51"/>
      <c r="K34" s="51"/>
      <c r="L34" s="52"/>
      <c r="M34" s="51"/>
      <c r="N34" s="51"/>
      <c r="O34" s="51"/>
      <c r="P34" s="51"/>
      <c r="Q34" s="51"/>
      <c r="R34" s="51"/>
      <c r="S34" s="46"/>
      <c r="T34" s="46"/>
      <c r="U34" s="46"/>
      <c r="V34" s="46"/>
      <c r="W34" s="46"/>
      <c r="X34" s="46"/>
      <c r="Y34" s="46"/>
      <c r="Z34" s="46"/>
      <c r="AA34" s="46"/>
      <c r="AB34" s="46"/>
      <c r="AC34" s="46"/>
      <c r="AD34" s="46"/>
      <c r="AE34" s="46"/>
      <c r="AF34" s="46"/>
      <c r="AG34" s="46"/>
      <c r="AH34" s="46"/>
      <c r="AI34" s="46"/>
      <c r="AJ34" s="46"/>
      <c r="AK34" s="46"/>
      <c r="AL34" s="46"/>
      <c r="AM34" s="46"/>
    </row>
    <row r="35" spans="1:39" ht="20.25">
      <c r="A35" s="50"/>
      <c r="B35" s="51"/>
      <c r="C35" s="51"/>
      <c r="D35" s="51"/>
      <c r="E35" s="51"/>
      <c r="F35" s="51"/>
      <c r="G35" s="51"/>
      <c r="H35" s="51"/>
      <c r="I35" s="51"/>
      <c r="J35" s="51"/>
      <c r="K35" s="51"/>
      <c r="L35" s="52"/>
      <c r="M35" s="51"/>
      <c r="N35" s="51"/>
      <c r="O35" s="51"/>
      <c r="P35" s="51"/>
      <c r="Q35" s="51"/>
      <c r="R35" s="51"/>
      <c r="S35" s="46"/>
      <c r="T35" s="46"/>
      <c r="U35" s="46"/>
      <c r="V35" s="46"/>
      <c r="W35" s="46"/>
      <c r="X35" s="46"/>
      <c r="Y35" s="46"/>
      <c r="Z35" s="46"/>
      <c r="AA35" s="46"/>
      <c r="AB35" s="46"/>
      <c r="AC35" s="46"/>
      <c r="AD35" s="46"/>
      <c r="AE35" s="46"/>
      <c r="AF35" s="46"/>
      <c r="AG35" s="46"/>
      <c r="AH35" s="46"/>
      <c r="AI35" s="46"/>
      <c r="AJ35" s="46"/>
      <c r="AK35" s="46"/>
      <c r="AL35" s="46"/>
      <c r="AM35" s="46"/>
    </row>
    <row r="36" spans="1:39" ht="20.25">
      <c r="A36" s="50"/>
      <c r="B36" s="51"/>
      <c r="C36" s="51"/>
      <c r="D36" s="51"/>
      <c r="E36" s="51"/>
      <c r="F36" s="51"/>
      <c r="G36" s="51"/>
      <c r="H36" s="51"/>
      <c r="I36" s="51"/>
      <c r="J36" s="51"/>
      <c r="K36" s="51"/>
      <c r="L36" s="52"/>
      <c r="M36" s="51"/>
      <c r="N36" s="51"/>
      <c r="O36" s="51"/>
      <c r="P36" s="51"/>
      <c r="Q36" s="51"/>
      <c r="R36" s="51"/>
      <c r="S36" s="46"/>
      <c r="T36" s="46"/>
      <c r="U36" s="46"/>
      <c r="V36" s="46"/>
      <c r="W36" s="46"/>
      <c r="X36" s="46"/>
      <c r="Y36" s="46"/>
      <c r="Z36" s="46"/>
      <c r="AA36" s="46"/>
      <c r="AB36" s="46"/>
      <c r="AC36" s="46"/>
      <c r="AD36" s="46"/>
      <c r="AE36" s="46"/>
      <c r="AF36" s="46"/>
      <c r="AG36" s="46"/>
      <c r="AH36" s="46"/>
      <c r="AI36" s="46"/>
      <c r="AJ36" s="46"/>
      <c r="AK36" s="46"/>
      <c r="AL36" s="46"/>
      <c r="AM36" s="46"/>
    </row>
    <row r="37" spans="1:39" ht="20.25">
      <c r="A37" s="50"/>
      <c r="B37" s="51"/>
      <c r="C37" s="51"/>
      <c r="D37" s="51"/>
      <c r="E37" s="51"/>
      <c r="F37" s="51"/>
      <c r="G37" s="51"/>
      <c r="H37" s="51"/>
      <c r="I37" s="51"/>
      <c r="J37" s="51"/>
      <c r="K37" s="51"/>
      <c r="L37" s="52"/>
      <c r="M37" s="51"/>
      <c r="N37" s="51"/>
      <c r="O37" s="51"/>
      <c r="P37" s="51"/>
      <c r="Q37" s="51"/>
      <c r="R37" s="51"/>
      <c r="S37" s="46"/>
      <c r="T37" s="46"/>
      <c r="U37" s="46"/>
      <c r="V37" s="46"/>
      <c r="W37" s="46"/>
      <c r="X37" s="46"/>
      <c r="Y37" s="46"/>
      <c r="Z37" s="46"/>
      <c r="AA37" s="46"/>
      <c r="AB37" s="46"/>
      <c r="AC37" s="46"/>
      <c r="AD37" s="46"/>
      <c r="AE37" s="46"/>
      <c r="AF37" s="46"/>
      <c r="AG37" s="46"/>
      <c r="AH37" s="46"/>
      <c r="AI37" s="46"/>
      <c r="AJ37" s="46"/>
      <c r="AK37" s="46"/>
      <c r="AL37" s="46"/>
      <c r="AM37" s="46"/>
    </row>
    <row r="38" spans="1:39" ht="20.25">
      <c r="A38" s="50"/>
      <c r="B38" s="51"/>
      <c r="C38" s="51"/>
      <c r="D38" s="51"/>
      <c r="E38" s="51"/>
      <c r="F38" s="51"/>
      <c r="G38" s="51"/>
      <c r="H38" s="51"/>
      <c r="I38" s="51"/>
      <c r="J38" s="51"/>
      <c r="K38" s="51"/>
      <c r="L38" s="52"/>
      <c r="M38" s="51"/>
      <c r="N38" s="51"/>
      <c r="O38" s="51"/>
      <c r="P38" s="51"/>
      <c r="Q38" s="51"/>
      <c r="R38" s="51"/>
      <c r="S38" s="46"/>
      <c r="T38" s="46"/>
      <c r="U38" s="46"/>
      <c r="V38" s="46"/>
      <c r="W38" s="46"/>
      <c r="X38" s="46"/>
      <c r="Y38" s="46"/>
      <c r="Z38" s="46"/>
      <c r="AA38" s="46"/>
      <c r="AB38" s="46"/>
      <c r="AC38" s="46"/>
      <c r="AD38" s="46"/>
      <c r="AE38" s="46"/>
      <c r="AF38" s="46"/>
      <c r="AG38" s="46"/>
      <c r="AH38" s="46"/>
      <c r="AI38" s="46"/>
      <c r="AJ38" s="46"/>
      <c r="AK38" s="46"/>
      <c r="AL38" s="46"/>
      <c r="AM38" s="46"/>
    </row>
    <row r="39" spans="1:39" ht="20.25">
      <c r="A39" s="50"/>
      <c r="B39" s="51"/>
      <c r="C39" s="51"/>
      <c r="D39" s="51"/>
      <c r="E39" s="51"/>
      <c r="F39" s="51"/>
      <c r="G39" s="51"/>
      <c r="H39" s="51"/>
      <c r="I39" s="51"/>
      <c r="J39" s="51"/>
      <c r="K39" s="51"/>
      <c r="L39" s="52"/>
      <c r="M39" s="51"/>
      <c r="N39" s="51"/>
      <c r="O39" s="51"/>
      <c r="P39" s="51"/>
      <c r="Q39" s="51"/>
      <c r="R39" s="51"/>
      <c r="S39" s="46"/>
      <c r="T39" s="46"/>
      <c r="U39" s="46"/>
      <c r="V39" s="46"/>
      <c r="W39" s="46"/>
      <c r="X39" s="46"/>
      <c r="Y39" s="46"/>
      <c r="Z39" s="46"/>
      <c r="AA39" s="46"/>
      <c r="AB39" s="46"/>
      <c r="AC39" s="46"/>
      <c r="AD39" s="46"/>
      <c r="AE39" s="46"/>
      <c r="AF39" s="46"/>
      <c r="AG39" s="46"/>
      <c r="AH39" s="46"/>
      <c r="AI39" s="46"/>
      <c r="AJ39" s="46"/>
      <c r="AK39" s="46"/>
      <c r="AL39" s="46"/>
      <c r="AM39" s="46"/>
    </row>
    <row r="40" spans="1:39" ht="20.25">
      <c r="A40" s="50"/>
      <c r="B40" s="51"/>
      <c r="C40" s="51"/>
      <c r="D40" s="51"/>
      <c r="E40" s="51"/>
      <c r="F40" s="51"/>
      <c r="G40" s="51"/>
      <c r="H40" s="51"/>
      <c r="I40" s="51"/>
      <c r="J40" s="51"/>
      <c r="K40" s="51"/>
      <c r="L40" s="52"/>
      <c r="M40" s="51"/>
      <c r="N40" s="51"/>
      <c r="O40" s="51"/>
      <c r="P40" s="51"/>
      <c r="Q40" s="51"/>
      <c r="R40" s="51"/>
      <c r="S40" s="46"/>
      <c r="T40" s="46"/>
      <c r="U40" s="46"/>
      <c r="V40" s="46"/>
      <c r="W40" s="46"/>
      <c r="X40" s="46"/>
      <c r="Y40" s="46"/>
      <c r="Z40" s="46"/>
      <c r="AA40" s="46"/>
      <c r="AB40" s="46"/>
      <c r="AC40" s="46"/>
      <c r="AD40" s="46"/>
      <c r="AE40" s="46"/>
      <c r="AF40" s="46"/>
      <c r="AG40" s="46"/>
      <c r="AH40" s="46"/>
      <c r="AI40" s="46"/>
      <c r="AJ40" s="46"/>
      <c r="AK40" s="46"/>
      <c r="AL40" s="46"/>
      <c r="AM40" s="46"/>
    </row>
    <row r="41" spans="1:39" ht="20.25">
      <c r="A41" s="50"/>
      <c r="B41" s="51"/>
      <c r="C41" s="51"/>
      <c r="D41" s="51"/>
      <c r="E41" s="51"/>
      <c r="F41" s="51"/>
      <c r="G41" s="51"/>
      <c r="H41" s="51"/>
      <c r="I41" s="51"/>
      <c r="J41" s="51"/>
      <c r="K41" s="51"/>
      <c r="L41" s="52"/>
      <c r="M41" s="51"/>
      <c r="N41" s="51"/>
      <c r="O41" s="51"/>
      <c r="P41" s="51"/>
      <c r="Q41" s="51"/>
      <c r="R41" s="51"/>
      <c r="S41" s="46"/>
      <c r="T41" s="46"/>
      <c r="U41" s="46"/>
      <c r="V41" s="46"/>
      <c r="W41" s="46"/>
      <c r="X41" s="46"/>
      <c r="Y41" s="46"/>
      <c r="Z41" s="46"/>
      <c r="AA41" s="46"/>
      <c r="AB41" s="46"/>
      <c r="AC41" s="46"/>
      <c r="AD41" s="46"/>
      <c r="AE41" s="46"/>
      <c r="AF41" s="46"/>
      <c r="AG41" s="46"/>
      <c r="AH41" s="46"/>
      <c r="AI41" s="46"/>
      <c r="AJ41" s="46"/>
      <c r="AK41" s="46"/>
      <c r="AL41" s="46"/>
      <c r="AM41" s="46"/>
    </row>
    <row r="42" spans="1:39" ht="20.25">
      <c r="A42" s="50"/>
      <c r="B42" s="51"/>
      <c r="C42" s="51"/>
      <c r="D42" s="51"/>
      <c r="E42" s="51"/>
      <c r="F42" s="51"/>
      <c r="G42" s="51"/>
      <c r="H42" s="51"/>
      <c r="I42" s="51"/>
      <c r="J42" s="51"/>
      <c r="K42" s="51"/>
      <c r="L42" s="52"/>
      <c r="M42" s="51"/>
      <c r="N42" s="51"/>
      <c r="O42" s="51"/>
      <c r="P42" s="51"/>
      <c r="Q42" s="51"/>
      <c r="R42" s="51"/>
      <c r="S42" s="46"/>
      <c r="T42" s="46"/>
      <c r="U42" s="46"/>
      <c r="V42" s="46"/>
      <c r="W42" s="46"/>
      <c r="X42" s="46"/>
      <c r="Y42" s="46"/>
      <c r="Z42" s="46"/>
      <c r="AA42" s="46"/>
      <c r="AB42" s="46"/>
      <c r="AC42" s="46"/>
      <c r="AD42" s="46"/>
      <c r="AE42" s="46"/>
      <c r="AF42" s="46"/>
      <c r="AG42" s="46"/>
      <c r="AH42" s="46"/>
      <c r="AI42" s="46"/>
      <c r="AJ42" s="46"/>
      <c r="AK42" s="46"/>
      <c r="AL42" s="46"/>
      <c r="AM42" s="46"/>
    </row>
    <row r="43" spans="1:39" ht="20.25">
      <c r="A43" s="50"/>
      <c r="B43" s="51"/>
      <c r="C43" s="51"/>
      <c r="D43" s="51"/>
      <c r="E43" s="51"/>
      <c r="F43" s="51"/>
      <c r="G43" s="51"/>
      <c r="H43" s="51"/>
      <c r="I43" s="51"/>
      <c r="J43" s="51"/>
      <c r="K43" s="51"/>
      <c r="L43" s="52"/>
      <c r="M43" s="51"/>
      <c r="N43" s="51"/>
      <c r="O43" s="51"/>
      <c r="P43" s="51"/>
      <c r="Q43" s="51"/>
      <c r="R43" s="51"/>
      <c r="S43" s="46"/>
      <c r="T43" s="46"/>
      <c r="U43" s="46"/>
      <c r="V43" s="46"/>
      <c r="W43" s="46"/>
      <c r="X43" s="46"/>
      <c r="Y43" s="46"/>
      <c r="Z43" s="46"/>
      <c r="AA43" s="46"/>
      <c r="AB43" s="46"/>
      <c r="AC43" s="46"/>
      <c r="AD43" s="46"/>
      <c r="AE43" s="46"/>
      <c r="AF43" s="46"/>
      <c r="AG43" s="46"/>
      <c r="AH43" s="46"/>
      <c r="AI43" s="46"/>
      <c r="AJ43" s="46"/>
      <c r="AK43" s="46"/>
      <c r="AL43" s="46"/>
      <c r="AM43" s="46"/>
    </row>
    <row r="44" spans="1:39" ht="20.25">
      <c r="A44" s="50"/>
      <c r="B44" s="51"/>
      <c r="C44" s="51"/>
      <c r="D44" s="51"/>
      <c r="E44" s="51"/>
      <c r="F44" s="51"/>
      <c r="G44" s="51"/>
      <c r="H44" s="51"/>
      <c r="I44" s="51"/>
      <c r="J44" s="51"/>
      <c r="K44" s="51"/>
      <c r="L44" s="52"/>
      <c r="M44" s="51"/>
      <c r="N44" s="51"/>
      <c r="O44" s="51"/>
      <c r="P44" s="51"/>
      <c r="Q44" s="51"/>
      <c r="R44" s="51"/>
      <c r="S44" s="46"/>
      <c r="T44" s="46"/>
      <c r="U44" s="46"/>
      <c r="V44" s="46"/>
      <c r="W44" s="46"/>
      <c r="X44" s="46"/>
      <c r="Y44" s="46"/>
      <c r="Z44" s="46"/>
      <c r="AA44" s="46"/>
      <c r="AB44" s="46"/>
      <c r="AC44" s="46"/>
      <c r="AD44" s="46"/>
      <c r="AE44" s="46"/>
      <c r="AF44" s="46"/>
      <c r="AG44" s="46"/>
      <c r="AH44" s="46"/>
      <c r="AI44" s="46"/>
      <c r="AJ44" s="46"/>
      <c r="AK44" s="46"/>
      <c r="AL44" s="46"/>
      <c r="AM44" s="46"/>
    </row>
    <row r="45" spans="1:39" ht="20.25">
      <c r="A45" s="50"/>
      <c r="B45" s="51"/>
      <c r="C45" s="51"/>
      <c r="D45" s="51"/>
      <c r="E45" s="51"/>
      <c r="F45" s="51"/>
      <c r="G45" s="51"/>
      <c r="H45" s="51"/>
      <c r="I45" s="51"/>
      <c r="J45" s="51"/>
      <c r="K45" s="51"/>
      <c r="L45" s="52"/>
      <c r="M45" s="51"/>
      <c r="N45" s="51"/>
      <c r="O45" s="51"/>
      <c r="P45" s="51"/>
      <c r="Q45" s="51"/>
      <c r="R45" s="51"/>
      <c r="S45" s="46"/>
      <c r="T45" s="46"/>
      <c r="U45" s="46"/>
      <c r="V45" s="46"/>
      <c r="W45" s="46"/>
      <c r="X45" s="46"/>
      <c r="Y45" s="46"/>
      <c r="Z45" s="46"/>
      <c r="AA45" s="46"/>
      <c r="AB45" s="46"/>
      <c r="AC45" s="46"/>
      <c r="AD45" s="46"/>
      <c r="AE45" s="46"/>
      <c r="AF45" s="46"/>
      <c r="AG45" s="46"/>
      <c r="AH45" s="46"/>
      <c r="AI45" s="46"/>
      <c r="AJ45" s="46"/>
      <c r="AK45" s="46"/>
      <c r="AL45" s="46"/>
      <c r="AM45" s="46"/>
    </row>
    <row r="46" spans="1:39" ht="20.25">
      <c r="A46" s="50"/>
      <c r="B46" s="51"/>
      <c r="C46" s="51"/>
      <c r="D46" s="51"/>
      <c r="E46" s="51"/>
      <c r="F46" s="51"/>
      <c r="G46" s="51"/>
      <c r="H46" s="51"/>
      <c r="I46" s="51"/>
      <c r="J46" s="51"/>
      <c r="K46" s="51"/>
      <c r="L46" s="52"/>
      <c r="M46" s="51"/>
      <c r="N46" s="51"/>
      <c r="O46" s="51"/>
      <c r="P46" s="51"/>
      <c r="Q46" s="51"/>
      <c r="R46" s="51"/>
      <c r="S46" s="46"/>
      <c r="T46" s="46"/>
      <c r="U46" s="46"/>
      <c r="V46" s="46"/>
      <c r="W46" s="46"/>
      <c r="X46" s="46"/>
      <c r="Y46" s="46"/>
      <c r="Z46" s="46"/>
      <c r="AA46" s="46"/>
      <c r="AB46" s="46"/>
      <c r="AC46" s="46"/>
      <c r="AD46" s="46"/>
      <c r="AE46" s="46"/>
      <c r="AF46" s="46"/>
      <c r="AG46" s="46"/>
      <c r="AH46" s="46"/>
      <c r="AI46" s="46"/>
      <c r="AJ46" s="46"/>
      <c r="AK46" s="46"/>
      <c r="AL46" s="46"/>
      <c r="AM46" s="46"/>
    </row>
    <row r="47" spans="1:39" ht="20.25">
      <c r="A47" s="50"/>
      <c r="B47" s="51"/>
      <c r="C47" s="51"/>
      <c r="D47" s="51"/>
      <c r="E47" s="51"/>
      <c r="F47" s="51"/>
      <c r="G47" s="51"/>
      <c r="H47" s="51"/>
      <c r="I47" s="51"/>
      <c r="J47" s="51"/>
      <c r="K47" s="51"/>
      <c r="L47" s="52"/>
      <c r="M47" s="51"/>
      <c r="N47" s="51"/>
      <c r="O47" s="51"/>
      <c r="P47" s="51"/>
      <c r="Q47" s="51"/>
      <c r="R47" s="51"/>
      <c r="S47" s="46"/>
      <c r="T47" s="46"/>
      <c r="U47" s="46"/>
      <c r="V47" s="46"/>
      <c r="W47" s="46"/>
      <c r="X47" s="46"/>
      <c r="Y47" s="46"/>
      <c r="Z47" s="46"/>
      <c r="AA47" s="46"/>
      <c r="AB47" s="46"/>
      <c r="AC47" s="46"/>
      <c r="AD47" s="46"/>
      <c r="AE47" s="46"/>
      <c r="AF47" s="46"/>
      <c r="AG47" s="46"/>
      <c r="AH47" s="46"/>
      <c r="AI47" s="46"/>
      <c r="AJ47" s="46"/>
      <c r="AK47" s="46"/>
      <c r="AL47" s="46"/>
      <c r="AM47" s="46"/>
    </row>
    <row r="48" spans="1:39" ht="20.25">
      <c r="A48" s="50"/>
      <c r="B48" s="51"/>
      <c r="C48" s="51"/>
      <c r="D48" s="51"/>
      <c r="E48" s="51"/>
      <c r="F48" s="51"/>
      <c r="G48" s="51"/>
      <c r="H48" s="51"/>
      <c r="I48" s="51"/>
      <c r="J48" s="51"/>
      <c r="K48" s="51"/>
      <c r="L48" s="52"/>
      <c r="M48" s="51"/>
      <c r="N48" s="51"/>
      <c r="O48" s="51"/>
      <c r="P48" s="51"/>
      <c r="Q48" s="51"/>
      <c r="R48" s="51"/>
      <c r="S48" s="46"/>
      <c r="T48" s="46"/>
      <c r="U48" s="46"/>
      <c r="V48" s="46"/>
      <c r="W48" s="46"/>
      <c r="X48" s="46"/>
      <c r="Y48" s="46"/>
      <c r="Z48" s="46"/>
      <c r="AA48" s="46"/>
      <c r="AB48" s="46"/>
      <c r="AC48" s="46"/>
      <c r="AD48" s="46"/>
      <c r="AE48" s="46"/>
      <c r="AF48" s="46"/>
      <c r="AG48" s="46"/>
      <c r="AH48" s="46"/>
      <c r="AI48" s="46"/>
      <c r="AJ48" s="46"/>
      <c r="AK48" s="46"/>
      <c r="AL48" s="46"/>
      <c r="AM48" s="46"/>
    </row>
    <row r="49" spans="1:39" ht="20.25">
      <c r="A49" s="61" t="s">
        <v>54</v>
      </c>
      <c r="B49" s="61"/>
      <c r="C49" s="62"/>
      <c r="D49" s="63"/>
      <c r="E49" s="62"/>
      <c r="F49" s="64"/>
      <c r="G49" s="61"/>
      <c r="H49" s="61"/>
      <c r="I49" s="61"/>
      <c r="J49" s="61"/>
      <c r="K49" s="61"/>
      <c r="L49" s="61"/>
      <c r="M49" s="61"/>
      <c r="N49" s="61"/>
      <c r="O49" s="61"/>
      <c r="P49" s="61"/>
      <c r="Q49" s="61"/>
      <c r="R49" s="61"/>
      <c r="S49" s="46"/>
      <c r="T49" s="46"/>
      <c r="U49" s="46"/>
      <c r="V49" s="46"/>
      <c r="W49" s="46"/>
      <c r="X49" s="46"/>
      <c r="Y49" s="46"/>
      <c r="Z49" s="46"/>
      <c r="AA49" s="46"/>
      <c r="AB49" s="46"/>
      <c r="AC49" s="46"/>
      <c r="AD49" s="46"/>
      <c r="AE49" s="46"/>
      <c r="AF49" s="46"/>
      <c r="AG49" s="46"/>
      <c r="AH49" s="46"/>
      <c r="AI49" s="46"/>
      <c r="AJ49" s="46"/>
      <c r="AK49" s="46"/>
      <c r="AL49" s="46"/>
      <c r="AM49" s="46"/>
    </row>
  </sheetData>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90A2C-0D80-45B8-B268-9D06D56123FB}">
  <sheetPr>
    <tabColor rgb="FF98C561"/>
  </sheetPr>
  <dimension ref="A1:AH22"/>
  <sheetViews>
    <sheetView zoomScale="80" zoomScaleNormal="80" workbookViewId="0"/>
  </sheetViews>
  <sheetFormatPr defaultRowHeight="12.75"/>
  <cols>
    <col min="1" max="1" width="4.140625" customWidth="1"/>
    <col min="2" max="2" width="4" customWidth="1"/>
    <col min="4" max="4" width="13.28515625" customWidth="1"/>
    <col min="5" max="5" width="9.28515625" customWidth="1"/>
    <col min="6" max="6" width="8.5703125" customWidth="1"/>
    <col min="7" max="13" width="9.5703125" customWidth="1"/>
    <col min="14" max="14" width="4" customWidth="1"/>
    <col min="15" max="15" width="16.28515625" customWidth="1"/>
    <col min="16" max="16" width="4.5703125" customWidth="1"/>
    <col min="28" max="28" width="5.28515625" customWidth="1"/>
  </cols>
  <sheetData>
    <row r="1" spans="1:34" s="2" customFormat="1" ht="30.75">
      <c r="A1" s="1" t="e">
        <f ca="1" xml:space="preserve"> RIGHT(CELL("filename", $A$1), LEN(CELL("filename", $A$1)) - SEARCH("]", CELL("filename", $A$1)))</f>
        <v>#VALUE!</v>
      </c>
      <c r="B1" s="1"/>
      <c r="C1" s="1"/>
      <c r="D1" s="1"/>
      <c r="E1" s="1"/>
      <c r="F1" s="1"/>
      <c r="G1" s="1"/>
      <c r="H1" s="1"/>
      <c r="I1" s="1"/>
      <c r="J1" s="1"/>
      <c r="K1" s="1"/>
      <c r="L1" s="1"/>
      <c r="M1" s="1"/>
      <c r="N1" s="1"/>
      <c r="O1" s="1"/>
      <c r="P1" s="1"/>
      <c r="Q1" s="1"/>
      <c r="R1" s="1"/>
      <c r="S1" s="1"/>
      <c r="T1" s="1"/>
      <c r="U1" s="1"/>
      <c r="V1" s="1"/>
    </row>
    <row r="3" spans="1:34" s="2" customFormat="1" ht="13.15">
      <c r="A3" s="2" t="s">
        <v>322</v>
      </c>
    </row>
    <row r="4" spans="1:34" s="2" customFormat="1" ht="13.15"/>
    <row r="5" spans="1:34" s="2" customFormat="1" ht="13.15">
      <c r="A5" s="2" t="s">
        <v>323</v>
      </c>
    </row>
    <row r="6" spans="1:34" s="2" customFormat="1" ht="23.25" customHeight="1"/>
    <row r="7" spans="1:34" s="2" customFormat="1" ht="13.5" customHeight="1">
      <c r="E7" s="211" t="s">
        <v>324</v>
      </c>
      <c r="F7" s="212"/>
      <c r="G7" s="212"/>
      <c r="H7" s="212"/>
      <c r="I7" s="212"/>
      <c r="J7" s="212"/>
      <c r="K7" s="212"/>
      <c r="L7" s="212"/>
      <c r="M7" s="213"/>
      <c r="O7" s="137"/>
      <c r="Q7" s="211" t="s">
        <v>325</v>
      </c>
      <c r="R7" s="212"/>
      <c r="S7" s="212"/>
      <c r="T7" s="212"/>
      <c r="U7" s="212"/>
      <c r="V7" s="212"/>
      <c r="W7" s="212"/>
      <c r="X7" s="212"/>
      <c r="Y7" s="212"/>
      <c r="Z7" s="212"/>
      <c r="AA7" s="213"/>
      <c r="AC7" s="211" t="s">
        <v>326</v>
      </c>
      <c r="AD7" s="212"/>
      <c r="AE7" s="212"/>
      <c r="AF7" s="212"/>
      <c r="AG7" s="212"/>
      <c r="AH7" s="213"/>
    </row>
    <row r="8" spans="1:34" s="2" customFormat="1" ht="78.75">
      <c r="C8" s="98" t="s">
        <v>52</v>
      </c>
      <c r="D8" s="98" t="s">
        <v>327</v>
      </c>
      <c r="E8" s="98" t="s">
        <v>328</v>
      </c>
      <c r="F8" s="98" t="s">
        <v>329</v>
      </c>
      <c r="G8" s="98" t="s">
        <v>330</v>
      </c>
      <c r="H8" s="98" t="s">
        <v>331</v>
      </c>
      <c r="I8" s="98" t="s">
        <v>332</v>
      </c>
      <c r="J8" s="98" t="s">
        <v>333</v>
      </c>
      <c r="K8" s="98" t="s">
        <v>334</v>
      </c>
      <c r="L8" s="98" t="s">
        <v>335</v>
      </c>
      <c r="M8" s="98" t="s">
        <v>336</v>
      </c>
      <c r="O8" s="98" t="s">
        <v>337</v>
      </c>
      <c r="Q8" s="98" t="s">
        <v>60</v>
      </c>
      <c r="R8" s="98" t="s">
        <v>64</v>
      </c>
      <c r="S8" s="98" t="s">
        <v>65</v>
      </c>
      <c r="T8" s="98" t="s">
        <v>66</v>
      </c>
      <c r="U8" s="98" t="s">
        <v>67</v>
      </c>
      <c r="V8" s="98" t="s">
        <v>68</v>
      </c>
      <c r="W8" s="98" t="s">
        <v>338</v>
      </c>
      <c r="X8" s="98" t="s">
        <v>339</v>
      </c>
      <c r="Y8" s="98" t="s">
        <v>340</v>
      </c>
      <c r="Z8" s="98" t="s">
        <v>341</v>
      </c>
      <c r="AA8" s="98" t="s">
        <v>342</v>
      </c>
      <c r="AC8" s="98" t="s">
        <v>60</v>
      </c>
      <c r="AD8" s="98" t="s">
        <v>343</v>
      </c>
      <c r="AE8" s="98" t="s">
        <v>344</v>
      </c>
      <c r="AF8" s="98" t="s">
        <v>345</v>
      </c>
      <c r="AG8" s="98" t="s">
        <v>346</v>
      </c>
      <c r="AH8" s="98" t="s">
        <v>347</v>
      </c>
    </row>
    <row r="9" spans="1:34" s="2" customFormat="1" ht="13.15">
      <c r="C9" s="187" t="s">
        <v>72</v>
      </c>
      <c r="D9" s="9"/>
      <c r="E9" s="9"/>
      <c r="F9" s="9"/>
      <c r="G9" s="9"/>
      <c r="H9" s="9"/>
      <c r="I9" s="9"/>
      <c r="J9" s="9"/>
      <c r="K9" s="9"/>
      <c r="L9" s="9"/>
      <c r="M9" s="9"/>
      <c r="O9" s="137"/>
      <c r="P9" s="3"/>
    </row>
    <row r="10" spans="1:34" s="2" customFormat="1" ht="13.15">
      <c r="C10" s="187" t="s">
        <v>110</v>
      </c>
      <c r="D10" s="9"/>
      <c r="E10" s="9"/>
      <c r="F10" s="9"/>
      <c r="G10" s="9"/>
      <c r="H10" s="9"/>
      <c r="I10" s="9"/>
      <c r="J10" s="9"/>
      <c r="K10" s="9"/>
      <c r="L10" s="9"/>
      <c r="M10" s="9"/>
      <c r="O10" s="137"/>
      <c r="P10" s="3"/>
    </row>
    <row r="11" spans="1:34" s="2" customFormat="1" ht="13.15">
      <c r="C11" s="187" t="s">
        <v>111</v>
      </c>
      <c r="D11" s="9"/>
      <c r="E11" s="9"/>
      <c r="F11" s="9"/>
      <c r="G11" s="9"/>
      <c r="H11" s="9"/>
      <c r="I11" s="9"/>
      <c r="J11" s="9"/>
      <c r="K11" s="9"/>
      <c r="L11" s="9"/>
      <c r="M11" s="9"/>
      <c r="N11" s="3"/>
      <c r="O11" s="105"/>
      <c r="P11" s="3"/>
    </row>
    <row r="12" spans="1:34" s="2" customFormat="1" ht="13.15">
      <c r="C12" s="187" t="s">
        <v>112</v>
      </c>
      <c r="D12" s="9"/>
      <c r="E12" s="9"/>
      <c r="F12" s="9"/>
      <c r="G12" s="9"/>
      <c r="H12" s="9"/>
      <c r="I12" s="9"/>
      <c r="J12" s="9"/>
      <c r="K12" s="9"/>
      <c r="L12" s="9"/>
      <c r="M12" s="9"/>
      <c r="N12" s="3"/>
      <c r="O12" s="105"/>
      <c r="P12" s="3"/>
    </row>
    <row r="13" spans="1:34" s="2" customFormat="1" ht="13.15">
      <c r="C13" s="187" t="s">
        <v>113</v>
      </c>
      <c r="D13" s="9"/>
      <c r="E13" s="9"/>
      <c r="F13" s="9"/>
      <c r="G13" s="9"/>
      <c r="H13" s="9"/>
      <c r="I13" s="9"/>
      <c r="J13" s="9"/>
      <c r="K13" s="9"/>
      <c r="L13" s="9"/>
      <c r="M13" s="9"/>
      <c r="N13" s="3"/>
      <c r="O13" s="105"/>
      <c r="P13" s="3"/>
    </row>
    <row r="14" spans="1:34" s="2" customFormat="1" ht="13.15">
      <c r="C14" s="187" t="s">
        <v>114</v>
      </c>
      <c r="D14" s="9"/>
      <c r="E14" s="9"/>
      <c r="F14" s="9"/>
      <c r="G14" s="9"/>
      <c r="H14" s="9"/>
      <c r="I14" s="9"/>
      <c r="J14" s="9"/>
      <c r="K14" s="9"/>
      <c r="L14" s="9"/>
      <c r="M14" s="9"/>
      <c r="N14" s="3"/>
      <c r="O14" s="105"/>
      <c r="P14" s="3"/>
    </row>
    <row r="15" spans="1:34" s="2" customFormat="1" ht="13.15">
      <c r="C15" s="187" t="s">
        <v>115</v>
      </c>
      <c r="D15" s="9"/>
      <c r="E15" s="9"/>
      <c r="F15" s="9"/>
      <c r="G15" s="9"/>
      <c r="H15" s="9"/>
      <c r="I15" s="9"/>
      <c r="J15" s="9"/>
      <c r="K15" s="9"/>
      <c r="L15" s="9"/>
      <c r="M15" s="9"/>
      <c r="N15" s="3"/>
      <c r="O15" s="105"/>
      <c r="P15" s="3"/>
    </row>
    <row r="16" spans="1:34" s="2" customFormat="1" ht="13.15">
      <c r="C16" s="187" t="s">
        <v>116</v>
      </c>
      <c r="D16" s="9"/>
      <c r="E16" s="9"/>
      <c r="F16" s="9"/>
      <c r="G16" s="9"/>
      <c r="H16" s="9"/>
      <c r="I16" s="9"/>
      <c r="J16" s="9"/>
      <c r="K16" s="9"/>
      <c r="L16" s="9"/>
      <c r="M16" s="9"/>
      <c r="N16" s="3"/>
      <c r="O16" s="105"/>
      <c r="P16" s="3"/>
    </row>
    <row r="17" spans="3:16" s="2" customFormat="1" ht="13.15">
      <c r="C17" s="187" t="s">
        <v>117</v>
      </c>
      <c r="D17" s="9"/>
      <c r="E17" s="9"/>
      <c r="F17" s="9"/>
      <c r="G17" s="9"/>
      <c r="H17" s="9"/>
      <c r="I17" s="9"/>
      <c r="J17" s="9"/>
      <c r="K17" s="9"/>
      <c r="L17" s="9"/>
      <c r="M17" s="9"/>
      <c r="N17" s="3"/>
      <c r="O17" s="105"/>
      <c r="P17" s="3"/>
    </row>
    <row r="18" spans="3:16" s="2" customFormat="1" ht="13.15">
      <c r="C18" s="187" t="s">
        <v>118</v>
      </c>
      <c r="D18" s="9"/>
      <c r="E18" s="9"/>
      <c r="F18" s="9"/>
      <c r="G18" s="9"/>
      <c r="H18" s="9"/>
      <c r="I18" s="9"/>
      <c r="J18" s="9"/>
      <c r="K18" s="9"/>
      <c r="L18" s="9"/>
      <c r="M18" s="9"/>
      <c r="N18" s="3"/>
      <c r="O18" s="105"/>
      <c r="P18" s="3"/>
    </row>
    <row r="19" spans="3:16" s="2" customFormat="1" ht="13.15">
      <c r="C19" s="187" t="s">
        <v>119</v>
      </c>
      <c r="D19" s="9"/>
      <c r="E19" s="9"/>
      <c r="F19" s="9"/>
      <c r="G19" s="9"/>
      <c r="H19" s="9"/>
      <c r="I19" s="9"/>
      <c r="J19" s="9"/>
      <c r="K19" s="9"/>
      <c r="L19" s="9"/>
      <c r="M19" s="9"/>
      <c r="N19" s="3"/>
      <c r="O19" s="105"/>
      <c r="P19" s="3"/>
    </row>
    <row r="20" spans="3:16" s="2" customFormat="1" ht="13.15"/>
    <row r="21" spans="3:16" s="2" customFormat="1" ht="13.15"/>
    <row r="22" spans="3:16" s="2" customFormat="1" ht="13.15"/>
  </sheetData>
  <mergeCells count="3">
    <mergeCell ref="Q7:AA7"/>
    <mergeCell ref="E7:M7"/>
    <mergeCell ref="AC7:AH7"/>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5E266-3914-4BFD-AF7A-DE5D9193EC36}">
  <sheetPr>
    <tabColor rgb="FFCCCCCE"/>
  </sheetPr>
  <dimension ref="B3:F32"/>
  <sheetViews>
    <sheetView zoomScale="80" zoomScaleNormal="80" workbookViewId="0"/>
  </sheetViews>
  <sheetFormatPr defaultColWidth="9.140625" defaultRowHeight="13.15"/>
  <cols>
    <col min="1" max="5" width="9.140625" style="2"/>
    <col min="6" max="6" width="20.42578125" style="2" bestFit="1" customWidth="1"/>
    <col min="7" max="16384" width="9.140625" style="2"/>
  </cols>
  <sheetData>
    <row r="3" spans="2:6">
      <c r="B3" s="138" t="s">
        <v>348</v>
      </c>
      <c r="F3" s="138" t="s">
        <v>349</v>
      </c>
    </row>
    <row r="5" spans="2:6">
      <c r="B5" s="14">
        <v>1</v>
      </c>
      <c r="C5" s="12" t="s">
        <v>72</v>
      </c>
      <c r="D5" s="2" t="s">
        <v>350</v>
      </c>
      <c r="F5" s="139" t="s">
        <v>351</v>
      </c>
    </row>
    <row r="6" spans="2:6">
      <c r="B6" s="15">
        <v>2</v>
      </c>
      <c r="C6" s="12" t="s">
        <v>111</v>
      </c>
      <c r="D6" s="2" t="s">
        <v>350</v>
      </c>
      <c r="F6" s="140" t="s">
        <v>246</v>
      </c>
    </row>
    <row r="7" spans="2:6">
      <c r="B7" s="15">
        <v>3</v>
      </c>
      <c r="C7" s="12" t="s">
        <v>112</v>
      </c>
      <c r="D7" s="2" t="s">
        <v>350</v>
      </c>
      <c r="F7" s="139" t="s">
        <v>352</v>
      </c>
    </row>
    <row r="8" spans="2:6">
      <c r="B8" s="15">
        <v>4</v>
      </c>
      <c r="C8" s="12" t="s">
        <v>117</v>
      </c>
      <c r="D8" s="2" t="s">
        <v>350</v>
      </c>
      <c r="F8" s="141" t="s">
        <v>353</v>
      </c>
    </row>
    <row r="9" spans="2:6">
      <c r="B9" s="15">
        <v>5</v>
      </c>
      <c r="C9" s="12" t="s">
        <v>115</v>
      </c>
      <c r="D9" s="2" t="s">
        <v>350</v>
      </c>
      <c r="F9" s="142"/>
    </row>
    <row r="10" spans="2:6">
      <c r="B10" s="15">
        <v>6</v>
      </c>
      <c r="C10" s="12" t="s">
        <v>113</v>
      </c>
      <c r="D10" s="2" t="s">
        <v>350</v>
      </c>
    </row>
    <row r="11" spans="2:6">
      <c r="B11" s="15">
        <v>7</v>
      </c>
      <c r="C11" s="12" t="s">
        <v>114</v>
      </c>
      <c r="D11" s="2" t="s">
        <v>350</v>
      </c>
    </row>
    <row r="12" spans="2:6">
      <c r="B12" s="15">
        <v>8</v>
      </c>
      <c r="C12" s="12" t="s">
        <v>116</v>
      </c>
      <c r="D12" s="2" t="s">
        <v>350</v>
      </c>
    </row>
    <row r="13" spans="2:6">
      <c r="B13" s="15">
        <v>9</v>
      </c>
      <c r="C13" s="12" t="s">
        <v>110</v>
      </c>
      <c r="D13" s="2" t="s">
        <v>350</v>
      </c>
    </row>
    <row r="14" spans="2:6">
      <c r="B14" s="15">
        <v>10</v>
      </c>
      <c r="C14" s="12" t="s">
        <v>118</v>
      </c>
      <c r="D14" s="2" t="s">
        <v>350</v>
      </c>
    </row>
    <row r="15" spans="2:6">
      <c r="B15" s="15">
        <v>11</v>
      </c>
      <c r="C15" s="12" t="s">
        <v>119</v>
      </c>
      <c r="D15" s="2" t="s">
        <v>350</v>
      </c>
    </row>
    <row r="16" spans="2:6">
      <c r="B16" s="15">
        <v>12</v>
      </c>
      <c r="C16" s="12" t="s">
        <v>231</v>
      </c>
      <c r="D16" s="2" t="s">
        <v>354</v>
      </c>
    </row>
    <row r="17" spans="2:4">
      <c r="B17" s="15">
        <v>13</v>
      </c>
      <c r="C17" s="12" t="s">
        <v>232</v>
      </c>
      <c r="D17" s="2" t="s">
        <v>354</v>
      </c>
    </row>
    <row r="18" spans="2:4">
      <c r="B18" s="15">
        <v>14</v>
      </c>
      <c r="C18" s="12" t="s">
        <v>233</v>
      </c>
      <c r="D18" s="2" t="s">
        <v>354</v>
      </c>
    </row>
    <row r="19" spans="2:4">
      <c r="B19" s="15">
        <v>15</v>
      </c>
      <c r="C19" s="12" t="s">
        <v>236</v>
      </c>
      <c r="D19" s="2" t="s">
        <v>354</v>
      </c>
    </row>
    <row r="20" spans="2:4">
      <c r="B20" s="15">
        <v>16</v>
      </c>
      <c r="C20" s="12" t="s">
        <v>234</v>
      </c>
      <c r="D20" s="2" t="s">
        <v>354</v>
      </c>
    </row>
    <row r="21" spans="2:4">
      <c r="B21" s="15">
        <v>17</v>
      </c>
      <c r="C21" s="12" t="s">
        <v>235</v>
      </c>
      <c r="D21" s="2" t="s">
        <v>354</v>
      </c>
    </row>
    <row r="24" spans="2:4">
      <c r="B24" s="138" t="s">
        <v>355</v>
      </c>
    </row>
    <row r="26" spans="2:4">
      <c r="B26" s="109" t="s">
        <v>265</v>
      </c>
    </row>
    <row r="27" spans="2:4">
      <c r="B27" s="109" t="s">
        <v>356</v>
      </c>
    </row>
    <row r="28" spans="2:4">
      <c r="B28" s="109" t="s">
        <v>357</v>
      </c>
    </row>
    <row r="29" spans="2:4">
      <c r="B29" s="109" t="s">
        <v>265</v>
      </c>
    </row>
    <row r="30" spans="2:4">
      <c r="B30" s="109" t="s">
        <v>272</v>
      </c>
    </row>
    <row r="31" spans="2:4">
      <c r="B31" s="109" t="s">
        <v>358</v>
      </c>
    </row>
    <row r="32" spans="2:4">
      <c r="B32" s="109" t="s">
        <v>359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89E67-302C-4E1F-A953-146D696425AD}">
  <sheetPr>
    <tabColor rgb="FFFFDB8E"/>
  </sheetPr>
  <dimension ref="A1"/>
  <sheetViews>
    <sheetView zoomScale="80" zoomScaleNormal="80" workbookViewId="0"/>
  </sheetViews>
  <sheetFormatPr defaultRowHeight="12.75"/>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DB8E"/>
  </sheetPr>
  <dimension ref="A1:N238"/>
  <sheetViews>
    <sheetView zoomScale="80" zoomScaleNormal="80" workbookViewId="0"/>
  </sheetViews>
  <sheetFormatPr defaultRowHeight="12.75"/>
  <cols>
    <col min="3" max="3" width="184.140625" bestFit="1" customWidth="1"/>
  </cols>
  <sheetData>
    <row r="1" spans="1:14" s="65" customFormat="1" ht="47.65">
      <c r="A1" s="49" t="e">
        <f ca="1" xml:space="preserve"> RIGHT(CELL("filename", $A$1), LEN(CELL("filename", $A$1)) - SEARCH("]", CELL("filename", $A$1)))</f>
        <v>#VALUE!</v>
      </c>
      <c r="B1" s="49"/>
      <c r="C1" s="67"/>
      <c r="D1" s="67"/>
      <c r="K1" s="87"/>
      <c r="L1" s="87"/>
      <c r="M1" s="87"/>
      <c r="N1" s="87"/>
    </row>
    <row r="2" spans="1:14" ht="14.25">
      <c r="C2" s="176" t="s">
        <v>55</v>
      </c>
      <c r="E2" s="176" t="s">
        <v>56</v>
      </c>
    </row>
    <row r="3" spans="1:14" ht="14.25">
      <c r="A3" s="179" t="s">
        <v>57</v>
      </c>
      <c r="B3" s="179" t="s">
        <v>58</v>
      </c>
      <c r="C3" s="179" t="s">
        <v>59</v>
      </c>
      <c r="D3" s="179" t="s">
        <v>60</v>
      </c>
      <c r="E3" s="179" t="s">
        <v>61</v>
      </c>
      <c r="F3" s="179" t="s">
        <v>62</v>
      </c>
      <c r="G3" s="179" t="s">
        <v>63</v>
      </c>
      <c r="H3" s="179" t="s">
        <v>64</v>
      </c>
      <c r="I3" s="179" t="s">
        <v>65</v>
      </c>
      <c r="J3" s="179" t="s">
        <v>66</v>
      </c>
      <c r="K3" s="179" t="s">
        <v>67</v>
      </c>
      <c r="L3" s="179" t="s">
        <v>68</v>
      </c>
    </row>
    <row r="5" spans="1:14" ht="14.25">
      <c r="F5" s="179" t="s">
        <v>69</v>
      </c>
      <c r="G5" s="179" t="s">
        <v>69</v>
      </c>
      <c r="H5" s="179" t="s">
        <v>69</v>
      </c>
      <c r="I5" s="179" t="s">
        <v>69</v>
      </c>
      <c r="J5" s="179" t="s">
        <v>69</v>
      </c>
      <c r="K5" s="179" t="s">
        <v>69</v>
      </c>
      <c r="L5" s="179" t="s">
        <v>69</v>
      </c>
    </row>
    <row r="6" spans="1:14" ht="14.25">
      <c r="F6" s="179" t="s">
        <v>70</v>
      </c>
      <c r="G6" s="179" t="s">
        <v>70</v>
      </c>
      <c r="H6" s="179" t="s">
        <v>70</v>
      </c>
      <c r="I6" s="179" t="s">
        <v>70</v>
      </c>
      <c r="J6" s="179" t="s">
        <v>70</v>
      </c>
      <c r="K6" s="179" t="s">
        <v>70</v>
      </c>
      <c r="L6" s="179" t="s">
        <v>70</v>
      </c>
    </row>
    <row r="7" spans="1:14" ht="14.25">
      <c r="F7" s="179" t="s">
        <v>71</v>
      </c>
      <c r="G7" s="179" t="s">
        <v>71</v>
      </c>
      <c r="H7" s="179" t="s">
        <v>71</v>
      </c>
      <c r="I7" s="179" t="s">
        <v>71</v>
      </c>
      <c r="J7" s="179" t="s">
        <v>71</v>
      </c>
      <c r="K7" s="179" t="s">
        <v>71</v>
      </c>
      <c r="L7" s="179" t="s">
        <v>71</v>
      </c>
    </row>
    <row r="8" spans="1:14">
      <c r="A8" t="s">
        <v>72</v>
      </c>
      <c r="B8" t="s">
        <v>73</v>
      </c>
      <c r="C8" t="s">
        <v>74</v>
      </c>
      <c r="D8" t="s">
        <v>75</v>
      </c>
      <c r="E8" t="s">
        <v>69</v>
      </c>
      <c r="F8" s="177">
        <v>0</v>
      </c>
      <c r="G8" s="177">
        <v>0</v>
      </c>
      <c r="H8" s="177">
        <v>0</v>
      </c>
      <c r="I8" s="177">
        <v>0</v>
      </c>
      <c r="J8" s="177">
        <v>0</v>
      </c>
      <c r="K8" s="177">
        <v>0</v>
      </c>
      <c r="L8" s="177">
        <v>0</v>
      </c>
    </row>
    <row r="9" spans="1:14">
      <c r="A9" t="s">
        <v>72</v>
      </c>
      <c r="B9" t="s">
        <v>76</v>
      </c>
      <c r="C9" t="s">
        <v>77</v>
      </c>
      <c r="D9" t="s">
        <v>75</v>
      </c>
      <c r="E9" t="s">
        <v>69</v>
      </c>
      <c r="F9" s="177">
        <v>0</v>
      </c>
      <c r="G9" s="177">
        <v>0</v>
      </c>
      <c r="H9" s="177">
        <v>0</v>
      </c>
      <c r="I9" s="177">
        <v>0</v>
      </c>
      <c r="J9" s="177">
        <v>0</v>
      </c>
      <c r="K9" s="177">
        <v>0</v>
      </c>
      <c r="L9" s="177">
        <v>0</v>
      </c>
    </row>
    <row r="10" spans="1:14">
      <c r="A10" t="s">
        <v>72</v>
      </c>
      <c r="B10" t="s">
        <v>78</v>
      </c>
      <c r="C10" t="s">
        <v>79</v>
      </c>
      <c r="D10" t="s">
        <v>75</v>
      </c>
      <c r="E10" t="s">
        <v>69</v>
      </c>
      <c r="F10" s="177">
        <v>0</v>
      </c>
      <c r="G10" s="177">
        <v>0</v>
      </c>
      <c r="H10" s="177">
        <v>0</v>
      </c>
      <c r="I10" s="177">
        <v>0</v>
      </c>
      <c r="J10" s="177">
        <v>0</v>
      </c>
      <c r="K10" s="177">
        <v>0</v>
      </c>
      <c r="L10" s="177">
        <v>0</v>
      </c>
    </row>
    <row r="11" spans="1:14">
      <c r="A11" t="s">
        <v>72</v>
      </c>
      <c r="B11" t="s">
        <v>80</v>
      </c>
      <c r="C11" t="s">
        <v>74</v>
      </c>
      <c r="D11" t="s">
        <v>75</v>
      </c>
      <c r="E11" t="s">
        <v>69</v>
      </c>
      <c r="F11" s="177">
        <v>0</v>
      </c>
      <c r="G11" s="177">
        <v>0</v>
      </c>
      <c r="H11" s="177">
        <v>0</v>
      </c>
      <c r="I11" s="177">
        <v>0</v>
      </c>
      <c r="J11" s="177">
        <v>0</v>
      </c>
      <c r="K11" s="177">
        <v>0</v>
      </c>
      <c r="L11" s="177">
        <v>0</v>
      </c>
    </row>
    <row r="12" spans="1:14">
      <c r="A12" t="s">
        <v>72</v>
      </c>
      <c r="B12" t="s">
        <v>81</v>
      </c>
      <c r="C12" t="s">
        <v>77</v>
      </c>
      <c r="D12" t="s">
        <v>75</v>
      </c>
      <c r="E12" t="s">
        <v>69</v>
      </c>
      <c r="F12" s="177">
        <v>0</v>
      </c>
      <c r="G12" s="177">
        <v>0</v>
      </c>
      <c r="H12" s="177">
        <v>0</v>
      </c>
      <c r="I12" s="177">
        <v>0</v>
      </c>
      <c r="J12" s="177">
        <v>0</v>
      </c>
      <c r="K12" s="177">
        <v>0</v>
      </c>
      <c r="L12" s="177">
        <v>0</v>
      </c>
    </row>
    <row r="13" spans="1:14">
      <c r="A13" t="s">
        <v>72</v>
      </c>
      <c r="B13" t="s">
        <v>82</v>
      </c>
      <c r="C13" t="s">
        <v>79</v>
      </c>
      <c r="D13" t="s">
        <v>75</v>
      </c>
      <c r="E13" t="s">
        <v>69</v>
      </c>
      <c r="F13" s="177">
        <v>0</v>
      </c>
      <c r="G13" s="177">
        <v>0</v>
      </c>
      <c r="H13" s="177">
        <v>0</v>
      </c>
      <c r="I13" s="177">
        <v>0</v>
      </c>
      <c r="J13" s="177">
        <v>0</v>
      </c>
      <c r="K13" s="177">
        <v>0</v>
      </c>
      <c r="L13" s="177">
        <v>0</v>
      </c>
    </row>
    <row r="14" spans="1:14">
      <c r="A14" t="s">
        <v>72</v>
      </c>
      <c r="B14" t="s">
        <v>83</v>
      </c>
      <c r="C14" t="s">
        <v>74</v>
      </c>
      <c r="D14" t="s">
        <v>75</v>
      </c>
      <c r="E14" t="s">
        <v>69</v>
      </c>
      <c r="F14" s="177">
        <v>0</v>
      </c>
      <c r="G14" s="177">
        <v>0</v>
      </c>
      <c r="H14" s="175" t="s">
        <v>84</v>
      </c>
      <c r="I14" s="175" t="s">
        <v>84</v>
      </c>
      <c r="J14" s="175" t="s">
        <v>84</v>
      </c>
      <c r="K14" s="175" t="s">
        <v>84</v>
      </c>
      <c r="L14" s="175" t="s">
        <v>84</v>
      </c>
    </row>
    <row r="15" spans="1:14">
      <c r="A15" t="s">
        <v>72</v>
      </c>
      <c r="B15" t="s">
        <v>85</v>
      </c>
      <c r="C15" t="s">
        <v>77</v>
      </c>
      <c r="D15" t="s">
        <v>75</v>
      </c>
      <c r="E15" t="s">
        <v>69</v>
      </c>
      <c r="F15" s="177">
        <v>0</v>
      </c>
      <c r="G15" s="177">
        <v>0</v>
      </c>
      <c r="H15" s="175" t="s">
        <v>84</v>
      </c>
      <c r="I15" s="175" t="s">
        <v>84</v>
      </c>
      <c r="J15" s="175" t="s">
        <v>84</v>
      </c>
      <c r="K15" s="175" t="s">
        <v>84</v>
      </c>
      <c r="L15" s="175" t="s">
        <v>84</v>
      </c>
    </row>
    <row r="16" spans="1:14">
      <c r="A16" t="s">
        <v>72</v>
      </c>
      <c r="B16" t="s">
        <v>86</v>
      </c>
      <c r="C16" t="s">
        <v>79</v>
      </c>
      <c r="D16" t="s">
        <v>75</v>
      </c>
      <c r="E16" t="s">
        <v>69</v>
      </c>
      <c r="F16" s="177">
        <v>0</v>
      </c>
      <c r="G16" s="177">
        <v>0</v>
      </c>
      <c r="H16" s="175" t="s">
        <v>84</v>
      </c>
      <c r="I16" s="175" t="s">
        <v>84</v>
      </c>
      <c r="J16" s="175" t="s">
        <v>84</v>
      </c>
      <c r="K16" s="175" t="s">
        <v>84</v>
      </c>
      <c r="L16" s="175" t="s">
        <v>84</v>
      </c>
    </row>
    <row r="17" spans="1:12">
      <c r="A17" t="s">
        <v>72</v>
      </c>
      <c r="B17" t="s">
        <v>87</v>
      </c>
      <c r="C17" t="s">
        <v>88</v>
      </c>
      <c r="D17" t="s">
        <v>75</v>
      </c>
      <c r="E17" t="s">
        <v>69</v>
      </c>
      <c r="F17" s="175" t="s">
        <v>84</v>
      </c>
      <c r="G17" s="175" t="s">
        <v>84</v>
      </c>
      <c r="H17" s="177">
        <v>0</v>
      </c>
      <c r="I17" s="177">
        <v>0</v>
      </c>
      <c r="J17" s="177">
        <v>0</v>
      </c>
      <c r="K17" s="177">
        <v>0</v>
      </c>
      <c r="L17" s="177">
        <v>0</v>
      </c>
    </row>
    <row r="18" spans="1:12">
      <c r="A18" t="s">
        <v>72</v>
      </c>
      <c r="B18" t="s">
        <v>89</v>
      </c>
      <c r="C18" t="s">
        <v>90</v>
      </c>
      <c r="D18" t="s">
        <v>75</v>
      </c>
      <c r="E18" t="s">
        <v>69</v>
      </c>
      <c r="F18" s="175" t="s">
        <v>84</v>
      </c>
      <c r="G18" s="175" t="s">
        <v>84</v>
      </c>
      <c r="H18" s="177">
        <v>0</v>
      </c>
      <c r="I18" s="177">
        <v>0</v>
      </c>
      <c r="J18" s="177">
        <v>0</v>
      </c>
      <c r="K18" s="177">
        <v>0</v>
      </c>
      <c r="L18" s="177">
        <v>0</v>
      </c>
    </row>
    <row r="19" spans="1:12">
      <c r="A19" t="s">
        <v>72</v>
      </c>
      <c r="B19" t="s">
        <v>91</v>
      </c>
      <c r="C19" t="s">
        <v>92</v>
      </c>
      <c r="D19" t="s">
        <v>75</v>
      </c>
      <c r="E19" t="s">
        <v>69</v>
      </c>
      <c r="F19" s="175" t="s">
        <v>84</v>
      </c>
      <c r="G19" s="175" t="s">
        <v>84</v>
      </c>
      <c r="H19" s="177">
        <v>0</v>
      </c>
      <c r="I19" s="177">
        <v>0</v>
      </c>
      <c r="J19" s="177">
        <v>0</v>
      </c>
      <c r="K19" s="177">
        <v>0</v>
      </c>
      <c r="L19" s="177">
        <v>0</v>
      </c>
    </row>
    <row r="20" spans="1:12">
      <c r="A20" t="s">
        <v>72</v>
      </c>
      <c r="B20" t="s">
        <v>93</v>
      </c>
      <c r="C20" t="s">
        <v>94</v>
      </c>
      <c r="D20" t="s">
        <v>75</v>
      </c>
      <c r="E20" t="s">
        <v>69</v>
      </c>
      <c r="F20" s="175" t="s">
        <v>84</v>
      </c>
      <c r="G20" s="175" t="s">
        <v>84</v>
      </c>
      <c r="H20" s="177">
        <v>0</v>
      </c>
      <c r="I20" s="177">
        <v>0</v>
      </c>
      <c r="J20" s="177">
        <v>0</v>
      </c>
      <c r="K20" s="177">
        <v>0</v>
      </c>
      <c r="L20" s="177">
        <v>0</v>
      </c>
    </row>
    <row r="21" spans="1:12">
      <c r="A21" t="s">
        <v>72</v>
      </c>
      <c r="B21" t="s">
        <v>95</v>
      </c>
      <c r="C21" t="s">
        <v>96</v>
      </c>
      <c r="D21" t="s">
        <v>75</v>
      </c>
      <c r="E21" t="s">
        <v>69</v>
      </c>
      <c r="F21" s="175" t="s">
        <v>84</v>
      </c>
      <c r="G21" s="175" t="s">
        <v>84</v>
      </c>
      <c r="H21" s="177">
        <v>0</v>
      </c>
      <c r="I21" s="177">
        <v>0</v>
      </c>
      <c r="J21" s="177">
        <v>0</v>
      </c>
      <c r="K21" s="177">
        <v>0</v>
      </c>
      <c r="L21" s="177">
        <v>0</v>
      </c>
    </row>
    <row r="22" spans="1:12">
      <c r="A22" t="s">
        <v>72</v>
      </c>
      <c r="B22" t="s">
        <v>97</v>
      </c>
      <c r="C22" t="s">
        <v>98</v>
      </c>
      <c r="D22" t="s">
        <v>75</v>
      </c>
      <c r="E22" t="s">
        <v>69</v>
      </c>
      <c r="F22" s="175" t="s">
        <v>84</v>
      </c>
      <c r="G22" s="175" t="s">
        <v>84</v>
      </c>
      <c r="H22" s="177">
        <v>0</v>
      </c>
      <c r="I22" s="177">
        <v>0</v>
      </c>
      <c r="J22" s="177">
        <v>0</v>
      </c>
      <c r="K22" s="177">
        <v>0</v>
      </c>
      <c r="L22" s="177">
        <v>0</v>
      </c>
    </row>
    <row r="23" spans="1:12">
      <c r="A23" t="s">
        <v>72</v>
      </c>
      <c r="B23" t="s">
        <v>99</v>
      </c>
      <c r="C23" t="s">
        <v>100</v>
      </c>
      <c r="D23" t="s">
        <v>75</v>
      </c>
      <c r="E23" t="s">
        <v>69</v>
      </c>
      <c r="F23" s="175" t="s">
        <v>84</v>
      </c>
      <c r="G23" s="175" t="s">
        <v>84</v>
      </c>
      <c r="H23" s="177">
        <v>0</v>
      </c>
      <c r="I23" s="177">
        <v>0</v>
      </c>
      <c r="J23" s="177">
        <v>0</v>
      </c>
      <c r="K23" s="177">
        <v>0</v>
      </c>
      <c r="L23" s="177">
        <v>0</v>
      </c>
    </row>
    <row r="24" spans="1:12">
      <c r="A24" t="s">
        <v>72</v>
      </c>
      <c r="B24" t="s">
        <v>101</v>
      </c>
      <c r="C24" t="s">
        <v>74</v>
      </c>
      <c r="D24" t="s">
        <v>75</v>
      </c>
      <c r="E24" t="s">
        <v>69</v>
      </c>
      <c r="F24" s="177">
        <v>0</v>
      </c>
      <c r="G24" s="177">
        <v>0</v>
      </c>
      <c r="H24" s="177">
        <v>0</v>
      </c>
      <c r="I24" s="177">
        <v>0</v>
      </c>
      <c r="J24" s="177">
        <v>0</v>
      </c>
      <c r="K24" s="177">
        <v>0</v>
      </c>
      <c r="L24" s="177">
        <v>0</v>
      </c>
    </row>
    <row r="25" spans="1:12">
      <c r="A25" t="s">
        <v>72</v>
      </c>
      <c r="B25" t="s">
        <v>102</v>
      </c>
      <c r="C25" t="s">
        <v>77</v>
      </c>
      <c r="D25" t="s">
        <v>75</v>
      </c>
      <c r="E25" t="s">
        <v>69</v>
      </c>
      <c r="F25" s="177">
        <v>0</v>
      </c>
      <c r="G25" s="177">
        <v>0</v>
      </c>
      <c r="H25" s="177">
        <v>0</v>
      </c>
      <c r="I25" s="177">
        <v>0</v>
      </c>
      <c r="J25" s="177">
        <v>0</v>
      </c>
      <c r="K25" s="177">
        <v>0</v>
      </c>
      <c r="L25" s="177">
        <v>0</v>
      </c>
    </row>
    <row r="26" spans="1:12">
      <c r="A26" t="s">
        <v>72</v>
      </c>
      <c r="B26" t="s">
        <v>103</v>
      </c>
      <c r="C26" t="s">
        <v>79</v>
      </c>
      <c r="D26" t="s">
        <v>75</v>
      </c>
      <c r="E26" t="s">
        <v>69</v>
      </c>
      <c r="F26" s="177">
        <v>0</v>
      </c>
      <c r="G26" s="177">
        <v>0</v>
      </c>
      <c r="H26" s="177">
        <v>0</v>
      </c>
      <c r="I26" s="177">
        <v>0</v>
      </c>
      <c r="J26" s="177">
        <v>0</v>
      </c>
      <c r="K26" s="177">
        <v>0</v>
      </c>
      <c r="L26" s="177">
        <v>0</v>
      </c>
    </row>
    <row r="27" spans="1:12">
      <c r="A27" t="s">
        <v>72</v>
      </c>
      <c r="B27" t="s">
        <v>104</v>
      </c>
      <c r="C27" t="s">
        <v>105</v>
      </c>
      <c r="D27" t="s">
        <v>106</v>
      </c>
      <c r="E27" t="s">
        <v>69</v>
      </c>
      <c r="F27" s="178">
        <v>1</v>
      </c>
      <c r="G27" s="178">
        <v>1</v>
      </c>
      <c r="H27" s="178">
        <v>0</v>
      </c>
      <c r="I27" s="178">
        <v>0</v>
      </c>
      <c r="J27" s="178">
        <v>1567</v>
      </c>
      <c r="K27" s="178">
        <v>0</v>
      </c>
      <c r="L27" s="178">
        <v>5</v>
      </c>
    </row>
    <row r="28" spans="1:12">
      <c r="A28" t="s">
        <v>72</v>
      </c>
      <c r="B28" t="s">
        <v>107</v>
      </c>
      <c r="C28" t="s">
        <v>108</v>
      </c>
      <c r="D28" t="s">
        <v>109</v>
      </c>
      <c r="E28" t="s">
        <v>69</v>
      </c>
      <c r="F28" s="178">
        <v>0</v>
      </c>
      <c r="G28" s="178">
        <v>0</v>
      </c>
      <c r="H28" s="178">
        <v>0</v>
      </c>
      <c r="I28" s="178">
        <v>0</v>
      </c>
      <c r="J28" s="178">
        <v>0</v>
      </c>
      <c r="K28" s="178">
        <v>0</v>
      </c>
      <c r="L28" s="178">
        <v>11.696</v>
      </c>
    </row>
    <row r="29" spans="1:12">
      <c r="A29" t="s">
        <v>110</v>
      </c>
      <c r="B29" t="s">
        <v>73</v>
      </c>
      <c r="C29" t="s">
        <v>74</v>
      </c>
      <c r="D29" t="s">
        <v>75</v>
      </c>
      <c r="E29" t="s">
        <v>69</v>
      </c>
      <c r="F29" s="177">
        <v>0</v>
      </c>
      <c r="G29" s="177">
        <v>0</v>
      </c>
      <c r="H29" s="177">
        <v>0.38600000000000001</v>
      </c>
      <c r="I29" s="177">
        <v>2.2450000000000001</v>
      </c>
      <c r="J29" s="177">
        <v>7.7690000000000001</v>
      </c>
      <c r="K29" s="177">
        <v>2.7290000000000001</v>
      </c>
      <c r="L29" s="177">
        <v>0</v>
      </c>
    </row>
    <row r="30" spans="1:12">
      <c r="A30" t="s">
        <v>110</v>
      </c>
      <c r="B30" t="s">
        <v>76</v>
      </c>
      <c r="C30" t="s">
        <v>77</v>
      </c>
      <c r="D30" t="s">
        <v>75</v>
      </c>
      <c r="E30" t="s">
        <v>69</v>
      </c>
      <c r="F30" s="177">
        <v>0</v>
      </c>
      <c r="G30" s="177">
        <v>0</v>
      </c>
      <c r="H30" s="177">
        <v>0</v>
      </c>
      <c r="I30" s="177">
        <v>0</v>
      </c>
      <c r="J30" s="177">
        <v>1.458</v>
      </c>
      <c r="K30" s="177">
        <v>3.2440000000000002</v>
      </c>
      <c r="L30" s="177">
        <v>3.2120000000000002</v>
      </c>
    </row>
    <row r="31" spans="1:12">
      <c r="A31" t="s">
        <v>110</v>
      </c>
      <c r="B31" t="s">
        <v>78</v>
      </c>
      <c r="C31" t="s">
        <v>79</v>
      </c>
      <c r="D31" t="s">
        <v>75</v>
      </c>
      <c r="E31" t="s">
        <v>69</v>
      </c>
      <c r="F31" s="177">
        <v>0</v>
      </c>
      <c r="G31" s="177">
        <v>0</v>
      </c>
      <c r="H31" s="177">
        <v>0.38600000000000001</v>
      </c>
      <c r="I31" s="177">
        <v>2.2450000000000001</v>
      </c>
      <c r="J31" s="177">
        <v>9.2270000000000003</v>
      </c>
      <c r="K31" s="177">
        <v>5.9730000000000008</v>
      </c>
      <c r="L31" s="177">
        <v>3.2120000000000002</v>
      </c>
    </row>
    <row r="32" spans="1:12">
      <c r="A32" t="s">
        <v>110</v>
      </c>
      <c r="B32" t="s">
        <v>80</v>
      </c>
      <c r="C32" t="s">
        <v>74</v>
      </c>
      <c r="D32" t="s">
        <v>75</v>
      </c>
      <c r="E32" t="s">
        <v>69</v>
      </c>
      <c r="F32" s="177">
        <v>0</v>
      </c>
      <c r="G32" s="177">
        <v>0</v>
      </c>
      <c r="H32" s="177">
        <v>0</v>
      </c>
      <c r="I32" s="177">
        <v>0.76400000000000001</v>
      </c>
      <c r="J32" s="177">
        <v>6.944</v>
      </c>
      <c r="K32" s="177">
        <v>5.4210000000000003</v>
      </c>
      <c r="L32" s="177">
        <v>0</v>
      </c>
    </row>
    <row r="33" spans="1:12">
      <c r="A33" t="s">
        <v>110</v>
      </c>
      <c r="B33" t="s">
        <v>81</v>
      </c>
      <c r="C33" t="s">
        <v>77</v>
      </c>
      <c r="D33" t="s">
        <v>75</v>
      </c>
      <c r="E33" t="s">
        <v>69</v>
      </c>
      <c r="F33" s="177">
        <v>0</v>
      </c>
      <c r="G33" s="177">
        <v>0</v>
      </c>
      <c r="H33" s="177">
        <v>0</v>
      </c>
      <c r="I33" s="177">
        <v>0</v>
      </c>
      <c r="J33" s="177">
        <v>1.458</v>
      </c>
      <c r="K33" s="177">
        <v>3.2440000000000002</v>
      </c>
      <c r="L33" s="177">
        <v>3.2120000000000002</v>
      </c>
    </row>
    <row r="34" spans="1:12">
      <c r="A34" t="s">
        <v>110</v>
      </c>
      <c r="B34" t="s">
        <v>82</v>
      </c>
      <c r="C34" t="s">
        <v>79</v>
      </c>
      <c r="D34" t="s">
        <v>75</v>
      </c>
      <c r="E34" t="s">
        <v>69</v>
      </c>
      <c r="F34" s="177">
        <v>0</v>
      </c>
      <c r="G34" s="177">
        <v>0</v>
      </c>
      <c r="H34" s="177">
        <v>0</v>
      </c>
      <c r="I34" s="177">
        <v>0.76400000000000001</v>
      </c>
      <c r="J34" s="177">
        <v>8.4019999999999992</v>
      </c>
      <c r="K34" s="177">
        <v>8.6650000000000009</v>
      </c>
      <c r="L34" s="177">
        <v>3.2120000000000002</v>
      </c>
    </row>
    <row r="35" spans="1:12">
      <c r="A35" t="s">
        <v>110</v>
      </c>
      <c r="B35" t="s">
        <v>83</v>
      </c>
      <c r="C35" t="s">
        <v>74</v>
      </c>
      <c r="D35" t="s">
        <v>75</v>
      </c>
      <c r="E35" t="s">
        <v>69</v>
      </c>
      <c r="F35" s="177">
        <v>0</v>
      </c>
      <c r="G35" s="177">
        <v>0</v>
      </c>
      <c r="H35" s="175" t="s">
        <v>84</v>
      </c>
      <c r="I35" s="175" t="s">
        <v>84</v>
      </c>
      <c r="J35" s="175" t="s">
        <v>84</v>
      </c>
      <c r="K35" s="175" t="s">
        <v>84</v>
      </c>
      <c r="L35" s="175" t="s">
        <v>84</v>
      </c>
    </row>
    <row r="36" spans="1:12">
      <c r="A36" t="s">
        <v>110</v>
      </c>
      <c r="B36" t="s">
        <v>85</v>
      </c>
      <c r="C36" t="s">
        <v>77</v>
      </c>
      <c r="D36" t="s">
        <v>75</v>
      </c>
      <c r="E36" t="s">
        <v>69</v>
      </c>
      <c r="F36" s="177">
        <v>0</v>
      </c>
      <c r="G36" s="177">
        <v>0</v>
      </c>
      <c r="H36" s="175" t="s">
        <v>84</v>
      </c>
      <c r="I36" s="175" t="s">
        <v>84</v>
      </c>
      <c r="J36" s="175" t="s">
        <v>84</v>
      </c>
      <c r="K36" s="175" t="s">
        <v>84</v>
      </c>
      <c r="L36" s="175" t="s">
        <v>84</v>
      </c>
    </row>
    <row r="37" spans="1:12">
      <c r="A37" t="s">
        <v>110</v>
      </c>
      <c r="B37" t="s">
        <v>86</v>
      </c>
      <c r="C37" t="s">
        <v>79</v>
      </c>
      <c r="D37" t="s">
        <v>75</v>
      </c>
      <c r="E37" t="s">
        <v>69</v>
      </c>
      <c r="F37" s="177">
        <v>0</v>
      </c>
      <c r="G37" s="177">
        <v>0</v>
      </c>
      <c r="H37" s="175" t="s">
        <v>84</v>
      </c>
      <c r="I37" s="175" t="s">
        <v>84</v>
      </c>
      <c r="J37" s="175" t="s">
        <v>84</v>
      </c>
      <c r="K37" s="175" t="s">
        <v>84</v>
      </c>
      <c r="L37" s="175" t="s">
        <v>84</v>
      </c>
    </row>
    <row r="38" spans="1:12">
      <c r="A38" t="s">
        <v>110</v>
      </c>
      <c r="B38" t="s">
        <v>87</v>
      </c>
      <c r="C38" t="s">
        <v>88</v>
      </c>
      <c r="D38" t="s">
        <v>75</v>
      </c>
      <c r="E38" t="s">
        <v>69</v>
      </c>
      <c r="F38" s="175" t="s">
        <v>84</v>
      </c>
      <c r="G38" s="175" t="s">
        <v>84</v>
      </c>
      <c r="H38" s="177">
        <v>0.378</v>
      </c>
      <c r="I38" s="177">
        <v>2.1989999999999998</v>
      </c>
      <c r="J38" s="177">
        <v>7.5570000000000004</v>
      </c>
      <c r="K38" s="177">
        <v>2.6459999999999999</v>
      </c>
      <c r="L38" s="177">
        <v>0</v>
      </c>
    </row>
    <row r="39" spans="1:12">
      <c r="A39" t="s">
        <v>110</v>
      </c>
      <c r="B39" t="s">
        <v>89</v>
      </c>
      <c r="C39" t="s">
        <v>90</v>
      </c>
      <c r="D39" t="s">
        <v>75</v>
      </c>
      <c r="E39" t="s">
        <v>69</v>
      </c>
      <c r="F39" s="175" t="s">
        <v>84</v>
      </c>
      <c r="G39" s="175" t="s">
        <v>84</v>
      </c>
      <c r="H39" s="177">
        <v>0</v>
      </c>
      <c r="I39" s="177">
        <v>0</v>
      </c>
      <c r="J39" s="177">
        <v>1.464</v>
      </c>
      <c r="K39" s="177">
        <v>3.2509999999999999</v>
      </c>
      <c r="L39" s="177">
        <v>3.2109999999999999</v>
      </c>
    </row>
    <row r="40" spans="1:12">
      <c r="A40" t="s">
        <v>110</v>
      </c>
      <c r="B40" t="s">
        <v>91</v>
      </c>
      <c r="C40" t="s">
        <v>92</v>
      </c>
      <c r="D40" t="s">
        <v>75</v>
      </c>
      <c r="E40" t="s">
        <v>69</v>
      </c>
      <c r="F40" s="175" t="s">
        <v>84</v>
      </c>
      <c r="G40" s="175" t="s">
        <v>84</v>
      </c>
      <c r="H40" s="177">
        <v>0.378</v>
      </c>
      <c r="I40" s="177">
        <v>2.1989999999999998</v>
      </c>
      <c r="J40" s="177">
        <v>9.0210000000000008</v>
      </c>
      <c r="K40" s="177">
        <v>5.8970000000000002</v>
      </c>
      <c r="L40" s="177">
        <v>3.2109999999999999</v>
      </c>
    </row>
    <row r="41" spans="1:12">
      <c r="A41" t="s">
        <v>110</v>
      </c>
      <c r="B41" t="s">
        <v>93</v>
      </c>
      <c r="C41" t="s">
        <v>94</v>
      </c>
      <c r="D41" t="s">
        <v>75</v>
      </c>
      <c r="E41" t="s">
        <v>69</v>
      </c>
      <c r="F41" s="175" t="s">
        <v>84</v>
      </c>
      <c r="G41" s="175" t="s">
        <v>84</v>
      </c>
      <c r="H41" s="177">
        <v>0</v>
      </c>
      <c r="I41" s="177">
        <v>0</v>
      </c>
      <c r="J41" s="177">
        <v>0</v>
      </c>
      <c r="K41" s="177">
        <v>0</v>
      </c>
      <c r="L41" s="177">
        <v>0</v>
      </c>
    </row>
    <row r="42" spans="1:12">
      <c r="A42" t="s">
        <v>110</v>
      </c>
      <c r="B42" t="s">
        <v>95</v>
      </c>
      <c r="C42" t="s">
        <v>96</v>
      </c>
      <c r="D42" t="s">
        <v>75</v>
      </c>
      <c r="E42" t="s">
        <v>69</v>
      </c>
      <c r="F42" s="175" t="s">
        <v>84</v>
      </c>
      <c r="G42" s="175" t="s">
        <v>84</v>
      </c>
      <c r="H42" s="177">
        <v>0.378</v>
      </c>
      <c r="I42" s="177">
        <v>2.1989999999999998</v>
      </c>
      <c r="J42" s="177">
        <v>7.5570000000000004</v>
      </c>
      <c r="K42" s="177">
        <v>2.6459999999999999</v>
      </c>
      <c r="L42" s="177">
        <v>0</v>
      </c>
    </row>
    <row r="43" spans="1:12">
      <c r="A43" t="s">
        <v>110</v>
      </c>
      <c r="B43" t="s">
        <v>97</v>
      </c>
      <c r="C43" t="s">
        <v>98</v>
      </c>
      <c r="D43" t="s">
        <v>75</v>
      </c>
      <c r="E43" t="s">
        <v>69</v>
      </c>
      <c r="F43" s="175" t="s">
        <v>84</v>
      </c>
      <c r="G43" s="175" t="s">
        <v>84</v>
      </c>
      <c r="H43" s="177">
        <v>0</v>
      </c>
      <c r="I43" s="177">
        <v>0</v>
      </c>
      <c r="J43" s="177">
        <v>1.464</v>
      </c>
      <c r="K43" s="177">
        <v>3.2509999999999999</v>
      </c>
      <c r="L43" s="177">
        <v>3.2109999999999999</v>
      </c>
    </row>
    <row r="44" spans="1:12">
      <c r="A44" t="s">
        <v>110</v>
      </c>
      <c r="B44" t="s">
        <v>99</v>
      </c>
      <c r="C44" t="s">
        <v>100</v>
      </c>
      <c r="D44" t="s">
        <v>75</v>
      </c>
      <c r="E44" t="s">
        <v>69</v>
      </c>
      <c r="F44" s="175" t="s">
        <v>84</v>
      </c>
      <c r="G44" s="175" t="s">
        <v>84</v>
      </c>
      <c r="H44" s="177">
        <v>0.378</v>
      </c>
      <c r="I44" s="177">
        <v>2.1989999999999998</v>
      </c>
      <c r="J44" s="177">
        <v>9.0210000000000008</v>
      </c>
      <c r="K44" s="177">
        <v>5.8970000000000002</v>
      </c>
      <c r="L44" s="177">
        <v>3.2109999999999999</v>
      </c>
    </row>
    <row r="45" spans="1:12">
      <c r="A45" t="s">
        <v>110</v>
      </c>
      <c r="B45" t="s">
        <v>101</v>
      </c>
      <c r="C45" t="s">
        <v>74</v>
      </c>
      <c r="D45" t="s">
        <v>75</v>
      </c>
      <c r="E45" t="s">
        <v>69</v>
      </c>
      <c r="F45" s="177">
        <v>0</v>
      </c>
      <c r="G45" s="177">
        <v>0</v>
      </c>
      <c r="H45" s="177">
        <v>0</v>
      </c>
      <c r="I45" s="177">
        <v>0</v>
      </c>
      <c r="J45" s="177">
        <v>0</v>
      </c>
      <c r="K45" s="177">
        <v>0</v>
      </c>
      <c r="L45" s="177">
        <v>0</v>
      </c>
    </row>
    <row r="46" spans="1:12">
      <c r="A46" t="s">
        <v>110</v>
      </c>
      <c r="B46" t="s">
        <v>102</v>
      </c>
      <c r="C46" t="s">
        <v>77</v>
      </c>
      <c r="D46" t="s">
        <v>75</v>
      </c>
      <c r="E46" t="s">
        <v>69</v>
      </c>
      <c r="F46" s="177">
        <v>0</v>
      </c>
      <c r="G46" s="177">
        <v>0</v>
      </c>
      <c r="H46" s="177">
        <v>0</v>
      </c>
      <c r="I46" s="177">
        <v>0</v>
      </c>
      <c r="J46" s="177">
        <v>0</v>
      </c>
      <c r="K46" s="177">
        <v>0</v>
      </c>
      <c r="L46" s="177">
        <v>0</v>
      </c>
    </row>
    <row r="47" spans="1:12">
      <c r="A47" t="s">
        <v>110</v>
      </c>
      <c r="B47" t="s">
        <v>103</v>
      </c>
      <c r="C47" t="s">
        <v>79</v>
      </c>
      <c r="D47" t="s">
        <v>75</v>
      </c>
      <c r="E47" t="s">
        <v>69</v>
      </c>
      <c r="F47" s="177">
        <v>0</v>
      </c>
      <c r="G47" s="177">
        <v>0</v>
      </c>
      <c r="H47" s="177">
        <v>0</v>
      </c>
      <c r="I47" s="177">
        <v>0</v>
      </c>
      <c r="J47" s="177">
        <v>0</v>
      </c>
      <c r="K47" s="177">
        <v>0</v>
      </c>
      <c r="L47" s="177">
        <v>0</v>
      </c>
    </row>
    <row r="48" spans="1:12">
      <c r="A48" t="s">
        <v>110</v>
      </c>
      <c r="B48" t="s">
        <v>104</v>
      </c>
      <c r="C48" t="s">
        <v>105</v>
      </c>
      <c r="D48" t="s">
        <v>106</v>
      </c>
      <c r="E48" t="s">
        <v>69</v>
      </c>
      <c r="F48" s="178">
        <v>221</v>
      </c>
      <c r="G48" s="178">
        <v>390</v>
      </c>
      <c r="H48" s="178">
        <v>757</v>
      </c>
      <c r="I48" s="178">
        <v>1042</v>
      </c>
      <c r="J48" s="178">
        <v>305</v>
      </c>
      <c r="K48" s="178">
        <v>171</v>
      </c>
      <c r="L48" s="178">
        <v>118</v>
      </c>
    </row>
    <row r="49" spans="1:12">
      <c r="A49" t="s">
        <v>110</v>
      </c>
      <c r="B49" t="s">
        <v>107</v>
      </c>
      <c r="C49" t="s">
        <v>108</v>
      </c>
      <c r="D49" t="s">
        <v>109</v>
      </c>
      <c r="E49" t="s">
        <v>69</v>
      </c>
      <c r="F49" s="178">
        <v>0</v>
      </c>
      <c r="G49" s="178">
        <v>0</v>
      </c>
      <c r="H49" s="178">
        <v>0</v>
      </c>
      <c r="I49" s="178">
        <v>2</v>
      </c>
      <c r="J49" s="178">
        <v>1</v>
      </c>
      <c r="K49" s="178">
        <v>1</v>
      </c>
      <c r="L49" s="178">
        <v>0</v>
      </c>
    </row>
    <row r="50" spans="1:12">
      <c r="A50" t="s">
        <v>111</v>
      </c>
      <c r="B50" t="s">
        <v>73</v>
      </c>
      <c r="C50" t="s">
        <v>74</v>
      </c>
      <c r="D50" t="s">
        <v>75</v>
      </c>
      <c r="E50" t="s">
        <v>69</v>
      </c>
      <c r="F50" s="177">
        <v>0</v>
      </c>
      <c r="G50" s="177">
        <v>0</v>
      </c>
      <c r="H50" s="177">
        <v>0</v>
      </c>
      <c r="I50" s="177">
        <v>0</v>
      </c>
      <c r="J50" s="177">
        <v>0</v>
      </c>
      <c r="K50" s="177">
        <v>0</v>
      </c>
      <c r="L50" s="177">
        <v>0</v>
      </c>
    </row>
    <row r="51" spans="1:12">
      <c r="A51" t="s">
        <v>111</v>
      </c>
      <c r="B51" t="s">
        <v>76</v>
      </c>
      <c r="C51" t="s">
        <v>77</v>
      </c>
      <c r="D51" t="s">
        <v>75</v>
      </c>
      <c r="E51" t="s">
        <v>69</v>
      </c>
      <c r="F51" s="177">
        <v>0</v>
      </c>
      <c r="G51" s="177">
        <v>0</v>
      </c>
      <c r="H51" s="177">
        <v>0</v>
      </c>
      <c r="I51" s="177">
        <v>0</v>
      </c>
      <c r="J51" s="177">
        <v>0</v>
      </c>
      <c r="K51" s="177">
        <v>0</v>
      </c>
      <c r="L51" s="177">
        <v>0</v>
      </c>
    </row>
    <row r="52" spans="1:12">
      <c r="A52" t="s">
        <v>111</v>
      </c>
      <c r="B52" t="s">
        <v>78</v>
      </c>
      <c r="C52" t="s">
        <v>79</v>
      </c>
      <c r="D52" t="s">
        <v>75</v>
      </c>
      <c r="E52" t="s">
        <v>69</v>
      </c>
      <c r="F52" s="177">
        <v>0</v>
      </c>
      <c r="G52" s="177">
        <v>0</v>
      </c>
      <c r="H52" s="177">
        <v>0</v>
      </c>
      <c r="I52" s="177">
        <v>0</v>
      </c>
      <c r="J52" s="177">
        <v>0</v>
      </c>
      <c r="K52" s="177">
        <v>0</v>
      </c>
      <c r="L52" s="177">
        <v>0</v>
      </c>
    </row>
    <row r="53" spans="1:12">
      <c r="A53" t="s">
        <v>111</v>
      </c>
      <c r="B53" t="s">
        <v>80</v>
      </c>
      <c r="C53" t="s">
        <v>74</v>
      </c>
      <c r="D53" t="s">
        <v>75</v>
      </c>
      <c r="E53" t="s">
        <v>69</v>
      </c>
      <c r="F53" s="177">
        <v>0</v>
      </c>
      <c r="G53" s="177">
        <v>0</v>
      </c>
      <c r="H53" s="177">
        <v>0</v>
      </c>
      <c r="I53" s="177">
        <v>0</v>
      </c>
      <c r="J53" s="177">
        <v>0</v>
      </c>
      <c r="K53" s="177">
        <v>0</v>
      </c>
      <c r="L53" s="177">
        <v>0</v>
      </c>
    </row>
    <row r="54" spans="1:12">
      <c r="A54" t="s">
        <v>111</v>
      </c>
      <c r="B54" t="s">
        <v>81</v>
      </c>
      <c r="C54" t="s">
        <v>77</v>
      </c>
      <c r="D54" t="s">
        <v>75</v>
      </c>
      <c r="E54" t="s">
        <v>69</v>
      </c>
      <c r="F54" s="177">
        <v>0</v>
      </c>
      <c r="G54" s="177">
        <v>0</v>
      </c>
      <c r="H54" s="177">
        <v>0</v>
      </c>
      <c r="I54" s="177">
        <v>0</v>
      </c>
      <c r="J54" s="177">
        <v>0</v>
      </c>
      <c r="K54" s="177">
        <v>0</v>
      </c>
      <c r="L54" s="177">
        <v>0</v>
      </c>
    </row>
    <row r="55" spans="1:12">
      <c r="A55" t="s">
        <v>111</v>
      </c>
      <c r="B55" t="s">
        <v>82</v>
      </c>
      <c r="C55" t="s">
        <v>79</v>
      </c>
      <c r="D55" t="s">
        <v>75</v>
      </c>
      <c r="E55" t="s">
        <v>69</v>
      </c>
      <c r="F55" s="177">
        <v>0</v>
      </c>
      <c r="G55" s="177">
        <v>0</v>
      </c>
      <c r="H55" s="177">
        <v>0</v>
      </c>
      <c r="I55" s="177">
        <v>0</v>
      </c>
      <c r="J55" s="177">
        <v>0</v>
      </c>
      <c r="K55" s="177">
        <v>0</v>
      </c>
      <c r="L55" s="177">
        <v>0</v>
      </c>
    </row>
    <row r="56" spans="1:12">
      <c r="A56" t="s">
        <v>111</v>
      </c>
      <c r="B56" t="s">
        <v>83</v>
      </c>
      <c r="C56" t="s">
        <v>74</v>
      </c>
      <c r="D56" t="s">
        <v>75</v>
      </c>
      <c r="E56" t="s">
        <v>69</v>
      </c>
      <c r="F56" s="177">
        <v>0</v>
      </c>
      <c r="G56" s="177">
        <v>0</v>
      </c>
      <c r="H56" s="175" t="s">
        <v>84</v>
      </c>
      <c r="I56" s="175" t="s">
        <v>84</v>
      </c>
      <c r="J56" s="175" t="s">
        <v>84</v>
      </c>
      <c r="K56" s="175" t="s">
        <v>84</v>
      </c>
      <c r="L56" s="175" t="s">
        <v>84</v>
      </c>
    </row>
    <row r="57" spans="1:12">
      <c r="A57" t="s">
        <v>111</v>
      </c>
      <c r="B57" t="s">
        <v>85</v>
      </c>
      <c r="C57" t="s">
        <v>77</v>
      </c>
      <c r="D57" t="s">
        <v>75</v>
      </c>
      <c r="E57" t="s">
        <v>69</v>
      </c>
      <c r="F57" s="177">
        <v>0</v>
      </c>
      <c r="G57" s="177">
        <v>0</v>
      </c>
      <c r="H57" s="175" t="s">
        <v>84</v>
      </c>
      <c r="I57" s="175" t="s">
        <v>84</v>
      </c>
      <c r="J57" s="175" t="s">
        <v>84</v>
      </c>
      <c r="K57" s="175" t="s">
        <v>84</v>
      </c>
      <c r="L57" s="175" t="s">
        <v>84</v>
      </c>
    </row>
    <row r="58" spans="1:12">
      <c r="A58" t="s">
        <v>111</v>
      </c>
      <c r="B58" t="s">
        <v>86</v>
      </c>
      <c r="C58" t="s">
        <v>79</v>
      </c>
      <c r="D58" t="s">
        <v>75</v>
      </c>
      <c r="E58" t="s">
        <v>69</v>
      </c>
      <c r="F58" s="177">
        <v>0</v>
      </c>
      <c r="G58" s="177">
        <v>0</v>
      </c>
      <c r="H58" s="175" t="s">
        <v>84</v>
      </c>
      <c r="I58" s="175" t="s">
        <v>84</v>
      </c>
      <c r="J58" s="175" t="s">
        <v>84</v>
      </c>
      <c r="K58" s="175" t="s">
        <v>84</v>
      </c>
      <c r="L58" s="175" t="s">
        <v>84</v>
      </c>
    </row>
    <row r="59" spans="1:12">
      <c r="A59" t="s">
        <v>111</v>
      </c>
      <c r="B59" t="s">
        <v>87</v>
      </c>
      <c r="C59" t="s">
        <v>88</v>
      </c>
      <c r="D59" t="s">
        <v>75</v>
      </c>
      <c r="E59" t="s">
        <v>69</v>
      </c>
      <c r="F59" s="175" t="s">
        <v>84</v>
      </c>
      <c r="G59" s="175" t="s">
        <v>84</v>
      </c>
      <c r="H59" s="177">
        <v>0</v>
      </c>
      <c r="I59" s="177">
        <v>0</v>
      </c>
      <c r="J59" s="177">
        <v>0</v>
      </c>
      <c r="K59" s="177">
        <v>0</v>
      </c>
      <c r="L59" s="177">
        <v>0</v>
      </c>
    </row>
    <row r="60" spans="1:12">
      <c r="A60" t="s">
        <v>111</v>
      </c>
      <c r="B60" t="s">
        <v>89</v>
      </c>
      <c r="C60" t="s">
        <v>90</v>
      </c>
      <c r="D60" t="s">
        <v>75</v>
      </c>
      <c r="E60" t="s">
        <v>69</v>
      </c>
      <c r="F60" s="175" t="s">
        <v>84</v>
      </c>
      <c r="G60" s="175" t="s">
        <v>84</v>
      </c>
      <c r="H60" s="177">
        <v>0</v>
      </c>
      <c r="I60" s="177">
        <v>0</v>
      </c>
      <c r="J60" s="177">
        <v>0</v>
      </c>
      <c r="K60" s="177">
        <v>0</v>
      </c>
      <c r="L60" s="177">
        <v>0</v>
      </c>
    </row>
    <row r="61" spans="1:12">
      <c r="A61" t="s">
        <v>111</v>
      </c>
      <c r="B61" t="s">
        <v>91</v>
      </c>
      <c r="C61" t="s">
        <v>92</v>
      </c>
      <c r="D61" t="s">
        <v>75</v>
      </c>
      <c r="E61" t="s">
        <v>69</v>
      </c>
      <c r="F61" s="175" t="s">
        <v>84</v>
      </c>
      <c r="G61" s="175" t="s">
        <v>84</v>
      </c>
      <c r="H61" s="177">
        <v>0</v>
      </c>
      <c r="I61" s="177">
        <v>0</v>
      </c>
      <c r="J61" s="177">
        <v>0</v>
      </c>
      <c r="K61" s="177">
        <v>0</v>
      </c>
      <c r="L61" s="177">
        <v>0</v>
      </c>
    </row>
    <row r="62" spans="1:12">
      <c r="A62" t="s">
        <v>111</v>
      </c>
      <c r="B62" t="s">
        <v>93</v>
      </c>
      <c r="C62" t="s">
        <v>94</v>
      </c>
      <c r="D62" t="s">
        <v>75</v>
      </c>
      <c r="E62" t="s">
        <v>69</v>
      </c>
      <c r="F62" s="175" t="s">
        <v>84</v>
      </c>
      <c r="G62" s="175" t="s">
        <v>84</v>
      </c>
      <c r="H62" s="177">
        <v>0</v>
      </c>
      <c r="I62" s="177">
        <v>0</v>
      </c>
      <c r="J62" s="177">
        <v>0</v>
      </c>
      <c r="K62" s="177">
        <v>0</v>
      </c>
      <c r="L62" s="177">
        <v>0</v>
      </c>
    </row>
    <row r="63" spans="1:12">
      <c r="A63" t="s">
        <v>111</v>
      </c>
      <c r="B63" t="s">
        <v>95</v>
      </c>
      <c r="C63" t="s">
        <v>96</v>
      </c>
      <c r="D63" t="s">
        <v>75</v>
      </c>
      <c r="E63" t="s">
        <v>69</v>
      </c>
      <c r="F63" s="175" t="s">
        <v>84</v>
      </c>
      <c r="G63" s="175" t="s">
        <v>84</v>
      </c>
      <c r="H63" s="177">
        <v>0</v>
      </c>
      <c r="I63" s="177">
        <v>0</v>
      </c>
      <c r="J63" s="177">
        <v>0</v>
      </c>
      <c r="K63" s="177">
        <v>0</v>
      </c>
      <c r="L63" s="177">
        <v>0</v>
      </c>
    </row>
    <row r="64" spans="1:12">
      <c r="A64" t="s">
        <v>111</v>
      </c>
      <c r="B64" t="s">
        <v>97</v>
      </c>
      <c r="C64" t="s">
        <v>98</v>
      </c>
      <c r="D64" t="s">
        <v>75</v>
      </c>
      <c r="E64" t="s">
        <v>69</v>
      </c>
      <c r="F64" s="175" t="s">
        <v>84</v>
      </c>
      <c r="G64" s="175" t="s">
        <v>84</v>
      </c>
      <c r="H64" s="177">
        <v>0</v>
      </c>
      <c r="I64" s="177">
        <v>0</v>
      </c>
      <c r="J64" s="177">
        <v>0</v>
      </c>
      <c r="K64" s="177">
        <v>0</v>
      </c>
      <c r="L64" s="177">
        <v>0</v>
      </c>
    </row>
    <row r="65" spans="1:12">
      <c r="A65" t="s">
        <v>111</v>
      </c>
      <c r="B65" t="s">
        <v>99</v>
      </c>
      <c r="C65" t="s">
        <v>100</v>
      </c>
      <c r="D65" t="s">
        <v>75</v>
      </c>
      <c r="E65" t="s">
        <v>69</v>
      </c>
      <c r="F65" s="175" t="s">
        <v>84</v>
      </c>
      <c r="G65" s="175" t="s">
        <v>84</v>
      </c>
      <c r="H65" s="177">
        <v>0</v>
      </c>
      <c r="I65" s="177">
        <v>0</v>
      </c>
      <c r="J65" s="177">
        <v>0</v>
      </c>
      <c r="K65" s="177">
        <v>0</v>
      </c>
      <c r="L65" s="177">
        <v>0</v>
      </c>
    </row>
    <row r="66" spans="1:12">
      <c r="A66" t="s">
        <v>111</v>
      </c>
      <c r="B66" t="s">
        <v>101</v>
      </c>
      <c r="C66" t="s">
        <v>74</v>
      </c>
      <c r="D66" t="s">
        <v>75</v>
      </c>
      <c r="E66" t="s">
        <v>69</v>
      </c>
      <c r="F66" s="177">
        <v>0</v>
      </c>
      <c r="G66" s="177">
        <v>0</v>
      </c>
      <c r="H66" s="177">
        <v>0</v>
      </c>
      <c r="I66" s="177">
        <v>0</v>
      </c>
      <c r="J66" s="177">
        <v>0</v>
      </c>
      <c r="K66" s="177">
        <v>0</v>
      </c>
      <c r="L66" s="177">
        <v>0</v>
      </c>
    </row>
    <row r="67" spans="1:12">
      <c r="A67" t="s">
        <v>111</v>
      </c>
      <c r="B67" t="s">
        <v>102</v>
      </c>
      <c r="C67" t="s">
        <v>77</v>
      </c>
      <c r="D67" t="s">
        <v>75</v>
      </c>
      <c r="E67" t="s">
        <v>69</v>
      </c>
      <c r="F67" s="177">
        <v>0</v>
      </c>
      <c r="G67" s="177">
        <v>0</v>
      </c>
      <c r="H67" s="177">
        <v>0</v>
      </c>
      <c r="I67" s="177">
        <v>0</v>
      </c>
      <c r="J67" s="177">
        <v>0</v>
      </c>
      <c r="K67" s="177">
        <v>0</v>
      </c>
      <c r="L67" s="177">
        <v>0</v>
      </c>
    </row>
    <row r="68" spans="1:12">
      <c r="A68" t="s">
        <v>111</v>
      </c>
      <c r="B68" t="s">
        <v>103</v>
      </c>
      <c r="C68" t="s">
        <v>79</v>
      </c>
      <c r="D68" t="s">
        <v>75</v>
      </c>
      <c r="E68" t="s">
        <v>69</v>
      </c>
      <c r="F68" s="177">
        <v>0</v>
      </c>
      <c r="G68" s="177">
        <v>0</v>
      </c>
      <c r="H68" s="177">
        <v>0</v>
      </c>
      <c r="I68" s="177">
        <v>0</v>
      </c>
      <c r="J68" s="177">
        <v>0</v>
      </c>
      <c r="K68" s="177">
        <v>0</v>
      </c>
      <c r="L68" s="177">
        <v>0</v>
      </c>
    </row>
    <row r="69" spans="1:12">
      <c r="A69" t="s">
        <v>111</v>
      </c>
      <c r="B69" t="s">
        <v>104</v>
      </c>
      <c r="C69" t="s">
        <v>105</v>
      </c>
      <c r="D69" t="s">
        <v>106</v>
      </c>
      <c r="E69" t="s">
        <v>69</v>
      </c>
      <c r="F69" s="178">
        <v>0</v>
      </c>
      <c r="G69" s="178">
        <v>0</v>
      </c>
      <c r="H69" s="178">
        <v>0</v>
      </c>
      <c r="I69" s="178">
        <v>3</v>
      </c>
      <c r="J69" s="178">
        <v>0</v>
      </c>
      <c r="K69" s="178">
        <v>0</v>
      </c>
      <c r="L69" s="178">
        <v>0</v>
      </c>
    </row>
    <row r="70" spans="1:12">
      <c r="A70" t="s">
        <v>111</v>
      </c>
      <c r="B70" t="s">
        <v>107</v>
      </c>
      <c r="C70" t="s">
        <v>108</v>
      </c>
      <c r="D70" t="s">
        <v>109</v>
      </c>
      <c r="E70" t="s">
        <v>69</v>
      </c>
      <c r="F70" s="175" t="s">
        <v>84</v>
      </c>
      <c r="G70" s="175" t="s">
        <v>84</v>
      </c>
      <c r="H70" s="175" t="s">
        <v>84</v>
      </c>
      <c r="I70" s="175" t="s">
        <v>84</v>
      </c>
      <c r="J70" s="175" t="s">
        <v>84</v>
      </c>
      <c r="K70" s="175" t="s">
        <v>84</v>
      </c>
      <c r="L70" s="175" t="s">
        <v>84</v>
      </c>
    </row>
    <row r="71" spans="1:12">
      <c r="A71" t="s">
        <v>112</v>
      </c>
      <c r="B71" t="s">
        <v>73</v>
      </c>
      <c r="C71" t="s">
        <v>74</v>
      </c>
      <c r="D71" t="s">
        <v>75</v>
      </c>
      <c r="E71" t="s">
        <v>69</v>
      </c>
      <c r="F71" s="177">
        <v>0</v>
      </c>
      <c r="G71" s="177">
        <v>0</v>
      </c>
      <c r="H71" s="177">
        <v>0</v>
      </c>
      <c r="I71" s="177">
        <v>0</v>
      </c>
      <c r="J71" s="177">
        <v>0</v>
      </c>
      <c r="K71" s="177">
        <v>0</v>
      </c>
      <c r="L71" s="177">
        <v>0</v>
      </c>
    </row>
    <row r="72" spans="1:12">
      <c r="A72" t="s">
        <v>112</v>
      </c>
      <c r="B72" t="s">
        <v>76</v>
      </c>
      <c r="C72" t="s">
        <v>77</v>
      </c>
      <c r="D72" t="s">
        <v>75</v>
      </c>
      <c r="E72" t="s">
        <v>69</v>
      </c>
      <c r="F72" s="177">
        <v>0</v>
      </c>
      <c r="G72" s="177">
        <v>0</v>
      </c>
      <c r="H72" s="177">
        <v>0</v>
      </c>
      <c r="I72" s="177">
        <v>0</v>
      </c>
      <c r="J72" s="177">
        <v>0</v>
      </c>
      <c r="K72" s="177">
        <v>0</v>
      </c>
      <c r="L72" s="177">
        <v>0</v>
      </c>
    </row>
    <row r="73" spans="1:12">
      <c r="A73" t="s">
        <v>112</v>
      </c>
      <c r="B73" t="s">
        <v>78</v>
      </c>
      <c r="C73" t="s">
        <v>79</v>
      </c>
      <c r="D73" t="s">
        <v>75</v>
      </c>
      <c r="E73" t="s">
        <v>69</v>
      </c>
      <c r="F73" s="177">
        <v>0</v>
      </c>
      <c r="G73" s="177">
        <v>0</v>
      </c>
      <c r="H73" s="177">
        <v>0</v>
      </c>
      <c r="I73" s="177">
        <v>0</v>
      </c>
      <c r="J73" s="177">
        <v>0</v>
      </c>
      <c r="K73" s="177">
        <v>0</v>
      </c>
      <c r="L73" s="177">
        <v>0</v>
      </c>
    </row>
    <row r="74" spans="1:12">
      <c r="A74" t="s">
        <v>112</v>
      </c>
      <c r="B74" t="s">
        <v>80</v>
      </c>
      <c r="C74" t="s">
        <v>74</v>
      </c>
      <c r="D74" t="s">
        <v>75</v>
      </c>
      <c r="E74" t="s">
        <v>69</v>
      </c>
      <c r="F74" s="177">
        <v>0</v>
      </c>
      <c r="G74" s="177">
        <v>0</v>
      </c>
      <c r="H74" s="177">
        <v>0</v>
      </c>
      <c r="I74" s="177">
        <v>0</v>
      </c>
      <c r="J74" s="177">
        <v>0</v>
      </c>
      <c r="K74" s="177">
        <v>0</v>
      </c>
      <c r="L74" s="177">
        <v>0</v>
      </c>
    </row>
    <row r="75" spans="1:12">
      <c r="A75" t="s">
        <v>112</v>
      </c>
      <c r="B75" t="s">
        <v>81</v>
      </c>
      <c r="C75" t="s">
        <v>77</v>
      </c>
      <c r="D75" t="s">
        <v>75</v>
      </c>
      <c r="E75" t="s">
        <v>69</v>
      </c>
      <c r="F75" s="177">
        <v>0</v>
      </c>
      <c r="G75" s="177">
        <v>0</v>
      </c>
      <c r="H75" s="177">
        <v>0</v>
      </c>
      <c r="I75" s="177">
        <v>0</v>
      </c>
      <c r="J75" s="177">
        <v>0</v>
      </c>
      <c r="K75" s="177">
        <v>0</v>
      </c>
      <c r="L75" s="177">
        <v>0</v>
      </c>
    </row>
    <row r="76" spans="1:12">
      <c r="A76" t="s">
        <v>112</v>
      </c>
      <c r="B76" t="s">
        <v>82</v>
      </c>
      <c r="C76" t="s">
        <v>79</v>
      </c>
      <c r="D76" t="s">
        <v>75</v>
      </c>
      <c r="E76" t="s">
        <v>69</v>
      </c>
      <c r="F76" s="177">
        <v>0</v>
      </c>
      <c r="G76" s="177">
        <v>0</v>
      </c>
      <c r="H76" s="177">
        <v>0</v>
      </c>
      <c r="I76" s="177">
        <v>0</v>
      </c>
      <c r="J76" s="177">
        <v>0</v>
      </c>
      <c r="K76" s="177">
        <v>0</v>
      </c>
      <c r="L76" s="177">
        <v>0</v>
      </c>
    </row>
    <row r="77" spans="1:12">
      <c r="A77" t="s">
        <v>112</v>
      </c>
      <c r="B77" t="s">
        <v>83</v>
      </c>
      <c r="C77" t="s">
        <v>74</v>
      </c>
      <c r="D77" t="s">
        <v>75</v>
      </c>
      <c r="E77" t="s">
        <v>69</v>
      </c>
      <c r="F77" s="177">
        <v>0</v>
      </c>
      <c r="G77" s="177">
        <v>0</v>
      </c>
      <c r="H77" s="175" t="s">
        <v>84</v>
      </c>
      <c r="I77" s="175" t="s">
        <v>84</v>
      </c>
      <c r="J77" s="175" t="s">
        <v>84</v>
      </c>
      <c r="K77" s="175" t="s">
        <v>84</v>
      </c>
      <c r="L77" s="175" t="s">
        <v>84</v>
      </c>
    </row>
    <row r="78" spans="1:12">
      <c r="A78" t="s">
        <v>112</v>
      </c>
      <c r="B78" t="s">
        <v>85</v>
      </c>
      <c r="C78" t="s">
        <v>77</v>
      </c>
      <c r="D78" t="s">
        <v>75</v>
      </c>
      <c r="E78" t="s">
        <v>69</v>
      </c>
      <c r="F78" s="177">
        <v>0</v>
      </c>
      <c r="G78" s="177">
        <v>0</v>
      </c>
      <c r="H78" s="175" t="s">
        <v>84</v>
      </c>
      <c r="I78" s="175" t="s">
        <v>84</v>
      </c>
      <c r="J78" s="175" t="s">
        <v>84</v>
      </c>
      <c r="K78" s="175" t="s">
        <v>84</v>
      </c>
      <c r="L78" s="175" t="s">
        <v>84</v>
      </c>
    </row>
    <row r="79" spans="1:12">
      <c r="A79" t="s">
        <v>112</v>
      </c>
      <c r="B79" t="s">
        <v>86</v>
      </c>
      <c r="C79" t="s">
        <v>79</v>
      </c>
      <c r="D79" t="s">
        <v>75</v>
      </c>
      <c r="E79" t="s">
        <v>69</v>
      </c>
      <c r="F79" s="177">
        <v>0</v>
      </c>
      <c r="G79" s="177">
        <v>0</v>
      </c>
      <c r="H79" s="175" t="s">
        <v>84</v>
      </c>
      <c r="I79" s="175" t="s">
        <v>84</v>
      </c>
      <c r="J79" s="175" t="s">
        <v>84</v>
      </c>
      <c r="K79" s="175" t="s">
        <v>84</v>
      </c>
      <c r="L79" s="175" t="s">
        <v>84</v>
      </c>
    </row>
    <row r="80" spans="1:12">
      <c r="A80" t="s">
        <v>112</v>
      </c>
      <c r="B80" t="s">
        <v>87</v>
      </c>
      <c r="C80" t="s">
        <v>88</v>
      </c>
      <c r="D80" t="s">
        <v>75</v>
      </c>
      <c r="E80" t="s">
        <v>69</v>
      </c>
      <c r="F80" s="175" t="s">
        <v>84</v>
      </c>
      <c r="G80" s="175" t="s">
        <v>84</v>
      </c>
      <c r="H80" s="177">
        <v>0</v>
      </c>
      <c r="I80" s="177">
        <v>0</v>
      </c>
      <c r="J80" s="177">
        <v>0</v>
      </c>
      <c r="K80" s="177">
        <v>0</v>
      </c>
      <c r="L80" s="177">
        <v>0</v>
      </c>
    </row>
    <row r="81" spans="1:12">
      <c r="A81" t="s">
        <v>112</v>
      </c>
      <c r="B81" t="s">
        <v>89</v>
      </c>
      <c r="C81" t="s">
        <v>90</v>
      </c>
      <c r="D81" t="s">
        <v>75</v>
      </c>
      <c r="E81" t="s">
        <v>69</v>
      </c>
      <c r="F81" s="175" t="s">
        <v>84</v>
      </c>
      <c r="G81" s="175" t="s">
        <v>84</v>
      </c>
      <c r="H81" s="177">
        <v>0</v>
      </c>
      <c r="I81" s="177">
        <v>0</v>
      </c>
      <c r="J81" s="177">
        <v>0</v>
      </c>
      <c r="K81" s="177">
        <v>0</v>
      </c>
      <c r="L81" s="177">
        <v>0</v>
      </c>
    </row>
    <row r="82" spans="1:12">
      <c r="A82" t="s">
        <v>112</v>
      </c>
      <c r="B82" t="s">
        <v>91</v>
      </c>
      <c r="C82" t="s">
        <v>92</v>
      </c>
      <c r="D82" t="s">
        <v>75</v>
      </c>
      <c r="E82" t="s">
        <v>69</v>
      </c>
      <c r="F82" s="175" t="s">
        <v>84</v>
      </c>
      <c r="G82" s="175" t="s">
        <v>84</v>
      </c>
      <c r="H82" s="177">
        <v>0</v>
      </c>
      <c r="I82" s="177">
        <v>0</v>
      </c>
      <c r="J82" s="177">
        <v>0</v>
      </c>
      <c r="K82" s="177">
        <v>0</v>
      </c>
      <c r="L82" s="177">
        <v>0</v>
      </c>
    </row>
    <row r="83" spans="1:12">
      <c r="A83" t="s">
        <v>112</v>
      </c>
      <c r="B83" t="s">
        <v>93</v>
      </c>
      <c r="C83" t="s">
        <v>94</v>
      </c>
      <c r="D83" t="s">
        <v>75</v>
      </c>
      <c r="E83" t="s">
        <v>69</v>
      </c>
      <c r="F83" s="175" t="s">
        <v>84</v>
      </c>
      <c r="G83" s="175" t="s">
        <v>84</v>
      </c>
      <c r="H83" s="177">
        <v>0</v>
      </c>
      <c r="I83" s="177">
        <v>0</v>
      </c>
      <c r="J83" s="177">
        <v>0</v>
      </c>
      <c r="K83" s="177">
        <v>0</v>
      </c>
      <c r="L83" s="177">
        <v>0</v>
      </c>
    </row>
    <row r="84" spans="1:12">
      <c r="A84" t="s">
        <v>112</v>
      </c>
      <c r="B84" t="s">
        <v>95</v>
      </c>
      <c r="C84" t="s">
        <v>96</v>
      </c>
      <c r="D84" t="s">
        <v>75</v>
      </c>
      <c r="E84" t="s">
        <v>69</v>
      </c>
      <c r="F84" s="175" t="s">
        <v>84</v>
      </c>
      <c r="G84" s="175" t="s">
        <v>84</v>
      </c>
      <c r="H84" s="177">
        <v>0</v>
      </c>
      <c r="I84" s="177">
        <v>0</v>
      </c>
      <c r="J84" s="177">
        <v>0</v>
      </c>
      <c r="K84" s="177">
        <v>0</v>
      </c>
      <c r="L84" s="177">
        <v>0</v>
      </c>
    </row>
    <row r="85" spans="1:12">
      <c r="A85" t="s">
        <v>112</v>
      </c>
      <c r="B85" t="s">
        <v>97</v>
      </c>
      <c r="C85" t="s">
        <v>98</v>
      </c>
      <c r="D85" t="s">
        <v>75</v>
      </c>
      <c r="E85" t="s">
        <v>69</v>
      </c>
      <c r="F85" s="175" t="s">
        <v>84</v>
      </c>
      <c r="G85" s="175" t="s">
        <v>84</v>
      </c>
      <c r="H85" s="177">
        <v>0</v>
      </c>
      <c r="I85" s="177">
        <v>0</v>
      </c>
      <c r="J85" s="177">
        <v>0</v>
      </c>
      <c r="K85" s="177">
        <v>0</v>
      </c>
      <c r="L85" s="177">
        <v>0</v>
      </c>
    </row>
    <row r="86" spans="1:12">
      <c r="A86" t="s">
        <v>112</v>
      </c>
      <c r="B86" t="s">
        <v>99</v>
      </c>
      <c r="C86" t="s">
        <v>100</v>
      </c>
      <c r="D86" t="s">
        <v>75</v>
      </c>
      <c r="E86" t="s">
        <v>69</v>
      </c>
      <c r="F86" s="175" t="s">
        <v>84</v>
      </c>
      <c r="G86" s="175" t="s">
        <v>84</v>
      </c>
      <c r="H86" s="177">
        <v>0</v>
      </c>
      <c r="I86" s="177">
        <v>0</v>
      </c>
      <c r="J86" s="177">
        <v>0</v>
      </c>
      <c r="K86" s="177">
        <v>0</v>
      </c>
      <c r="L86" s="177">
        <v>0</v>
      </c>
    </row>
    <row r="87" spans="1:12">
      <c r="A87" t="s">
        <v>112</v>
      </c>
      <c r="B87" t="s">
        <v>101</v>
      </c>
      <c r="C87" t="s">
        <v>74</v>
      </c>
      <c r="D87" t="s">
        <v>75</v>
      </c>
      <c r="E87" t="s">
        <v>69</v>
      </c>
      <c r="F87" s="177">
        <v>0</v>
      </c>
      <c r="G87" s="177">
        <v>0</v>
      </c>
      <c r="H87" s="177">
        <v>0</v>
      </c>
      <c r="I87" s="177">
        <v>0</v>
      </c>
      <c r="J87" s="177">
        <v>0</v>
      </c>
      <c r="K87" s="177">
        <v>0</v>
      </c>
      <c r="L87" s="177">
        <v>0</v>
      </c>
    </row>
    <row r="88" spans="1:12">
      <c r="A88" t="s">
        <v>112</v>
      </c>
      <c r="B88" t="s">
        <v>102</v>
      </c>
      <c r="C88" t="s">
        <v>77</v>
      </c>
      <c r="D88" t="s">
        <v>75</v>
      </c>
      <c r="E88" t="s">
        <v>69</v>
      </c>
      <c r="F88" s="177">
        <v>0</v>
      </c>
      <c r="G88" s="177">
        <v>0</v>
      </c>
      <c r="H88" s="177">
        <v>0</v>
      </c>
      <c r="I88" s="177">
        <v>0</v>
      </c>
      <c r="J88" s="177">
        <v>0</v>
      </c>
      <c r="K88" s="177">
        <v>0</v>
      </c>
      <c r="L88" s="177">
        <v>0</v>
      </c>
    </row>
    <row r="89" spans="1:12">
      <c r="A89" t="s">
        <v>112</v>
      </c>
      <c r="B89" t="s">
        <v>103</v>
      </c>
      <c r="C89" t="s">
        <v>79</v>
      </c>
      <c r="D89" t="s">
        <v>75</v>
      </c>
      <c r="E89" t="s">
        <v>69</v>
      </c>
      <c r="F89" s="177">
        <v>0</v>
      </c>
      <c r="G89" s="177">
        <v>0</v>
      </c>
      <c r="H89" s="177">
        <v>0</v>
      </c>
      <c r="I89" s="177">
        <v>0</v>
      </c>
      <c r="J89" s="177">
        <v>0</v>
      </c>
      <c r="K89" s="177">
        <v>0</v>
      </c>
      <c r="L89" s="177">
        <v>0</v>
      </c>
    </row>
    <row r="90" spans="1:12">
      <c r="A90" t="s">
        <v>112</v>
      </c>
      <c r="B90" t="s">
        <v>104</v>
      </c>
      <c r="C90" t="s">
        <v>105</v>
      </c>
      <c r="D90" t="s">
        <v>106</v>
      </c>
      <c r="E90" t="s">
        <v>69</v>
      </c>
      <c r="F90" s="178">
        <v>0</v>
      </c>
      <c r="G90" s="178">
        <v>0</v>
      </c>
      <c r="H90" s="178">
        <v>0</v>
      </c>
      <c r="I90" s="178">
        <v>1419</v>
      </c>
      <c r="J90" s="178">
        <v>0</v>
      </c>
      <c r="K90" s="178">
        <v>0</v>
      </c>
      <c r="L90" s="178">
        <v>0</v>
      </c>
    </row>
    <row r="91" spans="1:12">
      <c r="A91" t="s">
        <v>112</v>
      </c>
      <c r="B91" t="s">
        <v>107</v>
      </c>
      <c r="C91" t="s">
        <v>108</v>
      </c>
      <c r="D91" t="s">
        <v>109</v>
      </c>
      <c r="E91" t="s">
        <v>69</v>
      </c>
      <c r="F91" s="175" t="s">
        <v>84</v>
      </c>
      <c r="G91" s="175" t="s">
        <v>84</v>
      </c>
      <c r="H91" s="175" t="s">
        <v>84</v>
      </c>
      <c r="I91" s="175" t="s">
        <v>84</v>
      </c>
      <c r="J91" s="175" t="s">
        <v>84</v>
      </c>
      <c r="K91" s="175" t="s">
        <v>84</v>
      </c>
      <c r="L91" s="175" t="s">
        <v>84</v>
      </c>
    </row>
    <row r="92" spans="1:12">
      <c r="A92" t="s">
        <v>113</v>
      </c>
      <c r="B92" t="s">
        <v>73</v>
      </c>
      <c r="C92" t="s">
        <v>74</v>
      </c>
      <c r="D92" t="s">
        <v>75</v>
      </c>
      <c r="E92" t="s">
        <v>69</v>
      </c>
      <c r="F92" s="177">
        <v>0</v>
      </c>
      <c r="G92" s="177">
        <v>0</v>
      </c>
      <c r="H92" s="177">
        <v>0</v>
      </c>
      <c r="I92" s="177">
        <v>0</v>
      </c>
      <c r="J92" s="177">
        <v>0</v>
      </c>
      <c r="K92" s="177">
        <v>0</v>
      </c>
      <c r="L92" s="177">
        <v>0</v>
      </c>
    </row>
    <row r="93" spans="1:12">
      <c r="A93" t="s">
        <v>113</v>
      </c>
      <c r="B93" t="s">
        <v>76</v>
      </c>
      <c r="C93" t="s">
        <v>77</v>
      </c>
      <c r="D93" t="s">
        <v>75</v>
      </c>
      <c r="E93" t="s">
        <v>69</v>
      </c>
      <c r="F93" s="177">
        <v>0</v>
      </c>
      <c r="G93" s="177">
        <v>0</v>
      </c>
      <c r="H93" s="177">
        <v>0</v>
      </c>
      <c r="I93" s="177">
        <v>0</v>
      </c>
      <c r="J93" s="177">
        <v>0</v>
      </c>
      <c r="K93" s="177">
        <v>0</v>
      </c>
      <c r="L93" s="177">
        <v>0</v>
      </c>
    </row>
    <row r="94" spans="1:12">
      <c r="A94" t="s">
        <v>113</v>
      </c>
      <c r="B94" t="s">
        <v>78</v>
      </c>
      <c r="C94" t="s">
        <v>79</v>
      </c>
      <c r="D94" t="s">
        <v>75</v>
      </c>
      <c r="E94" t="s">
        <v>69</v>
      </c>
      <c r="F94" s="177">
        <v>0</v>
      </c>
      <c r="G94" s="177">
        <v>0</v>
      </c>
      <c r="H94" s="177">
        <v>0</v>
      </c>
      <c r="I94" s="177">
        <v>0</v>
      </c>
      <c r="J94" s="177">
        <v>0</v>
      </c>
      <c r="K94" s="177">
        <v>0</v>
      </c>
      <c r="L94" s="177">
        <v>0</v>
      </c>
    </row>
    <row r="95" spans="1:12">
      <c r="A95" t="s">
        <v>113</v>
      </c>
      <c r="B95" t="s">
        <v>80</v>
      </c>
      <c r="C95" t="s">
        <v>74</v>
      </c>
      <c r="D95" t="s">
        <v>75</v>
      </c>
      <c r="E95" t="s">
        <v>69</v>
      </c>
      <c r="F95" s="177">
        <v>0</v>
      </c>
      <c r="G95" s="177">
        <v>0</v>
      </c>
      <c r="H95" s="177">
        <v>0</v>
      </c>
      <c r="I95" s="177">
        <v>0</v>
      </c>
      <c r="J95" s="177">
        <v>0</v>
      </c>
      <c r="K95" s="177">
        <v>0</v>
      </c>
      <c r="L95" s="177">
        <v>0</v>
      </c>
    </row>
    <row r="96" spans="1:12">
      <c r="A96" t="s">
        <v>113</v>
      </c>
      <c r="B96" t="s">
        <v>81</v>
      </c>
      <c r="C96" t="s">
        <v>77</v>
      </c>
      <c r="D96" t="s">
        <v>75</v>
      </c>
      <c r="E96" t="s">
        <v>69</v>
      </c>
      <c r="F96" s="177">
        <v>0</v>
      </c>
      <c r="G96" s="177">
        <v>0</v>
      </c>
      <c r="H96" s="177">
        <v>0</v>
      </c>
      <c r="I96" s="177">
        <v>0</v>
      </c>
      <c r="J96" s="177">
        <v>0</v>
      </c>
      <c r="K96" s="177">
        <v>0</v>
      </c>
      <c r="L96" s="177">
        <v>0</v>
      </c>
    </row>
    <row r="97" spans="1:12">
      <c r="A97" t="s">
        <v>113</v>
      </c>
      <c r="B97" t="s">
        <v>82</v>
      </c>
      <c r="C97" t="s">
        <v>79</v>
      </c>
      <c r="D97" t="s">
        <v>75</v>
      </c>
      <c r="E97" t="s">
        <v>69</v>
      </c>
      <c r="F97" s="177">
        <v>0</v>
      </c>
      <c r="G97" s="177">
        <v>0</v>
      </c>
      <c r="H97" s="177">
        <v>0</v>
      </c>
      <c r="I97" s="177">
        <v>0</v>
      </c>
      <c r="J97" s="177">
        <v>0</v>
      </c>
      <c r="K97" s="177">
        <v>0</v>
      </c>
      <c r="L97" s="177">
        <v>0</v>
      </c>
    </row>
    <row r="98" spans="1:12">
      <c r="A98" t="s">
        <v>113</v>
      </c>
      <c r="B98" t="s">
        <v>83</v>
      </c>
      <c r="C98" t="s">
        <v>74</v>
      </c>
      <c r="D98" t="s">
        <v>75</v>
      </c>
      <c r="E98" t="s">
        <v>69</v>
      </c>
      <c r="F98" s="177">
        <v>0</v>
      </c>
      <c r="G98" s="177">
        <v>0</v>
      </c>
      <c r="H98" s="175" t="s">
        <v>84</v>
      </c>
      <c r="I98" s="175" t="s">
        <v>84</v>
      </c>
      <c r="J98" s="175" t="s">
        <v>84</v>
      </c>
      <c r="K98" s="175" t="s">
        <v>84</v>
      </c>
      <c r="L98" s="175" t="s">
        <v>84</v>
      </c>
    </row>
    <row r="99" spans="1:12">
      <c r="A99" t="s">
        <v>113</v>
      </c>
      <c r="B99" t="s">
        <v>85</v>
      </c>
      <c r="C99" t="s">
        <v>77</v>
      </c>
      <c r="D99" t="s">
        <v>75</v>
      </c>
      <c r="E99" t="s">
        <v>69</v>
      </c>
      <c r="F99" s="177">
        <v>0</v>
      </c>
      <c r="G99" s="177">
        <v>0</v>
      </c>
      <c r="H99" s="175" t="s">
        <v>84</v>
      </c>
      <c r="I99" s="175" t="s">
        <v>84</v>
      </c>
      <c r="J99" s="175" t="s">
        <v>84</v>
      </c>
      <c r="K99" s="175" t="s">
        <v>84</v>
      </c>
      <c r="L99" s="175" t="s">
        <v>84</v>
      </c>
    </row>
    <row r="100" spans="1:12">
      <c r="A100" t="s">
        <v>113</v>
      </c>
      <c r="B100" t="s">
        <v>86</v>
      </c>
      <c r="C100" t="s">
        <v>79</v>
      </c>
      <c r="D100" t="s">
        <v>75</v>
      </c>
      <c r="E100" t="s">
        <v>69</v>
      </c>
      <c r="F100" s="177">
        <v>0</v>
      </c>
      <c r="G100" s="177">
        <v>0</v>
      </c>
      <c r="H100" s="175" t="s">
        <v>84</v>
      </c>
      <c r="I100" s="175" t="s">
        <v>84</v>
      </c>
      <c r="J100" s="175" t="s">
        <v>84</v>
      </c>
      <c r="K100" s="175" t="s">
        <v>84</v>
      </c>
      <c r="L100" s="175" t="s">
        <v>84</v>
      </c>
    </row>
    <row r="101" spans="1:12">
      <c r="A101" t="s">
        <v>113</v>
      </c>
      <c r="B101" t="s">
        <v>87</v>
      </c>
      <c r="C101" t="s">
        <v>88</v>
      </c>
      <c r="D101" t="s">
        <v>75</v>
      </c>
      <c r="E101" t="s">
        <v>69</v>
      </c>
      <c r="F101" s="175" t="s">
        <v>84</v>
      </c>
      <c r="G101" s="175" t="s">
        <v>84</v>
      </c>
      <c r="H101" s="175" t="s">
        <v>84</v>
      </c>
      <c r="I101" s="175" t="s">
        <v>84</v>
      </c>
      <c r="J101" s="175" t="s">
        <v>84</v>
      </c>
      <c r="K101" s="175" t="s">
        <v>84</v>
      </c>
      <c r="L101" s="175" t="s">
        <v>84</v>
      </c>
    </row>
    <row r="102" spans="1:12">
      <c r="A102" t="s">
        <v>113</v>
      </c>
      <c r="B102" t="s">
        <v>89</v>
      </c>
      <c r="C102" t="s">
        <v>90</v>
      </c>
      <c r="D102" t="s">
        <v>75</v>
      </c>
      <c r="E102" t="s">
        <v>69</v>
      </c>
      <c r="F102" s="175" t="s">
        <v>84</v>
      </c>
      <c r="G102" s="175" t="s">
        <v>84</v>
      </c>
      <c r="H102" s="175" t="s">
        <v>84</v>
      </c>
      <c r="I102" s="175" t="s">
        <v>84</v>
      </c>
      <c r="J102" s="175" t="s">
        <v>84</v>
      </c>
      <c r="K102" s="175" t="s">
        <v>84</v>
      </c>
      <c r="L102" s="175" t="s">
        <v>84</v>
      </c>
    </row>
    <row r="103" spans="1:12">
      <c r="A103" t="s">
        <v>113</v>
      </c>
      <c r="B103" t="s">
        <v>91</v>
      </c>
      <c r="C103" t="s">
        <v>92</v>
      </c>
      <c r="D103" t="s">
        <v>75</v>
      </c>
      <c r="E103" t="s">
        <v>69</v>
      </c>
      <c r="F103" s="175" t="s">
        <v>84</v>
      </c>
      <c r="G103" s="175" t="s">
        <v>84</v>
      </c>
      <c r="H103" s="177">
        <v>0</v>
      </c>
      <c r="I103" s="177">
        <v>0</v>
      </c>
      <c r="J103" s="177">
        <v>0</v>
      </c>
      <c r="K103" s="177">
        <v>0</v>
      </c>
      <c r="L103" s="177">
        <v>0</v>
      </c>
    </row>
    <row r="104" spans="1:12">
      <c r="A104" t="s">
        <v>113</v>
      </c>
      <c r="B104" t="s">
        <v>93</v>
      </c>
      <c r="C104" t="s">
        <v>94</v>
      </c>
      <c r="D104" t="s">
        <v>75</v>
      </c>
      <c r="E104" t="s">
        <v>69</v>
      </c>
      <c r="F104" s="175" t="s">
        <v>84</v>
      </c>
      <c r="G104" s="175" t="s">
        <v>84</v>
      </c>
      <c r="H104" s="175" t="s">
        <v>84</v>
      </c>
      <c r="I104" s="175" t="s">
        <v>84</v>
      </c>
      <c r="J104" s="175" t="s">
        <v>84</v>
      </c>
      <c r="K104" s="175" t="s">
        <v>84</v>
      </c>
      <c r="L104" s="175" t="s">
        <v>84</v>
      </c>
    </row>
    <row r="105" spans="1:12">
      <c r="A105" t="s">
        <v>113</v>
      </c>
      <c r="B105" t="s">
        <v>95</v>
      </c>
      <c r="C105" t="s">
        <v>96</v>
      </c>
      <c r="D105" t="s">
        <v>75</v>
      </c>
      <c r="E105" t="s">
        <v>69</v>
      </c>
      <c r="F105" s="175" t="s">
        <v>84</v>
      </c>
      <c r="G105" s="175" t="s">
        <v>84</v>
      </c>
      <c r="H105" s="175" t="s">
        <v>84</v>
      </c>
      <c r="I105" s="175" t="s">
        <v>84</v>
      </c>
      <c r="J105" s="175" t="s">
        <v>84</v>
      </c>
      <c r="K105" s="175" t="s">
        <v>84</v>
      </c>
      <c r="L105" s="175" t="s">
        <v>84</v>
      </c>
    </row>
    <row r="106" spans="1:12">
      <c r="A106" t="s">
        <v>113</v>
      </c>
      <c r="B106" t="s">
        <v>97</v>
      </c>
      <c r="C106" t="s">
        <v>98</v>
      </c>
      <c r="D106" t="s">
        <v>75</v>
      </c>
      <c r="E106" t="s">
        <v>69</v>
      </c>
      <c r="F106" s="175" t="s">
        <v>84</v>
      </c>
      <c r="G106" s="175" t="s">
        <v>84</v>
      </c>
      <c r="H106" s="175" t="s">
        <v>84</v>
      </c>
      <c r="I106" s="175" t="s">
        <v>84</v>
      </c>
      <c r="J106" s="175" t="s">
        <v>84</v>
      </c>
      <c r="K106" s="175" t="s">
        <v>84</v>
      </c>
      <c r="L106" s="175" t="s">
        <v>84</v>
      </c>
    </row>
    <row r="107" spans="1:12">
      <c r="A107" t="s">
        <v>113</v>
      </c>
      <c r="B107" t="s">
        <v>99</v>
      </c>
      <c r="C107" t="s">
        <v>100</v>
      </c>
      <c r="D107" t="s">
        <v>75</v>
      </c>
      <c r="E107" t="s">
        <v>69</v>
      </c>
      <c r="F107" s="175" t="s">
        <v>84</v>
      </c>
      <c r="G107" s="175" t="s">
        <v>84</v>
      </c>
      <c r="H107" s="177">
        <v>0</v>
      </c>
      <c r="I107" s="177">
        <v>0</v>
      </c>
      <c r="J107" s="177">
        <v>0</v>
      </c>
      <c r="K107" s="177">
        <v>0</v>
      </c>
      <c r="L107" s="177">
        <v>0</v>
      </c>
    </row>
    <row r="108" spans="1:12">
      <c r="A108" t="s">
        <v>113</v>
      </c>
      <c r="B108" t="s">
        <v>101</v>
      </c>
      <c r="C108" t="s">
        <v>74</v>
      </c>
      <c r="D108" t="s">
        <v>75</v>
      </c>
      <c r="E108" t="s">
        <v>69</v>
      </c>
      <c r="F108" s="177">
        <v>0</v>
      </c>
      <c r="G108" s="177">
        <v>0</v>
      </c>
      <c r="H108" s="177">
        <v>0</v>
      </c>
      <c r="I108" s="177">
        <v>0</v>
      </c>
      <c r="J108" s="177">
        <v>0</v>
      </c>
      <c r="K108" s="177">
        <v>0</v>
      </c>
      <c r="L108" s="177">
        <v>0</v>
      </c>
    </row>
    <row r="109" spans="1:12">
      <c r="A109" t="s">
        <v>113</v>
      </c>
      <c r="B109" t="s">
        <v>102</v>
      </c>
      <c r="C109" t="s">
        <v>77</v>
      </c>
      <c r="D109" t="s">
        <v>75</v>
      </c>
      <c r="E109" t="s">
        <v>69</v>
      </c>
      <c r="F109" s="177">
        <v>0</v>
      </c>
      <c r="G109" s="177">
        <v>0</v>
      </c>
      <c r="H109" s="177">
        <v>0</v>
      </c>
      <c r="I109" s="177">
        <v>0</v>
      </c>
      <c r="J109" s="177">
        <v>0</v>
      </c>
      <c r="K109" s="177">
        <v>0</v>
      </c>
      <c r="L109" s="177">
        <v>0</v>
      </c>
    </row>
    <row r="110" spans="1:12">
      <c r="A110" t="s">
        <v>113</v>
      </c>
      <c r="B110" t="s">
        <v>103</v>
      </c>
      <c r="C110" t="s">
        <v>79</v>
      </c>
      <c r="D110" t="s">
        <v>75</v>
      </c>
      <c r="E110" t="s">
        <v>69</v>
      </c>
      <c r="F110" s="177">
        <v>0</v>
      </c>
      <c r="G110" s="177">
        <v>0</v>
      </c>
      <c r="H110" s="177">
        <v>0</v>
      </c>
      <c r="I110" s="177">
        <v>0</v>
      </c>
      <c r="J110" s="177">
        <v>0</v>
      </c>
      <c r="K110" s="177">
        <v>0</v>
      </c>
      <c r="L110" s="177">
        <v>0</v>
      </c>
    </row>
    <row r="111" spans="1:12">
      <c r="A111" t="s">
        <v>113</v>
      </c>
      <c r="B111" t="s">
        <v>104</v>
      </c>
      <c r="C111" t="s">
        <v>105</v>
      </c>
      <c r="D111" t="s">
        <v>106</v>
      </c>
      <c r="E111" t="s">
        <v>69</v>
      </c>
      <c r="F111" s="178">
        <v>0</v>
      </c>
      <c r="G111" s="178">
        <v>3</v>
      </c>
      <c r="H111" s="178">
        <v>554</v>
      </c>
      <c r="I111" s="178">
        <v>630</v>
      </c>
      <c r="J111" s="178">
        <v>0</v>
      </c>
      <c r="K111" s="178">
        <v>0</v>
      </c>
      <c r="L111" s="178">
        <v>0</v>
      </c>
    </row>
    <row r="112" spans="1:12">
      <c r="A112" t="s">
        <v>113</v>
      </c>
      <c r="B112" t="s">
        <v>107</v>
      </c>
      <c r="C112" t="s">
        <v>108</v>
      </c>
      <c r="D112" t="s">
        <v>109</v>
      </c>
      <c r="E112" t="s">
        <v>69</v>
      </c>
      <c r="F112" s="175" t="s">
        <v>84</v>
      </c>
      <c r="G112" s="175" t="s">
        <v>84</v>
      </c>
      <c r="H112" s="175" t="s">
        <v>84</v>
      </c>
      <c r="I112" s="175" t="s">
        <v>84</v>
      </c>
      <c r="J112" s="175" t="s">
        <v>84</v>
      </c>
      <c r="K112" s="175" t="s">
        <v>84</v>
      </c>
      <c r="L112" s="175" t="s">
        <v>84</v>
      </c>
    </row>
    <row r="113" spans="1:12">
      <c r="A113" t="s">
        <v>114</v>
      </c>
      <c r="B113" t="s">
        <v>73</v>
      </c>
      <c r="C113" t="s">
        <v>74</v>
      </c>
      <c r="D113" t="s">
        <v>75</v>
      </c>
      <c r="E113" t="s">
        <v>69</v>
      </c>
      <c r="F113" s="177">
        <v>0</v>
      </c>
      <c r="G113" s="177">
        <v>0</v>
      </c>
      <c r="H113" s="177">
        <v>0</v>
      </c>
      <c r="I113" s="177">
        <v>0</v>
      </c>
      <c r="J113" s="177">
        <v>0</v>
      </c>
      <c r="K113" s="177">
        <v>0</v>
      </c>
      <c r="L113" s="177">
        <v>0</v>
      </c>
    </row>
    <row r="114" spans="1:12">
      <c r="A114" t="s">
        <v>114</v>
      </c>
      <c r="B114" t="s">
        <v>76</v>
      </c>
      <c r="C114" t="s">
        <v>77</v>
      </c>
      <c r="D114" t="s">
        <v>75</v>
      </c>
      <c r="E114" t="s">
        <v>69</v>
      </c>
      <c r="F114" s="177">
        <v>0</v>
      </c>
      <c r="G114" s="177">
        <v>0</v>
      </c>
      <c r="H114" s="177">
        <v>0</v>
      </c>
      <c r="I114" s="177">
        <v>0</v>
      </c>
      <c r="J114" s="177">
        <v>0</v>
      </c>
      <c r="K114" s="177">
        <v>0</v>
      </c>
      <c r="L114" s="177">
        <v>0</v>
      </c>
    </row>
    <row r="115" spans="1:12">
      <c r="A115" t="s">
        <v>114</v>
      </c>
      <c r="B115" t="s">
        <v>78</v>
      </c>
      <c r="C115" t="s">
        <v>79</v>
      </c>
      <c r="D115" t="s">
        <v>75</v>
      </c>
      <c r="E115" t="s">
        <v>69</v>
      </c>
      <c r="F115" s="177">
        <v>0</v>
      </c>
      <c r="G115" s="177">
        <v>0</v>
      </c>
      <c r="H115" s="177">
        <v>0</v>
      </c>
      <c r="I115" s="177">
        <v>0</v>
      </c>
      <c r="J115" s="177">
        <v>0</v>
      </c>
      <c r="K115" s="177">
        <v>0</v>
      </c>
      <c r="L115" s="177">
        <v>0</v>
      </c>
    </row>
    <row r="116" spans="1:12">
      <c r="A116" t="s">
        <v>114</v>
      </c>
      <c r="B116" t="s">
        <v>80</v>
      </c>
      <c r="C116" t="s">
        <v>74</v>
      </c>
      <c r="D116" t="s">
        <v>75</v>
      </c>
      <c r="E116" t="s">
        <v>69</v>
      </c>
      <c r="F116" s="177">
        <v>0</v>
      </c>
      <c r="G116" s="177">
        <v>0</v>
      </c>
      <c r="H116" s="177">
        <v>0</v>
      </c>
      <c r="I116" s="177">
        <v>0</v>
      </c>
      <c r="J116" s="177">
        <v>0</v>
      </c>
      <c r="K116" s="177">
        <v>0</v>
      </c>
      <c r="L116" s="177">
        <v>0</v>
      </c>
    </row>
    <row r="117" spans="1:12">
      <c r="A117" t="s">
        <v>114</v>
      </c>
      <c r="B117" t="s">
        <v>81</v>
      </c>
      <c r="C117" t="s">
        <v>77</v>
      </c>
      <c r="D117" t="s">
        <v>75</v>
      </c>
      <c r="E117" t="s">
        <v>69</v>
      </c>
      <c r="F117" s="177">
        <v>0</v>
      </c>
      <c r="G117" s="177">
        <v>0</v>
      </c>
      <c r="H117" s="177">
        <v>0</v>
      </c>
      <c r="I117" s="177">
        <v>0</v>
      </c>
      <c r="J117" s="177">
        <v>0</v>
      </c>
      <c r="K117" s="177">
        <v>0</v>
      </c>
      <c r="L117" s="177">
        <v>0</v>
      </c>
    </row>
    <row r="118" spans="1:12">
      <c r="A118" t="s">
        <v>114</v>
      </c>
      <c r="B118" t="s">
        <v>82</v>
      </c>
      <c r="C118" t="s">
        <v>79</v>
      </c>
      <c r="D118" t="s">
        <v>75</v>
      </c>
      <c r="E118" t="s">
        <v>69</v>
      </c>
      <c r="F118" s="177">
        <v>0</v>
      </c>
      <c r="G118" s="177">
        <v>0</v>
      </c>
      <c r="H118" s="177">
        <v>0</v>
      </c>
      <c r="I118" s="177">
        <v>0</v>
      </c>
      <c r="J118" s="177">
        <v>0</v>
      </c>
      <c r="K118" s="177">
        <v>0</v>
      </c>
      <c r="L118" s="177">
        <v>0</v>
      </c>
    </row>
    <row r="119" spans="1:12">
      <c r="A119" t="s">
        <v>114</v>
      </c>
      <c r="B119" t="s">
        <v>83</v>
      </c>
      <c r="C119" t="s">
        <v>74</v>
      </c>
      <c r="D119" t="s">
        <v>75</v>
      </c>
      <c r="E119" t="s">
        <v>69</v>
      </c>
      <c r="F119" s="177">
        <v>0</v>
      </c>
      <c r="G119" s="177">
        <v>0</v>
      </c>
      <c r="H119" s="175" t="s">
        <v>84</v>
      </c>
      <c r="I119" s="175" t="s">
        <v>84</v>
      </c>
      <c r="J119" s="175" t="s">
        <v>84</v>
      </c>
      <c r="K119" s="175" t="s">
        <v>84</v>
      </c>
      <c r="L119" s="175" t="s">
        <v>84</v>
      </c>
    </row>
    <row r="120" spans="1:12">
      <c r="A120" t="s">
        <v>114</v>
      </c>
      <c r="B120" t="s">
        <v>85</v>
      </c>
      <c r="C120" t="s">
        <v>77</v>
      </c>
      <c r="D120" t="s">
        <v>75</v>
      </c>
      <c r="E120" t="s">
        <v>69</v>
      </c>
      <c r="F120" s="177">
        <v>0</v>
      </c>
      <c r="G120" s="177">
        <v>0</v>
      </c>
      <c r="H120" s="175" t="s">
        <v>84</v>
      </c>
      <c r="I120" s="175" t="s">
        <v>84</v>
      </c>
      <c r="J120" s="175" t="s">
        <v>84</v>
      </c>
      <c r="K120" s="175" t="s">
        <v>84</v>
      </c>
      <c r="L120" s="175" t="s">
        <v>84</v>
      </c>
    </row>
    <row r="121" spans="1:12">
      <c r="A121" t="s">
        <v>114</v>
      </c>
      <c r="B121" t="s">
        <v>86</v>
      </c>
      <c r="C121" t="s">
        <v>79</v>
      </c>
      <c r="D121" t="s">
        <v>75</v>
      </c>
      <c r="E121" t="s">
        <v>69</v>
      </c>
      <c r="F121" s="177">
        <v>0</v>
      </c>
      <c r="G121" s="177">
        <v>0</v>
      </c>
      <c r="H121" s="175" t="s">
        <v>84</v>
      </c>
      <c r="I121" s="175" t="s">
        <v>84</v>
      </c>
      <c r="J121" s="175" t="s">
        <v>84</v>
      </c>
      <c r="K121" s="175" t="s">
        <v>84</v>
      </c>
      <c r="L121" s="175" t="s">
        <v>84</v>
      </c>
    </row>
    <row r="122" spans="1:12">
      <c r="A122" t="s">
        <v>114</v>
      </c>
      <c r="B122" t="s">
        <v>87</v>
      </c>
      <c r="C122" t="s">
        <v>88</v>
      </c>
      <c r="D122" t="s">
        <v>75</v>
      </c>
      <c r="E122" t="s">
        <v>69</v>
      </c>
      <c r="F122" s="175" t="s">
        <v>84</v>
      </c>
      <c r="G122" s="175" t="s">
        <v>84</v>
      </c>
      <c r="H122" s="177">
        <v>0</v>
      </c>
      <c r="I122" s="177">
        <v>0</v>
      </c>
      <c r="J122" s="177">
        <v>0</v>
      </c>
      <c r="K122" s="177">
        <v>0</v>
      </c>
      <c r="L122" s="177">
        <v>0</v>
      </c>
    </row>
    <row r="123" spans="1:12">
      <c r="A123" t="s">
        <v>114</v>
      </c>
      <c r="B123" t="s">
        <v>89</v>
      </c>
      <c r="C123" t="s">
        <v>90</v>
      </c>
      <c r="D123" t="s">
        <v>75</v>
      </c>
      <c r="E123" t="s">
        <v>69</v>
      </c>
      <c r="F123" s="175" t="s">
        <v>84</v>
      </c>
      <c r="G123" s="175" t="s">
        <v>84</v>
      </c>
      <c r="H123" s="177">
        <v>0</v>
      </c>
      <c r="I123" s="177">
        <v>0</v>
      </c>
      <c r="J123" s="177">
        <v>0</v>
      </c>
      <c r="K123" s="177">
        <v>0</v>
      </c>
      <c r="L123" s="177">
        <v>0</v>
      </c>
    </row>
    <row r="124" spans="1:12">
      <c r="A124" t="s">
        <v>114</v>
      </c>
      <c r="B124" t="s">
        <v>91</v>
      </c>
      <c r="C124" t="s">
        <v>92</v>
      </c>
      <c r="D124" t="s">
        <v>75</v>
      </c>
      <c r="E124" t="s">
        <v>69</v>
      </c>
      <c r="F124" s="175" t="s">
        <v>84</v>
      </c>
      <c r="G124" s="175" t="s">
        <v>84</v>
      </c>
      <c r="H124" s="177">
        <v>0</v>
      </c>
      <c r="I124" s="177">
        <v>0</v>
      </c>
      <c r="J124" s="177">
        <v>0</v>
      </c>
      <c r="K124" s="177">
        <v>0</v>
      </c>
      <c r="L124" s="177">
        <v>0</v>
      </c>
    </row>
    <row r="125" spans="1:12">
      <c r="A125" t="s">
        <v>114</v>
      </c>
      <c r="B125" t="s">
        <v>93</v>
      </c>
      <c r="C125" t="s">
        <v>94</v>
      </c>
      <c r="D125" t="s">
        <v>75</v>
      </c>
      <c r="E125" t="s">
        <v>69</v>
      </c>
      <c r="F125" s="175" t="s">
        <v>84</v>
      </c>
      <c r="G125" s="175" t="s">
        <v>84</v>
      </c>
      <c r="H125" s="177">
        <v>0</v>
      </c>
      <c r="I125" s="177">
        <v>0</v>
      </c>
      <c r="J125" s="177">
        <v>0</v>
      </c>
      <c r="K125" s="177">
        <v>0</v>
      </c>
      <c r="L125" s="177">
        <v>0</v>
      </c>
    </row>
    <row r="126" spans="1:12">
      <c r="A126" t="s">
        <v>114</v>
      </c>
      <c r="B126" t="s">
        <v>95</v>
      </c>
      <c r="C126" t="s">
        <v>96</v>
      </c>
      <c r="D126" t="s">
        <v>75</v>
      </c>
      <c r="E126" t="s">
        <v>69</v>
      </c>
      <c r="F126" s="175" t="s">
        <v>84</v>
      </c>
      <c r="G126" s="175" t="s">
        <v>84</v>
      </c>
      <c r="H126" s="177">
        <v>0</v>
      </c>
      <c r="I126" s="177">
        <v>0</v>
      </c>
      <c r="J126" s="177">
        <v>0</v>
      </c>
      <c r="K126" s="177">
        <v>0</v>
      </c>
      <c r="L126" s="177">
        <v>0</v>
      </c>
    </row>
    <row r="127" spans="1:12">
      <c r="A127" t="s">
        <v>114</v>
      </c>
      <c r="B127" t="s">
        <v>97</v>
      </c>
      <c r="C127" t="s">
        <v>98</v>
      </c>
      <c r="D127" t="s">
        <v>75</v>
      </c>
      <c r="E127" t="s">
        <v>69</v>
      </c>
      <c r="F127" s="175" t="s">
        <v>84</v>
      </c>
      <c r="G127" s="175" t="s">
        <v>84</v>
      </c>
      <c r="H127" s="177">
        <v>0</v>
      </c>
      <c r="I127" s="177">
        <v>0</v>
      </c>
      <c r="J127" s="177">
        <v>0</v>
      </c>
      <c r="K127" s="177">
        <v>0</v>
      </c>
      <c r="L127" s="177">
        <v>0</v>
      </c>
    </row>
    <row r="128" spans="1:12">
      <c r="A128" t="s">
        <v>114</v>
      </c>
      <c r="B128" t="s">
        <v>99</v>
      </c>
      <c r="C128" t="s">
        <v>100</v>
      </c>
      <c r="D128" t="s">
        <v>75</v>
      </c>
      <c r="E128" t="s">
        <v>69</v>
      </c>
      <c r="F128" s="175" t="s">
        <v>84</v>
      </c>
      <c r="G128" s="175" t="s">
        <v>84</v>
      </c>
      <c r="H128" s="177">
        <v>0</v>
      </c>
      <c r="I128" s="177">
        <v>0</v>
      </c>
      <c r="J128" s="177">
        <v>0</v>
      </c>
      <c r="K128" s="177">
        <v>0</v>
      </c>
      <c r="L128" s="177">
        <v>0</v>
      </c>
    </row>
    <row r="129" spans="1:12">
      <c r="A129" t="s">
        <v>114</v>
      </c>
      <c r="B129" t="s">
        <v>101</v>
      </c>
      <c r="C129" t="s">
        <v>74</v>
      </c>
      <c r="D129" t="s">
        <v>75</v>
      </c>
      <c r="E129" t="s">
        <v>69</v>
      </c>
      <c r="F129" s="177">
        <v>0</v>
      </c>
      <c r="G129" s="177">
        <v>0</v>
      </c>
      <c r="H129" s="177">
        <v>0</v>
      </c>
      <c r="I129" s="177">
        <v>0</v>
      </c>
      <c r="J129" s="177">
        <v>0</v>
      </c>
      <c r="K129" s="177">
        <v>0</v>
      </c>
      <c r="L129" s="177">
        <v>0</v>
      </c>
    </row>
    <row r="130" spans="1:12">
      <c r="A130" t="s">
        <v>114</v>
      </c>
      <c r="B130" t="s">
        <v>102</v>
      </c>
      <c r="C130" t="s">
        <v>77</v>
      </c>
      <c r="D130" t="s">
        <v>75</v>
      </c>
      <c r="E130" t="s">
        <v>69</v>
      </c>
      <c r="F130" s="177">
        <v>0</v>
      </c>
      <c r="G130" s="177">
        <v>0</v>
      </c>
      <c r="H130" s="177">
        <v>0</v>
      </c>
      <c r="I130" s="177">
        <v>0</v>
      </c>
      <c r="J130" s="177">
        <v>0</v>
      </c>
      <c r="K130" s="177">
        <v>0</v>
      </c>
      <c r="L130" s="177">
        <v>0</v>
      </c>
    </row>
    <row r="131" spans="1:12">
      <c r="A131" t="s">
        <v>114</v>
      </c>
      <c r="B131" t="s">
        <v>103</v>
      </c>
      <c r="C131" t="s">
        <v>79</v>
      </c>
      <c r="D131" t="s">
        <v>75</v>
      </c>
      <c r="E131" t="s">
        <v>69</v>
      </c>
      <c r="F131" s="177">
        <v>0</v>
      </c>
      <c r="G131" s="177">
        <v>0</v>
      </c>
      <c r="H131" s="177">
        <v>0</v>
      </c>
      <c r="I131" s="177">
        <v>0</v>
      </c>
      <c r="J131" s="177">
        <v>0</v>
      </c>
      <c r="K131" s="177">
        <v>0</v>
      </c>
      <c r="L131" s="177">
        <v>0</v>
      </c>
    </row>
    <row r="132" spans="1:12">
      <c r="A132" t="s">
        <v>114</v>
      </c>
      <c r="B132" t="s">
        <v>104</v>
      </c>
      <c r="C132" t="s">
        <v>105</v>
      </c>
      <c r="D132" t="s">
        <v>106</v>
      </c>
      <c r="E132" t="s">
        <v>69</v>
      </c>
      <c r="F132" s="178">
        <v>12</v>
      </c>
      <c r="G132" s="178">
        <v>4</v>
      </c>
      <c r="H132" s="178">
        <v>0</v>
      </c>
      <c r="I132" s="178">
        <v>32</v>
      </c>
      <c r="J132" s="178">
        <v>329</v>
      </c>
      <c r="K132" s="178">
        <v>0</v>
      </c>
      <c r="L132" s="178">
        <v>0</v>
      </c>
    </row>
    <row r="133" spans="1:12">
      <c r="A133" t="s">
        <v>114</v>
      </c>
      <c r="B133" t="s">
        <v>107</v>
      </c>
      <c r="C133" t="s">
        <v>108</v>
      </c>
      <c r="D133" t="s">
        <v>109</v>
      </c>
      <c r="E133" t="s">
        <v>69</v>
      </c>
      <c r="F133" s="175" t="s">
        <v>84</v>
      </c>
      <c r="G133" s="175" t="s">
        <v>84</v>
      </c>
      <c r="H133" s="175" t="s">
        <v>84</v>
      </c>
      <c r="I133" s="175" t="s">
        <v>84</v>
      </c>
      <c r="J133" s="175" t="s">
        <v>84</v>
      </c>
      <c r="K133" s="175" t="s">
        <v>84</v>
      </c>
      <c r="L133" s="175" t="s">
        <v>84</v>
      </c>
    </row>
    <row r="134" spans="1:12">
      <c r="A134" t="s">
        <v>115</v>
      </c>
      <c r="B134" t="s">
        <v>73</v>
      </c>
      <c r="C134" t="s">
        <v>74</v>
      </c>
      <c r="D134" t="s">
        <v>75</v>
      </c>
      <c r="E134" t="s">
        <v>69</v>
      </c>
      <c r="F134" s="177">
        <v>0</v>
      </c>
      <c r="G134" s="177">
        <v>0</v>
      </c>
      <c r="H134" s="177">
        <v>0</v>
      </c>
      <c r="I134" s="177">
        <v>0</v>
      </c>
      <c r="J134" s="177">
        <v>0</v>
      </c>
      <c r="K134" s="177">
        <v>0</v>
      </c>
      <c r="L134" s="177">
        <v>0</v>
      </c>
    </row>
    <row r="135" spans="1:12">
      <c r="A135" t="s">
        <v>115</v>
      </c>
      <c r="B135" t="s">
        <v>76</v>
      </c>
      <c r="C135" t="s">
        <v>77</v>
      </c>
      <c r="D135" t="s">
        <v>75</v>
      </c>
      <c r="E135" t="s">
        <v>69</v>
      </c>
      <c r="F135" s="177">
        <v>0</v>
      </c>
      <c r="G135" s="177">
        <v>0</v>
      </c>
      <c r="H135" s="177">
        <v>0</v>
      </c>
      <c r="I135" s="177">
        <v>0</v>
      </c>
      <c r="J135" s="177">
        <v>0</v>
      </c>
      <c r="K135" s="177">
        <v>0</v>
      </c>
      <c r="L135" s="177">
        <v>0</v>
      </c>
    </row>
    <row r="136" spans="1:12">
      <c r="A136" t="s">
        <v>115</v>
      </c>
      <c r="B136" t="s">
        <v>78</v>
      </c>
      <c r="C136" t="s">
        <v>79</v>
      </c>
      <c r="D136" t="s">
        <v>75</v>
      </c>
      <c r="E136" t="s">
        <v>69</v>
      </c>
      <c r="F136" s="177">
        <v>0</v>
      </c>
      <c r="G136" s="177">
        <v>0</v>
      </c>
      <c r="H136" s="177">
        <v>0</v>
      </c>
      <c r="I136" s="177">
        <v>0</v>
      </c>
      <c r="J136" s="177">
        <v>0</v>
      </c>
      <c r="K136" s="177">
        <v>0</v>
      </c>
      <c r="L136" s="177">
        <v>0</v>
      </c>
    </row>
    <row r="137" spans="1:12">
      <c r="A137" t="s">
        <v>115</v>
      </c>
      <c r="B137" t="s">
        <v>80</v>
      </c>
      <c r="C137" t="s">
        <v>74</v>
      </c>
      <c r="D137" t="s">
        <v>75</v>
      </c>
      <c r="E137" t="s">
        <v>69</v>
      </c>
      <c r="F137" s="177">
        <v>0</v>
      </c>
      <c r="G137" s="177">
        <v>0</v>
      </c>
      <c r="H137" s="177">
        <v>0</v>
      </c>
      <c r="I137" s="177">
        <v>0</v>
      </c>
      <c r="J137" s="177">
        <v>0</v>
      </c>
      <c r="K137" s="177">
        <v>0</v>
      </c>
      <c r="L137" s="177">
        <v>0</v>
      </c>
    </row>
    <row r="138" spans="1:12">
      <c r="A138" t="s">
        <v>115</v>
      </c>
      <c r="B138" t="s">
        <v>81</v>
      </c>
      <c r="C138" t="s">
        <v>77</v>
      </c>
      <c r="D138" t="s">
        <v>75</v>
      </c>
      <c r="E138" t="s">
        <v>69</v>
      </c>
      <c r="F138" s="177">
        <v>0</v>
      </c>
      <c r="G138" s="177">
        <v>0</v>
      </c>
      <c r="H138" s="177">
        <v>0</v>
      </c>
      <c r="I138" s="177">
        <v>0</v>
      </c>
      <c r="J138" s="177">
        <v>0</v>
      </c>
      <c r="K138" s="177">
        <v>0</v>
      </c>
      <c r="L138" s="177">
        <v>0</v>
      </c>
    </row>
    <row r="139" spans="1:12">
      <c r="A139" t="s">
        <v>115</v>
      </c>
      <c r="B139" t="s">
        <v>82</v>
      </c>
      <c r="C139" t="s">
        <v>79</v>
      </c>
      <c r="D139" t="s">
        <v>75</v>
      </c>
      <c r="E139" t="s">
        <v>69</v>
      </c>
      <c r="F139" s="177">
        <v>0</v>
      </c>
      <c r="G139" s="177">
        <v>0</v>
      </c>
      <c r="H139" s="177">
        <v>0</v>
      </c>
      <c r="I139" s="177">
        <v>0</v>
      </c>
      <c r="J139" s="177">
        <v>0</v>
      </c>
      <c r="K139" s="177">
        <v>0</v>
      </c>
      <c r="L139" s="177">
        <v>0</v>
      </c>
    </row>
    <row r="140" spans="1:12">
      <c r="A140" t="s">
        <v>115</v>
      </c>
      <c r="B140" t="s">
        <v>83</v>
      </c>
      <c r="C140" t="s">
        <v>74</v>
      </c>
      <c r="D140" t="s">
        <v>75</v>
      </c>
      <c r="E140" t="s">
        <v>69</v>
      </c>
      <c r="F140" s="177">
        <v>0</v>
      </c>
      <c r="G140" s="177">
        <v>0</v>
      </c>
      <c r="H140" s="175" t="s">
        <v>84</v>
      </c>
      <c r="I140" s="175" t="s">
        <v>84</v>
      </c>
      <c r="J140" s="175" t="s">
        <v>84</v>
      </c>
      <c r="K140" s="175" t="s">
        <v>84</v>
      </c>
      <c r="L140" s="175" t="s">
        <v>84</v>
      </c>
    </row>
    <row r="141" spans="1:12">
      <c r="A141" t="s">
        <v>115</v>
      </c>
      <c r="B141" t="s">
        <v>85</v>
      </c>
      <c r="C141" t="s">
        <v>77</v>
      </c>
      <c r="D141" t="s">
        <v>75</v>
      </c>
      <c r="E141" t="s">
        <v>69</v>
      </c>
      <c r="F141" s="177">
        <v>0</v>
      </c>
      <c r="G141" s="177">
        <v>0</v>
      </c>
      <c r="H141" s="175" t="s">
        <v>84</v>
      </c>
      <c r="I141" s="175" t="s">
        <v>84</v>
      </c>
      <c r="J141" s="175" t="s">
        <v>84</v>
      </c>
      <c r="K141" s="175" t="s">
        <v>84</v>
      </c>
      <c r="L141" s="175" t="s">
        <v>84</v>
      </c>
    </row>
    <row r="142" spans="1:12">
      <c r="A142" t="s">
        <v>115</v>
      </c>
      <c r="B142" t="s">
        <v>86</v>
      </c>
      <c r="C142" t="s">
        <v>79</v>
      </c>
      <c r="D142" t="s">
        <v>75</v>
      </c>
      <c r="E142" t="s">
        <v>69</v>
      </c>
      <c r="F142" s="177">
        <v>0</v>
      </c>
      <c r="G142" s="177">
        <v>0</v>
      </c>
      <c r="H142" s="175" t="s">
        <v>84</v>
      </c>
      <c r="I142" s="175" t="s">
        <v>84</v>
      </c>
      <c r="J142" s="175" t="s">
        <v>84</v>
      </c>
      <c r="K142" s="175" t="s">
        <v>84</v>
      </c>
      <c r="L142" s="175" t="s">
        <v>84</v>
      </c>
    </row>
    <row r="143" spans="1:12">
      <c r="A143" t="s">
        <v>115</v>
      </c>
      <c r="B143" t="s">
        <v>87</v>
      </c>
      <c r="C143" t="s">
        <v>88</v>
      </c>
      <c r="D143" t="s">
        <v>75</v>
      </c>
      <c r="E143" t="s">
        <v>69</v>
      </c>
      <c r="F143" s="175" t="s">
        <v>84</v>
      </c>
      <c r="G143" s="175" t="s">
        <v>84</v>
      </c>
      <c r="H143" s="177">
        <v>0</v>
      </c>
      <c r="I143" s="177">
        <v>0</v>
      </c>
      <c r="J143" s="177">
        <v>0</v>
      </c>
      <c r="K143" s="177">
        <v>0</v>
      </c>
      <c r="L143" s="177">
        <v>0</v>
      </c>
    </row>
    <row r="144" spans="1:12">
      <c r="A144" t="s">
        <v>115</v>
      </c>
      <c r="B144" t="s">
        <v>89</v>
      </c>
      <c r="C144" t="s">
        <v>90</v>
      </c>
      <c r="D144" t="s">
        <v>75</v>
      </c>
      <c r="E144" t="s">
        <v>69</v>
      </c>
      <c r="F144" s="175" t="s">
        <v>84</v>
      </c>
      <c r="G144" s="175" t="s">
        <v>84</v>
      </c>
      <c r="H144" s="177">
        <v>0</v>
      </c>
      <c r="I144" s="177">
        <v>0</v>
      </c>
      <c r="J144" s="177">
        <v>0</v>
      </c>
      <c r="K144" s="177">
        <v>0</v>
      </c>
      <c r="L144" s="177">
        <v>0</v>
      </c>
    </row>
    <row r="145" spans="1:12">
      <c r="A145" t="s">
        <v>115</v>
      </c>
      <c r="B145" t="s">
        <v>91</v>
      </c>
      <c r="C145" t="s">
        <v>92</v>
      </c>
      <c r="D145" t="s">
        <v>75</v>
      </c>
      <c r="E145" t="s">
        <v>69</v>
      </c>
      <c r="F145" s="175" t="s">
        <v>84</v>
      </c>
      <c r="G145" s="175" t="s">
        <v>84</v>
      </c>
      <c r="H145" s="177">
        <v>0</v>
      </c>
      <c r="I145" s="177">
        <v>0</v>
      </c>
      <c r="J145" s="177">
        <v>0</v>
      </c>
      <c r="K145" s="177">
        <v>0</v>
      </c>
      <c r="L145" s="177">
        <v>0</v>
      </c>
    </row>
    <row r="146" spans="1:12">
      <c r="A146" t="s">
        <v>115</v>
      </c>
      <c r="B146" t="s">
        <v>93</v>
      </c>
      <c r="C146" t="s">
        <v>94</v>
      </c>
      <c r="D146" t="s">
        <v>75</v>
      </c>
      <c r="E146" t="s">
        <v>69</v>
      </c>
      <c r="F146" s="175" t="s">
        <v>84</v>
      </c>
      <c r="G146" s="175" t="s">
        <v>84</v>
      </c>
      <c r="H146" s="177">
        <v>0</v>
      </c>
      <c r="I146" s="177">
        <v>0</v>
      </c>
      <c r="J146" s="177">
        <v>0</v>
      </c>
      <c r="K146" s="177">
        <v>0</v>
      </c>
      <c r="L146" s="177">
        <v>0</v>
      </c>
    </row>
    <row r="147" spans="1:12">
      <c r="A147" t="s">
        <v>115</v>
      </c>
      <c r="B147" t="s">
        <v>95</v>
      </c>
      <c r="C147" t="s">
        <v>96</v>
      </c>
      <c r="D147" t="s">
        <v>75</v>
      </c>
      <c r="E147" t="s">
        <v>69</v>
      </c>
      <c r="F147" s="175" t="s">
        <v>84</v>
      </c>
      <c r="G147" s="175" t="s">
        <v>84</v>
      </c>
      <c r="H147" s="177">
        <v>0</v>
      </c>
      <c r="I147" s="177">
        <v>0</v>
      </c>
      <c r="J147" s="177">
        <v>0</v>
      </c>
      <c r="K147" s="177">
        <v>0</v>
      </c>
      <c r="L147" s="177">
        <v>0</v>
      </c>
    </row>
    <row r="148" spans="1:12">
      <c r="A148" t="s">
        <v>115</v>
      </c>
      <c r="B148" t="s">
        <v>97</v>
      </c>
      <c r="C148" t="s">
        <v>98</v>
      </c>
      <c r="D148" t="s">
        <v>75</v>
      </c>
      <c r="E148" t="s">
        <v>69</v>
      </c>
      <c r="F148" s="175" t="s">
        <v>84</v>
      </c>
      <c r="G148" s="175" t="s">
        <v>84</v>
      </c>
      <c r="H148" s="177">
        <v>0</v>
      </c>
      <c r="I148" s="177">
        <v>0</v>
      </c>
      <c r="J148" s="177">
        <v>0</v>
      </c>
      <c r="K148" s="177">
        <v>0</v>
      </c>
      <c r="L148" s="177">
        <v>0</v>
      </c>
    </row>
    <row r="149" spans="1:12">
      <c r="A149" t="s">
        <v>115</v>
      </c>
      <c r="B149" t="s">
        <v>99</v>
      </c>
      <c r="C149" t="s">
        <v>100</v>
      </c>
      <c r="D149" t="s">
        <v>75</v>
      </c>
      <c r="E149" t="s">
        <v>69</v>
      </c>
      <c r="F149" s="175" t="s">
        <v>84</v>
      </c>
      <c r="G149" s="175" t="s">
        <v>84</v>
      </c>
      <c r="H149" s="177">
        <v>0</v>
      </c>
      <c r="I149" s="177">
        <v>0</v>
      </c>
      <c r="J149" s="177">
        <v>0</v>
      </c>
      <c r="K149" s="177">
        <v>0</v>
      </c>
      <c r="L149" s="177">
        <v>0</v>
      </c>
    </row>
    <row r="150" spans="1:12">
      <c r="A150" t="s">
        <v>115</v>
      </c>
      <c r="B150" t="s">
        <v>101</v>
      </c>
      <c r="C150" t="s">
        <v>74</v>
      </c>
      <c r="D150" t="s">
        <v>75</v>
      </c>
      <c r="E150" t="s">
        <v>69</v>
      </c>
      <c r="F150" s="177">
        <v>0</v>
      </c>
      <c r="G150" s="177">
        <v>0</v>
      </c>
      <c r="H150" s="177">
        <v>0</v>
      </c>
      <c r="I150" s="177">
        <v>0</v>
      </c>
      <c r="J150" s="177">
        <v>0</v>
      </c>
      <c r="K150" s="177">
        <v>0</v>
      </c>
      <c r="L150" s="177">
        <v>0</v>
      </c>
    </row>
    <row r="151" spans="1:12">
      <c r="A151" t="s">
        <v>115</v>
      </c>
      <c r="B151" t="s">
        <v>102</v>
      </c>
      <c r="C151" t="s">
        <v>77</v>
      </c>
      <c r="D151" t="s">
        <v>75</v>
      </c>
      <c r="E151" t="s">
        <v>69</v>
      </c>
      <c r="F151" s="177">
        <v>0</v>
      </c>
      <c r="G151" s="177">
        <v>0</v>
      </c>
      <c r="H151" s="177">
        <v>0</v>
      </c>
      <c r="I151" s="177">
        <v>0</v>
      </c>
      <c r="J151" s="177">
        <v>0</v>
      </c>
      <c r="K151" s="177">
        <v>0</v>
      </c>
      <c r="L151" s="177">
        <v>0</v>
      </c>
    </row>
    <row r="152" spans="1:12">
      <c r="A152" t="s">
        <v>115</v>
      </c>
      <c r="B152" t="s">
        <v>103</v>
      </c>
      <c r="C152" t="s">
        <v>79</v>
      </c>
      <c r="D152" t="s">
        <v>75</v>
      </c>
      <c r="E152" t="s">
        <v>69</v>
      </c>
      <c r="F152" s="177">
        <v>0</v>
      </c>
      <c r="G152" s="177">
        <v>0</v>
      </c>
      <c r="H152" s="177">
        <v>0</v>
      </c>
      <c r="I152" s="177">
        <v>0</v>
      </c>
      <c r="J152" s="177">
        <v>0</v>
      </c>
      <c r="K152" s="177">
        <v>0</v>
      </c>
      <c r="L152" s="177">
        <v>0</v>
      </c>
    </row>
    <row r="153" spans="1:12">
      <c r="A153" t="s">
        <v>115</v>
      </c>
      <c r="B153" t="s">
        <v>104</v>
      </c>
      <c r="C153" t="s">
        <v>105</v>
      </c>
      <c r="D153" t="s">
        <v>106</v>
      </c>
      <c r="E153" t="s">
        <v>69</v>
      </c>
      <c r="F153" s="178">
        <v>0</v>
      </c>
      <c r="G153" s="178">
        <v>30</v>
      </c>
      <c r="H153" s="178">
        <v>0</v>
      </c>
      <c r="I153" s="178">
        <v>333</v>
      </c>
      <c r="J153" s="178">
        <v>0</v>
      </c>
      <c r="K153" s="178">
        <v>0</v>
      </c>
      <c r="L153" s="178">
        <v>0</v>
      </c>
    </row>
    <row r="154" spans="1:12">
      <c r="A154" t="s">
        <v>115</v>
      </c>
      <c r="B154" t="s">
        <v>107</v>
      </c>
      <c r="C154" t="s">
        <v>108</v>
      </c>
      <c r="D154" t="s">
        <v>109</v>
      </c>
      <c r="E154" t="s">
        <v>69</v>
      </c>
      <c r="F154" s="175" t="s">
        <v>84</v>
      </c>
      <c r="G154" s="175" t="s">
        <v>84</v>
      </c>
      <c r="H154" s="175" t="s">
        <v>84</v>
      </c>
      <c r="I154" s="175" t="s">
        <v>84</v>
      </c>
      <c r="J154" s="175" t="s">
        <v>84</v>
      </c>
      <c r="K154" s="175" t="s">
        <v>84</v>
      </c>
      <c r="L154" s="175" t="s">
        <v>84</v>
      </c>
    </row>
    <row r="155" spans="1:12">
      <c r="A155" t="s">
        <v>116</v>
      </c>
      <c r="B155" t="s">
        <v>73</v>
      </c>
      <c r="C155" t="s">
        <v>74</v>
      </c>
      <c r="D155" t="s">
        <v>75</v>
      </c>
      <c r="E155" t="s">
        <v>69</v>
      </c>
      <c r="F155" s="177">
        <v>0</v>
      </c>
      <c r="G155" s="177">
        <v>0</v>
      </c>
      <c r="H155" s="177">
        <v>0</v>
      </c>
      <c r="I155" s="177">
        <v>0</v>
      </c>
      <c r="J155" s="177">
        <v>0</v>
      </c>
      <c r="K155" s="177">
        <v>0</v>
      </c>
      <c r="L155" s="177">
        <v>0</v>
      </c>
    </row>
    <row r="156" spans="1:12">
      <c r="A156" t="s">
        <v>116</v>
      </c>
      <c r="B156" t="s">
        <v>76</v>
      </c>
      <c r="C156" t="s">
        <v>77</v>
      </c>
      <c r="D156" t="s">
        <v>75</v>
      </c>
      <c r="E156" t="s">
        <v>69</v>
      </c>
      <c r="F156" s="177">
        <v>0</v>
      </c>
      <c r="G156" s="177">
        <v>0</v>
      </c>
      <c r="H156" s="177">
        <v>0</v>
      </c>
      <c r="I156" s="177">
        <v>0</v>
      </c>
      <c r="J156" s="177">
        <v>0</v>
      </c>
      <c r="K156" s="177">
        <v>0</v>
      </c>
      <c r="L156" s="177">
        <v>0</v>
      </c>
    </row>
    <row r="157" spans="1:12">
      <c r="A157" t="s">
        <v>116</v>
      </c>
      <c r="B157" t="s">
        <v>78</v>
      </c>
      <c r="C157" t="s">
        <v>79</v>
      </c>
      <c r="D157" t="s">
        <v>75</v>
      </c>
      <c r="E157" t="s">
        <v>69</v>
      </c>
      <c r="F157" s="177">
        <v>0</v>
      </c>
      <c r="G157" s="177">
        <v>0</v>
      </c>
      <c r="H157" s="177">
        <v>0</v>
      </c>
      <c r="I157" s="177">
        <v>0</v>
      </c>
      <c r="J157" s="177">
        <v>0</v>
      </c>
      <c r="K157" s="177">
        <v>0</v>
      </c>
      <c r="L157" s="177">
        <v>0</v>
      </c>
    </row>
    <row r="158" spans="1:12">
      <c r="A158" t="s">
        <v>116</v>
      </c>
      <c r="B158" t="s">
        <v>80</v>
      </c>
      <c r="C158" t="s">
        <v>74</v>
      </c>
      <c r="D158" t="s">
        <v>75</v>
      </c>
      <c r="E158" t="s">
        <v>69</v>
      </c>
      <c r="F158" s="177">
        <v>0</v>
      </c>
      <c r="G158" s="177">
        <v>0</v>
      </c>
      <c r="H158" s="177">
        <v>0</v>
      </c>
      <c r="I158" s="177">
        <v>0</v>
      </c>
      <c r="J158" s="177">
        <v>0</v>
      </c>
      <c r="K158" s="177">
        <v>0</v>
      </c>
      <c r="L158" s="177">
        <v>0</v>
      </c>
    </row>
    <row r="159" spans="1:12">
      <c r="A159" t="s">
        <v>116</v>
      </c>
      <c r="B159" t="s">
        <v>81</v>
      </c>
      <c r="C159" t="s">
        <v>77</v>
      </c>
      <c r="D159" t="s">
        <v>75</v>
      </c>
      <c r="E159" t="s">
        <v>69</v>
      </c>
      <c r="F159" s="177">
        <v>0</v>
      </c>
      <c r="G159" s="177">
        <v>0</v>
      </c>
      <c r="H159" s="177">
        <v>0</v>
      </c>
      <c r="I159" s="177">
        <v>0</v>
      </c>
      <c r="J159" s="177">
        <v>0</v>
      </c>
      <c r="K159" s="177">
        <v>0</v>
      </c>
      <c r="L159" s="177">
        <v>0</v>
      </c>
    </row>
    <row r="160" spans="1:12">
      <c r="A160" t="s">
        <v>116</v>
      </c>
      <c r="B160" t="s">
        <v>82</v>
      </c>
      <c r="C160" t="s">
        <v>79</v>
      </c>
      <c r="D160" t="s">
        <v>75</v>
      </c>
      <c r="E160" t="s">
        <v>69</v>
      </c>
      <c r="F160" s="177">
        <v>0</v>
      </c>
      <c r="G160" s="177">
        <v>0</v>
      </c>
      <c r="H160" s="177">
        <v>0</v>
      </c>
      <c r="I160" s="177">
        <v>0</v>
      </c>
      <c r="J160" s="177">
        <v>0</v>
      </c>
      <c r="K160" s="177">
        <v>0</v>
      </c>
      <c r="L160" s="177">
        <v>0</v>
      </c>
    </row>
    <row r="161" spans="1:12">
      <c r="A161" t="s">
        <v>116</v>
      </c>
      <c r="B161" t="s">
        <v>83</v>
      </c>
      <c r="C161" t="s">
        <v>74</v>
      </c>
      <c r="D161" t="s">
        <v>75</v>
      </c>
      <c r="E161" t="s">
        <v>69</v>
      </c>
      <c r="F161" s="177">
        <v>0</v>
      </c>
      <c r="G161" s="177">
        <v>0</v>
      </c>
      <c r="H161" s="175" t="s">
        <v>84</v>
      </c>
      <c r="I161" s="175" t="s">
        <v>84</v>
      </c>
      <c r="J161" s="175" t="s">
        <v>84</v>
      </c>
      <c r="K161" s="175" t="s">
        <v>84</v>
      </c>
      <c r="L161" s="175" t="s">
        <v>84</v>
      </c>
    </row>
    <row r="162" spans="1:12">
      <c r="A162" t="s">
        <v>116</v>
      </c>
      <c r="B162" t="s">
        <v>85</v>
      </c>
      <c r="C162" t="s">
        <v>77</v>
      </c>
      <c r="D162" t="s">
        <v>75</v>
      </c>
      <c r="E162" t="s">
        <v>69</v>
      </c>
      <c r="F162" s="177">
        <v>0</v>
      </c>
      <c r="G162" s="177">
        <v>0</v>
      </c>
      <c r="H162" s="175" t="s">
        <v>84</v>
      </c>
      <c r="I162" s="175" t="s">
        <v>84</v>
      </c>
      <c r="J162" s="175" t="s">
        <v>84</v>
      </c>
      <c r="K162" s="175" t="s">
        <v>84</v>
      </c>
      <c r="L162" s="175" t="s">
        <v>84</v>
      </c>
    </row>
    <row r="163" spans="1:12">
      <c r="A163" t="s">
        <v>116</v>
      </c>
      <c r="B163" t="s">
        <v>86</v>
      </c>
      <c r="C163" t="s">
        <v>79</v>
      </c>
      <c r="D163" t="s">
        <v>75</v>
      </c>
      <c r="E163" t="s">
        <v>69</v>
      </c>
      <c r="F163" s="177">
        <v>0</v>
      </c>
      <c r="G163" s="177">
        <v>0</v>
      </c>
      <c r="H163" s="175" t="s">
        <v>84</v>
      </c>
      <c r="I163" s="175" t="s">
        <v>84</v>
      </c>
      <c r="J163" s="175" t="s">
        <v>84</v>
      </c>
      <c r="K163" s="175" t="s">
        <v>84</v>
      </c>
      <c r="L163" s="175" t="s">
        <v>84</v>
      </c>
    </row>
    <row r="164" spans="1:12">
      <c r="A164" t="s">
        <v>116</v>
      </c>
      <c r="B164" t="s">
        <v>87</v>
      </c>
      <c r="C164" t="s">
        <v>88</v>
      </c>
      <c r="D164" t="s">
        <v>75</v>
      </c>
      <c r="E164" t="s">
        <v>69</v>
      </c>
      <c r="F164" s="175" t="s">
        <v>84</v>
      </c>
      <c r="G164" s="175" t="s">
        <v>84</v>
      </c>
      <c r="H164" s="177">
        <v>0</v>
      </c>
      <c r="I164" s="177">
        <v>0</v>
      </c>
      <c r="J164" s="177">
        <v>0</v>
      </c>
      <c r="K164" s="177">
        <v>0</v>
      </c>
      <c r="L164" s="177">
        <v>0</v>
      </c>
    </row>
    <row r="165" spans="1:12">
      <c r="A165" t="s">
        <v>116</v>
      </c>
      <c r="B165" t="s">
        <v>89</v>
      </c>
      <c r="C165" t="s">
        <v>90</v>
      </c>
      <c r="D165" t="s">
        <v>75</v>
      </c>
      <c r="E165" t="s">
        <v>69</v>
      </c>
      <c r="F165" s="175" t="s">
        <v>84</v>
      </c>
      <c r="G165" s="175" t="s">
        <v>84</v>
      </c>
      <c r="H165" s="177">
        <v>0</v>
      </c>
      <c r="I165" s="177">
        <v>0</v>
      </c>
      <c r="J165" s="177">
        <v>0</v>
      </c>
      <c r="K165" s="177">
        <v>0</v>
      </c>
      <c r="L165" s="177">
        <v>0</v>
      </c>
    </row>
    <row r="166" spans="1:12">
      <c r="A166" t="s">
        <v>116</v>
      </c>
      <c r="B166" t="s">
        <v>91</v>
      </c>
      <c r="C166" t="s">
        <v>92</v>
      </c>
      <c r="D166" t="s">
        <v>75</v>
      </c>
      <c r="E166" t="s">
        <v>69</v>
      </c>
      <c r="F166" s="175" t="s">
        <v>84</v>
      </c>
      <c r="G166" s="175" t="s">
        <v>84</v>
      </c>
      <c r="H166" s="177">
        <v>0</v>
      </c>
      <c r="I166" s="177">
        <v>0</v>
      </c>
      <c r="J166" s="177">
        <v>0</v>
      </c>
      <c r="K166" s="177">
        <v>0</v>
      </c>
      <c r="L166" s="177">
        <v>0</v>
      </c>
    </row>
    <row r="167" spans="1:12">
      <c r="A167" t="s">
        <v>116</v>
      </c>
      <c r="B167" t="s">
        <v>93</v>
      </c>
      <c r="C167" t="s">
        <v>94</v>
      </c>
      <c r="D167" t="s">
        <v>75</v>
      </c>
      <c r="E167" t="s">
        <v>69</v>
      </c>
      <c r="F167" s="175" t="s">
        <v>84</v>
      </c>
      <c r="G167" s="175" t="s">
        <v>84</v>
      </c>
      <c r="H167" s="177">
        <v>0</v>
      </c>
      <c r="I167" s="177">
        <v>0</v>
      </c>
      <c r="J167" s="177">
        <v>0</v>
      </c>
      <c r="K167" s="177">
        <v>0</v>
      </c>
      <c r="L167" s="177">
        <v>0</v>
      </c>
    </row>
    <row r="168" spans="1:12">
      <c r="A168" t="s">
        <v>116</v>
      </c>
      <c r="B168" t="s">
        <v>95</v>
      </c>
      <c r="C168" t="s">
        <v>96</v>
      </c>
      <c r="D168" t="s">
        <v>75</v>
      </c>
      <c r="E168" t="s">
        <v>69</v>
      </c>
      <c r="F168" s="175" t="s">
        <v>84</v>
      </c>
      <c r="G168" s="175" t="s">
        <v>84</v>
      </c>
      <c r="H168" s="177">
        <v>0</v>
      </c>
      <c r="I168" s="177">
        <v>0</v>
      </c>
      <c r="J168" s="177">
        <v>0</v>
      </c>
      <c r="K168" s="177">
        <v>0</v>
      </c>
      <c r="L168" s="177">
        <v>0</v>
      </c>
    </row>
    <row r="169" spans="1:12">
      <c r="A169" t="s">
        <v>116</v>
      </c>
      <c r="B169" t="s">
        <v>97</v>
      </c>
      <c r="C169" t="s">
        <v>98</v>
      </c>
      <c r="D169" t="s">
        <v>75</v>
      </c>
      <c r="E169" t="s">
        <v>69</v>
      </c>
      <c r="F169" s="175" t="s">
        <v>84</v>
      </c>
      <c r="G169" s="175" t="s">
        <v>84</v>
      </c>
      <c r="H169" s="177">
        <v>0</v>
      </c>
      <c r="I169" s="177">
        <v>0</v>
      </c>
      <c r="J169" s="177">
        <v>0</v>
      </c>
      <c r="K169" s="177">
        <v>0</v>
      </c>
      <c r="L169" s="177">
        <v>0</v>
      </c>
    </row>
    <row r="170" spans="1:12">
      <c r="A170" t="s">
        <v>116</v>
      </c>
      <c r="B170" t="s">
        <v>99</v>
      </c>
      <c r="C170" t="s">
        <v>100</v>
      </c>
      <c r="D170" t="s">
        <v>75</v>
      </c>
      <c r="E170" t="s">
        <v>69</v>
      </c>
      <c r="F170" s="175" t="s">
        <v>84</v>
      </c>
      <c r="G170" s="175" t="s">
        <v>84</v>
      </c>
      <c r="H170" s="177">
        <v>0</v>
      </c>
      <c r="I170" s="177">
        <v>0</v>
      </c>
      <c r="J170" s="177">
        <v>0</v>
      </c>
      <c r="K170" s="177">
        <v>0</v>
      </c>
      <c r="L170" s="177">
        <v>0</v>
      </c>
    </row>
    <row r="171" spans="1:12">
      <c r="A171" t="s">
        <v>116</v>
      </c>
      <c r="B171" t="s">
        <v>101</v>
      </c>
      <c r="C171" t="s">
        <v>74</v>
      </c>
      <c r="D171" t="s">
        <v>75</v>
      </c>
      <c r="E171" t="s">
        <v>69</v>
      </c>
      <c r="F171" s="177">
        <v>0</v>
      </c>
      <c r="G171" s="177">
        <v>0</v>
      </c>
      <c r="H171" s="177">
        <v>0</v>
      </c>
      <c r="I171" s="177">
        <v>0</v>
      </c>
      <c r="J171" s="177">
        <v>0</v>
      </c>
      <c r="K171" s="177">
        <v>0</v>
      </c>
      <c r="L171" s="177">
        <v>0</v>
      </c>
    </row>
    <row r="172" spans="1:12">
      <c r="A172" t="s">
        <v>116</v>
      </c>
      <c r="B172" t="s">
        <v>102</v>
      </c>
      <c r="C172" t="s">
        <v>77</v>
      </c>
      <c r="D172" t="s">
        <v>75</v>
      </c>
      <c r="E172" t="s">
        <v>69</v>
      </c>
      <c r="F172" s="177">
        <v>0</v>
      </c>
      <c r="G172" s="177">
        <v>0</v>
      </c>
      <c r="H172" s="177">
        <v>0</v>
      </c>
      <c r="I172" s="177">
        <v>0</v>
      </c>
      <c r="J172" s="177">
        <v>0</v>
      </c>
      <c r="K172" s="177">
        <v>0</v>
      </c>
      <c r="L172" s="177">
        <v>0</v>
      </c>
    </row>
    <row r="173" spans="1:12">
      <c r="A173" t="s">
        <v>116</v>
      </c>
      <c r="B173" t="s">
        <v>103</v>
      </c>
      <c r="C173" t="s">
        <v>79</v>
      </c>
      <c r="D173" t="s">
        <v>75</v>
      </c>
      <c r="E173" t="s">
        <v>69</v>
      </c>
      <c r="F173" s="177">
        <v>0</v>
      </c>
      <c r="G173" s="177">
        <v>0</v>
      </c>
      <c r="H173" s="177">
        <v>0</v>
      </c>
      <c r="I173" s="177">
        <v>0</v>
      </c>
      <c r="J173" s="177">
        <v>0</v>
      </c>
      <c r="K173" s="177">
        <v>0</v>
      </c>
      <c r="L173" s="177">
        <v>0</v>
      </c>
    </row>
    <row r="174" spans="1:12">
      <c r="A174" t="s">
        <v>116</v>
      </c>
      <c r="B174" t="s">
        <v>104</v>
      </c>
      <c r="C174" t="s">
        <v>105</v>
      </c>
      <c r="D174" t="s">
        <v>106</v>
      </c>
      <c r="E174" t="s">
        <v>69</v>
      </c>
      <c r="F174" s="178">
        <v>0</v>
      </c>
      <c r="G174" s="178">
        <v>5</v>
      </c>
      <c r="H174" s="178">
        <v>154</v>
      </c>
      <c r="I174" s="178">
        <v>152</v>
      </c>
      <c r="J174" s="178">
        <v>153</v>
      </c>
      <c r="K174" s="178">
        <v>0</v>
      </c>
      <c r="L174" s="178">
        <v>0</v>
      </c>
    </row>
    <row r="175" spans="1:12">
      <c r="A175" t="s">
        <v>116</v>
      </c>
      <c r="B175" t="s">
        <v>107</v>
      </c>
      <c r="C175" t="s">
        <v>108</v>
      </c>
      <c r="D175" t="s">
        <v>109</v>
      </c>
      <c r="E175" t="s">
        <v>69</v>
      </c>
      <c r="F175" s="175" t="s">
        <v>84</v>
      </c>
      <c r="G175" s="175" t="s">
        <v>84</v>
      </c>
      <c r="H175" s="175" t="s">
        <v>84</v>
      </c>
      <c r="I175" s="175" t="s">
        <v>84</v>
      </c>
      <c r="J175" s="175" t="s">
        <v>84</v>
      </c>
      <c r="K175" s="175" t="s">
        <v>84</v>
      </c>
      <c r="L175" s="175" t="s">
        <v>84</v>
      </c>
    </row>
    <row r="176" spans="1:12">
      <c r="A176" t="s">
        <v>117</v>
      </c>
      <c r="B176" t="s">
        <v>73</v>
      </c>
      <c r="C176" t="s">
        <v>74</v>
      </c>
      <c r="D176" t="s">
        <v>75</v>
      </c>
      <c r="E176" t="s">
        <v>69</v>
      </c>
      <c r="F176" s="177">
        <v>0</v>
      </c>
      <c r="G176" s="177">
        <v>0</v>
      </c>
      <c r="H176" s="177">
        <v>0</v>
      </c>
      <c r="I176" s="177">
        <v>0</v>
      </c>
      <c r="J176" s="177">
        <v>0</v>
      </c>
      <c r="K176" s="177">
        <v>0</v>
      </c>
      <c r="L176" s="177">
        <v>0</v>
      </c>
    </row>
    <row r="177" spans="1:12">
      <c r="A177" t="s">
        <v>117</v>
      </c>
      <c r="B177" t="s">
        <v>76</v>
      </c>
      <c r="C177" t="s">
        <v>77</v>
      </c>
      <c r="D177" t="s">
        <v>75</v>
      </c>
      <c r="E177" t="s">
        <v>69</v>
      </c>
      <c r="F177" s="177">
        <v>0</v>
      </c>
      <c r="G177" s="177">
        <v>0</v>
      </c>
      <c r="H177" s="177">
        <v>0</v>
      </c>
      <c r="I177" s="177">
        <v>0</v>
      </c>
      <c r="J177" s="177">
        <v>0</v>
      </c>
      <c r="K177" s="177">
        <v>0</v>
      </c>
      <c r="L177" s="177">
        <v>0</v>
      </c>
    </row>
    <row r="178" spans="1:12">
      <c r="A178" t="s">
        <v>117</v>
      </c>
      <c r="B178" t="s">
        <v>78</v>
      </c>
      <c r="C178" t="s">
        <v>79</v>
      </c>
      <c r="D178" t="s">
        <v>75</v>
      </c>
      <c r="E178" t="s">
        <v>69</v>
      </c>
      <c r="F178" s="177">
        <v>0</v>
      </c>
      <c r="G178" s="177">
        <v>0</v>
      </c>
      <c r="H178" s="177">
        <v>0</v>
      </c>
      <c r="I178" s="177">
        <v>0</v>
      </c>
      <c r="J178" s="177">
        <v>0</v>
      </c>
      <c r="K178" s="177">
        <v>0</v>
      </c>
      <c r="L178" s="177">
        <v>0</v>
      </c>
    </row>
    <row r="179" spans="1:12">
      <c r="A179" t="s">
        <v>117</v>
      </c>
      <c r="B179" t="s">
        <v>80</v>
      </c>
      <c r="C179" t="s">
        <v>74</v>
      </c>
      <c r="D179" t="s">
        <v>75</v>
      </c>
      <c r="E179" t="s">
        <v>69</v>
      </c>
      <c r="F179" s="177">
        <v>0</v>
      </c>
      <c r="G179" s="177">
        <v>0</v>
      </c>
      <c r="H179" s="177">
        <v>0</v>
      </c>
      <c r="I179" s="177">
        <v>0</v>
      </c>
      <c r="J179" s="177">
        <v>0</v>
      </c>
      <c r="K179" s="177">
        <v>0</v>
      </c>
      <c r="L179" s="177">
        <v>0</v>
      </c>
    </row>
    <row r="180" spans="1:12">
      <c r="A180" t="s">
        <v>117</v>
      </c>
      <c r="B180" t="s">
        <v>81</v>
      </c>
      <c r="C180" t="s">
        <v>77</v>
      </c>
      <c r="D180" t="s">
        <v>75</v>
      </c>
      <c r="E180" t="s">
        <v>69</v>
      </c>
      <c r="F180" s="177">
        <v>0</v>
      </c>
      <c r="G180" s="177">
        <v>0</v>
      </c>
      <c r="H180" s="177">
        <v>0</v>
      </c>
      <c r="I180" s="177">
        <v>0</v>
      </c>
      <c r="J180" s="177">
        <v>0</v>
      </c>
      <c r="K180" s="177">
        <v>0</v>
      </c>
      <c r="L180" s="177">
        <v>0</v>
      </c>
    </row>
    <row r="181" spans="1:12">
      <c r="A181" t="s">
        <v>117</v>
      </c>
      <c r="B181" t="s">
        <v>82</v>
      </c>
      <c r="C181" t="s">
        <v>79</v>
      </c>
      <c r="D181" t="s">
        <v>75</v>
      </c>
      <c r="E181" t="s">
        <v>69</v>
      </c>
      <c r="F181" s="177">
        <v>0</v>
      </c>
      <c r="G181" s="177">
        <v>0</v>
      </c>
      <c r="H181" s="177">
        <v>0</v>
      </c>
      <c r="I181" s="177">
        <v>0</v>
      </c>
      <c r="J181" s="177">
        <v>0</v>
      </c>
      <c r="K181" s="177">
        <v>0</v>
      </c>
      <c r="L181" s="177">
        <v>0</v>
      </c>
    </row>
    <row r="182" spans="1:12">
      <c r="A182" t="s">
        <v>117</v>
      </c>
      <c r="B182" t="s">
        <v>83</v>
      </c>
      <c r="C182" t="s">
        <v>74</v>
      </c>
      <c r="D182" t="s">
        <v>75</v>
      </c>
      <c r="E182" t="s">
        <v>69</v>
      </c>
      <c r="F182" s="177">
        <v>0</v>
      </c>
      <c r="G182" s="177">
        <v>0</v>
      </c>
      <c r="H182" s="175" t="s">
        <v>84</v>
      </c>
      <c r="I182" s="175" t="s">
        <v>84</v>
      </c>
      <c r="J182" s="175" t="s">
        <v>84</v>
      </c>
      <c r="K182" s="175" t="s">
        <v>84</v>
      </c>
      <c r="L182" s="175" t="s">
        <v>84</v>
      </c>
    </row>
    <row r="183" spans="1:12">
      <c r="A183" t="s">
        <v>117</v>
      </c>
      <c r="B183" t="s">
        <v>85</v>
      </c>
      <c r="C183" t="s">
        <v>77</v>
      </c>
      <c r="D183" t="s">
        <v>75</v>
      </c>
      <c r="E183" t="s">
        <v>69</v>
      </c>
      <c r="F183" s="177">
        <v>0</v>
      </c>
      <c r="G183" s="177">
        <v>0</v>
      </c>
      <c r="H183" s="175" t="s">
        <v>84</v>
      </c>
      <c r="I183" s="175" t="s">
        <v>84</v>
      </c>
      <c r="J183" s="175" t="s">
        <v>84</v>
      </c>
      <c r="K183" s="175" t="s">
        <v>84</v>
      </c>
      <c r="L183" s="175" t="s">
        <v>84</v>
      </c>
    </row>
    <row r="184" spans="1:12">
      <c r="A184" t="s">
        <v>117</v>
      </c>
      <c r="B184" t="s">
        <v>86</v>
      </c>
      <c r="C184" t="s">
        <v>79</v>
      </c>
      <c r="D184" t="s">
        <v>75</v>
      </c>
      <c r="E184" t="s">
        <v>69</v>
      </c>
      <c r="F184" s="177">
        <v>0</v>
      </c>
      <c r="G184" s="177">
        <v>0</v>
      </c>
      <c r="H184" s="175" t="s">
        <v>84</v>
      </c>
      <c r="I184" s="175" t="s">
        <v>84</v>
      </c>
      <c r="J184" s="175" t="s">
        <v>84</v>
      </c>
      <c r="K184" s="175" t="s">
        <v>84</v>
      </c>
      <c r="L184" s="175" t="s">
        <v>84</v>
      </c>
    </row>
    <row r="185" spans="1:12">
      <c r="A185" t="s">
        <v>117</v>
      </c>
      <c r="B185" t="s">
        <v>87</v>
      </c>
      <c r="C185" t="s">
        <v>88</v>
      </c>
      <c r="D185" t="s">
        <v>75</v>
      </c>
      <c r="E185" t="s">
        <v>69</v>
      </c>
      <c r="F185" s="175" t="s">
        <v>84</v>
      </c>
      <c r="G185" s="175" t="s">
        <v>84</v>
      </c>
      <c r="H185" s="177">
        <v>0</v>
      </c>
      <c r="I185" s="177">
        <v>0</v>
      </c>
      <c r="J185" s="177">
        <v>0</v>
      </c>
      <c r="K185" s="177">
        <v>0</v>
      </c>
      <c r="L185" s="177">
        <v>0</v>
      </c>
    </row>
    <row r="186" spans="1:12">
      <c r="A186" t="s">
        <v>117</v>
      </c>
      <c r="B186" t="s">
        <v>89</v>
      </c>
      <c r="C186" t="s">
        <v>90</v>
      </c>
      <c r="D186" t="s">
        <v>75</v>
      </c>
      <c r="E186" t="s">
        <v>69</v>
      </c>
      <c r="F186" s="175" t="s">
        <v>84</v>
      </c>
      <c r="G186" s="175" t="s">
        <v>84</v>
      </c>
      <c r="H186" s="177">
        <v>0</v>
      </c>
      <c r="I186" s="177">
        <v>0</v>
      </c>
      <c r="J186" s="177">
        <v>0</v>
      </c>
      <c r="K186" s="177">
        <v>0</v>
      </c>
      <c r="L186" s="177">
        <v>0</v>
      </c>
    </row>
    <row r="187" spans="1:12">
      <c r="A187" t="s">
        <v>117</v>
      </c>
      <c r="B187" t="s">
        <v>91</v>
      </c>
      <c r="C187" t="s">
        <v>92</v>
      </c>
      <c r="D187" t="s">
        <v>75</v>
      </c>
      <c r="E187" t="s">
        <v>69</v>
      </c>
      <c r="F187" s="175" t="s">
        <v>84</v>
      </c>
      <c r="G187" s="175" t="s">
        <v>84</v>
      </c>
      <c r="H187" s="177">
        <v>0</v>
      </c>
      <c r="I187" s="177">
        <v>0</v>
      </c>
      <c r="J187" s="177">
        <v>0</v>
      </c>
      <c r="K187" s="177">
        <v>0</v>
      </c>
      <c r="L187" s="177">
        <v>0</v>
      </c>
    </row>
    <row r="188" spans="1:12">
      <c r="A188" t="s">
        <v>117</v>
      </c>
      <c r="B188" t="s">
        <v>93</v>
      </c>
      <c r="C188" t="s">
        <v>94</v>
      </c>
      <c r="D188" t="s">
        <v>75</v>
      </c>
      <c r="E188" t="s">
        <v>69</v>
      </c>
      <c r="F188" s="175" t="s">
        <v>84</v>
      </c>
      <c r="G188" s="175" t="s">
        <v>84</v>
      </c>
      <c r="H188" s="177">
        <v>0</v>
      </c>
      <c r="I188" s="177">
        <v>0</v>
      </c>
      <c r="J188" s="177">
        <v>0</v>
      </c>
      <c r="K188" s="177">
        <v>0</v>
      </c>
      <c r="L188" s="177">
        <v>0</v>
      </c>
    </row>
    <row r="189" spans="1:12">
      <c r="A189" t="s">
        <v>117</v>
      </c>
      <c r="B189" t="s">
        <v>95</v>
      </c>
      <c r="C189" t="s">
        <v>96</v>
      </c>
      <c r="D189" t="s">
        <v>75</v>
      </c>
      <c r="E189" t="s">
        <v>69</v>
      </c>
      <c r="F189" s="175" t="s">
        <v>84</v>
      </c>
      <c r="G189" s="175" t="s">
        <v>84</v>
      </c>
      <c r="H189" s="177">
        <v>0</v>
      </c>
      <c r="I189" s="177">
        <v>0</v>
      </c>
      <c r="J189" s="177">
        <v>0</v>
      </c>
      <c r="K189" s="177">
        <v>0</v>
      </c>
      <c r="L189" s="177">
        <v>0</v>
      </c>
    </row>
    <row r="190" spans="1:12">
      <c r="A190" t="s">
        <v>117</v>
      </c>
      <c r="B190" t="s">
        <v>97</v>
      </c>
      <c r="C190" t="s">
        <v>98</v>
      </c>
      <c r="D190" t="s">
        <v>75</v>
      </c>
      <c r="E190" t="s">
        <v>69</v>
      </c>
      <c r="F190" s="175" t="s">
        <v>84</v>
      </c>
      <c r="G190" s="175" t="s">
        <v>84</v>
      </c>
      <c r="H190" s="177">
        <v>0</v>
      </c>
      <c r="I190" s="177">
        <v>0</v>
      </c>
      <c r="J190" s="177">
        <v>0</v>
      </c>
      <c r="K190" s="177">
        <v>0</v>
      </c>
      <c r="L190" s="177">
        <v>0</v>
      </c>
    </row>
    <row r="191" spans="1:12">
      <c r="A191" t="s">
        <v>117</v>
      </c>
      <c r="B191" t="s">
        <v>99</v>
      </c>
      <c r="C191" t="s">
        <v>100</v>
      </c>
      <c r="D191" t="s">
        <v>75</v>
      </c>
      <c r="E191" t="s">
        <v>69</v>
      </c>
      <c r="F191" s="175" t="s">
        <v>84</v>
      </c>
      <c r="G191" s="175" t="s">
        <v>84</v>
      </c>
      <c r="H191" s="177">
        <v>0</v>
      </c>
      <c r="I191" s="177">
        <v>0</v>
      </c>
      <c r="J191" s="177">
        <v>0</v>
      </c>
      <c r="K191" s="177">
        <v>0</v>
      </c>
      <c r="L191" s="177">
        <v>0</v>
      </c>
    </row>
    <row r="192" spans="1:12">
      <c r="A192" t="s">
        <v>117</v>
      </c>
      <c r="B192" t="s">
        <v>101</v>
      </c>
      <c r="C192" t="s">
        <v>74</v>
      </c>
      <c r="D192" t="s">
        <v>75</v>
      </c>
      <c r="E192" t="s">
        <v>69</v>
      </c>
      <c r="F192" s="177">
        <v>0</v>
      </c>
      <c r="G192" s="177">
        <v>0</v>
      </c>
      <c r="H192" s="177">
        <v>0</v>
      </c>
      <c r="I192" s="177">
        <v>0</v>
      </c>
      <c r="J192" s="177">
        <v>0</v>
      </c>
      <c r="K192" s="177">
        <v>0</v>
      </c>
      <c r="L192" s="177">
        <v>0</v>
      </c>
    </row>
    <row r="193" spans="1:12">
      <c r="A193" t="s">
        <v>117</v>
      </c>
      <c r="B193" t="s">
        <v>102</v>
      </c>
      <c r="C193" t="s">
        <v>77</v>
      </c>
      <c r="D193" t="s">
        <v>75</v>
      </c>
      <c r="E193" t="s">
        <v>69</v>
      </c>
      <c r="F193" s="177">
        <v>0</v>
      </c>
      <c r="G193" s="177">
        <v>0</v>
      </c>
      <c r="H193" s="177">
        <v>0</v>
      </c>
      <c r="I193" s="177">
        <v>0</v>
      </c>
      <c r="J193" s="177">
        <v>0</v>
      </c>
      <c r="K193" s="177">
        <v>0</v>
      </c>
      <c r="L193" s="177">
        <v>0</v>
      </c>
    </row>
    <row r="194" spans="1:12">
      <c r="A194" t="s">
        <v>117</v>
      </c>
      <c r="B194" t="s">
        <v>103</v>
      </c>
      <c r="C194" t="s">
        <v>79</v>
      </c>
      <c r="D194" t="s">
        <v>75</v>
      </c>
      <c r="E194" t="s">
        <v>69</v>
      </c>
      <c r="F194" s="177">
        <v>0</v>
      </c>
      <c r="G194" s="177">
        <v>0</v>
      </c>
      <c r="H194" s="177">
        <v>0</v>
      </c>
      <c r="I194" s="177">
        <v>0</v>
      </c>
      <c r="J194" s="177">
        <v>0</v>
      </c>
      <c r="K194" s="177">
        <v>0</v>
      </c>
      <c r="L194" s="177">
        <v>0</v>
      </c>
    </row>
    <row r="195" spans="1:12">
      <c r="A195" t="s">
        <v>117</v>
      </c>
      <c r="B195" t="s">
        <v>104</v>
      </c>
      <c r="C195" t="s">
        <v>105</v>
      </c>
      <c r="D195" t="s">
        <v>106</v>
      </c>
      <c r="E195" t="s">
        <v>69</v>
      </c>
      <c r="F195" s="178">
        <v>80</v>
      </c>
      <c r="G195" s="178">
        <v>20</v>
      </c>
      <c r="H195" s="178">
        <v>0</v>
      </c>
      <c r="I195" s="178">
        <v>0</v>
      </c>
      <c r="J195" s="178">
        <v>834</v>
      </c>
      <c r="K195" s="178">
        <v>0</v>
      </c>
      <c r="L195" s="178">
        <v>5</v>
      </c>
    </row>
    <row r="196" spans="1:12">
      <c r="A196" t="s">
        <v>117</v>
      </c>
      <c r="B196" t="s">
        <v>107</v>
      </c>
      <c r="C196" t="s">
        <v>108</v>
      </c>
      <c r="D196" t="s">
        <v>109</v>
      </c>
      <c r="E196" t="s">
        <v>69</v>
      </c>
      <c r="F196" s="175" t="s">
        <v>84</v>
      </c>
      <c r="G196" s="175" t="s">
        <v>84</v>
      </c>
      <c r="H196" s="175" t="s">
        <v>84</v>
      </c>
      <c r="I196" s="175" t="s">
        <v>84</v>
      </c>
      <c r="J196" s="175" t="s">
        <v>84</v>
      </c>
      <c r="K196" s="175" t="s">
        <v>84</v>
      </c>
      <c r="L196" s="175" t="s">
        <v>84</v>
      </c>
    </row>
    <row r="197" spans="1:12">
      <c r="A197" t="s">
        <v>118</v>
      </c>
      <c r="B197" t="s">
        <v>73</v>
      </c>
      <c r="C197" t="s">
        <v>74</v>
      </c>
      <c r="D197" t="s">
        <v>75</v>
      </c>
      <c r="E197" t="s">
        <v>69</v>
      </c>
      <c r="F197" s="177">
        <v>0</v>
      </c>
      <c r="G197" s="177">
        <v>0</v>
      </c>
      <c r="H197" s="177">
        <v>0</v>
      </c>
      <c r="I197" s="177">
        <v>0</v>
      </c>
      <c r="J197" s="177">
        <v>0</v>
      </c>
      <c r="K197" s="177">
        <v>0</v>
      </c>
      <c r="L197" s="177">
        <v>0</v>
      </c>
    </row>
    <row r="198" spans="1:12">
      <c r="A198" t="s">
        <v>118</v>
      </c>
      <c r="B198" t="s">
        <v>76</v>
      </c>
      <c r="C198" t="s">
        <v>77</v>
      </c>
      <c r="D198" t="s">
        <v>75</v>
      </c>
      <c r="E198" t="s">
        <v>69</v>
      </c>
      <c r="F198" s="177">
        <v>0</v>
      </c>
      <c r="G198" s="177">
        <v>0</v>
      </c>
      <c r="H198" s="177">
        <v>0</v>
      </c>
      <c r="I198" s="177">
        <v>0</v>
      </c>
      <c r="J198" s="177">
        <v>0</v>
      </c>
      <c r="K198" s="177">
        <v>0</v>
      </c>
      <c r="L198" s="177">
        <v>0</v>
      </c>
    </row>
    <row r="199" spans="1:12">
      <c r="A199" t="s">
        <v>118</v>
      </c>
      <c r="B199" t="s">
        <v>78</v>
      </c>
      <c r="C199" t="s">
        <v>79</v>
      </c>
      <c r="D199" t="s">
        <v>75</v>
      </c>
      <c r="E199" t="s">
        <v>69</v>
      </c>
      <c r="F199" s="177">
        <v>0</v>
      </c>
      <c r="G199" s="177">
        <v>0</v>
      </c>
      <c r="H199" s="177">
        <v>0</v>
      </c>
      <c r="I199" s="177">
        <v>0</v>
      </c>
      <c r="J199" s="177">
        <v>0</v>
      </c>
      <c r="K199" s="177">
        <v>0</v>
      </c>
      <c r="L199" s="177">
        <v>0</v>
      </c>
    </row>
    <row r="200" spans="1:12">
      <c r="A200" t="s">
        <v>118</v>
      </c>
      <c r="B200" t="s">
        <v>80</v>
      </c>
      <c r="C200" t="s">
        <v>74</v>
      </c>
      <c r="D200" t="s">
        <v>75</v>
      </c>
      <c r="E200" t="s">
        <v>69</v>
      </c>
      <c r="F200" s="177">
        <v>0</v>
      </c>
      <c r="G200" s="177">
        <v>0</v>
      </c>
      <c r="H200" s="177">
        <v>0</v>
      </c>
      <c r="I200" s="177">
        <v>0</v>
      </c>
      <c r="J200" s="177">
        <v>0</v>
      </c>
      <c r="K200" s="177">
        <v>0</v>
      </c>
      <c r="L200" s="177">
        <v>0</v>
      </c>
    </row>
    <row r="201" spans="1:12">
      <c r="A201" t="s">
        <v>118</v>
      </c>
      <c r="B201" t="s">
        <v>81</v>
      </c>
      <c r="C201" t="s">
        <v>77</v>
      </c>
      <c r="D201" t="s">
        <v>75</v>
      </c>
      <c r="E201" t="s">
        <v>69</v>
      </c>
      <c r="F201" s="177">
        <v>0</v>
      </c>
      <c r="G201" s="177">
        <v>0</v>
      </c>
      <c r="H201" s="177">
        <v>0</v>
      </c>
      <c r="I201" s="177">
        <v>0</v>
      </c>
      <c r="J201" s="177">
        <v>0</v>
      </c>
      <c r="K201" s="177">
        <v>0</v>
      </c>
      <c r="L201" s="177">
        <v>0</v>
      </c>
    </row>
    <row r="202" spans="1:12">
      <c r="A202" t="s">
        <v>118</v>
      </c>
      <c r="B202" t="s">
        <v>82</v>
      </c>
      <c r="C202" t="s">
        <v>79</v>
      </c>
      <c r="D202" t="s">
        <v>75</v>
      </c>
      <c r="E202" t="s">
        <v>69</v>
      </c>
      <c r="F202" s="177">
        <v>0</v>
      </c>
      <c r="G202" s="177">
        <v>0</v>
      </c>
      <c r="H202" s="177">
        <v>0</v>
      </c>
      <c r="I202" s="177">
        <v>0</v>
      </c>
      <c r="J202" s="177">
        <v>0</v>
      </c>
      <c r="K202" s="177">
        <v>0</v>
      </c>
      <c r="L202" s="177">
        <v>0</v>
      </c>
    </row>
    <row r="203" spans="1:12">
      <c r="A203" t="s">
        <v>118</v>
      </c>
      <c r="B203" t="s">
        <v>83</v>
      </c>
      <c r="C203" t="s">
        <v>74</v>
      </c>
      <c r="D203" t="s">
        <v>75</v>
      </c>
      <c r="E203" t="s">
        <v>69</v>
      </c>
      <c r="F203" s="177">
        <v>0</v>
      </c>
      <c r="G203" s="177">
        <v>0</v>
      </c>
      <c r="H203" s="175" t="s">
        <v>84</v>
      </c>
      <c r="I203" s="175" t="s">
        <v>84</v>
      </c>
      <c r="J203" s="175" t="s">
        <v>84</v>
      </c>
      <c r="K203" s="175" t="s">
        <v>84</v>
      </c>
      <c r="L203" s="175" t="s">
        <v>84</v>
      </c>
    </row>
    <row r="204" spans="1:12">
      <c r="A204" t="s">
        <v>118</v>
      </c>
      <c r="B204" t="s">
        <v>85</v>
      </c>
      <c r="C204" t="s">
        <v>77</v>
      </c>
      <c r="D204" t="s">
        <v>75</v>
      </c>
      <c r="E204" t="s">
        <v>69</v>
      </c>
      <c r="F204" s="177">
        <v>0</v>
      </c>
      <c r="G204" s="177">
        <v>0</v>
      </c>
      <c r="H204" s="175" t="s">
        <v>84</v>
      </c>
      <c r="I204" s="175" t="s">
        <v>84</v>
      </c>
      <c r="J204" s="175" t="s">
        <v>84</v>
      </c>
      <c r="K204" s="175" t="s">
        <v>84</v>
      </c>
      <c r="L204" s="175" t="s">
        <v>84</v>
      </c>
    </row>
    <row r="205" spans="1:12">
      <c r="A205" t="s">
        <v>118</v>
      </c>
      <c r="B205" t="s">
        <v>86</v>
      </c>
      <c r="C205" t="s">
        <v>79</v>
      </c>
      <c r="D205" t="s">
        <v>75</v>
      </c>
      <c r="E205" t="s">
        <v>69</v>
      </c>
      <c r="F205" s="177">
        <v>0</v>
      </c>
      <c r="G205" s="177">
        <v>0</v>
      </c>
      <c r="H205" s="175" t="s">
        <v>84</v>
      </c>
      <c r="I205" s="175" t="s">
        <v>84</v>
      </c>
      <c r="J205" s="175" t="s">
        <v>84</v>
      </c>
      <c r="K205" s="175" t="s">
        <v>84</v>
      </c>
      <c r="L205" s="175" t="s">
        <v>84</v>
      </c>
    </row>
    <row r="206" spans="1:12">
      <c r="A206" t="s">
        <v>118</v>
      </c>
      <c r="B206" t="s">
        <v>87</v>
      </c>
      <c r="C206" t="s">
        <v>88</v>
      </c>
      <c r="D206" t="s">
        <v>75</v>
      </c>
      <c r="E206" t="s">
        <v>69</v>
      </c>
      <c r="F206" s="175" t="s">
        <v>84</v>
      </c>
      <c r="G206" s="175" t="s">
        <v>84</v>
      </c>
      <c r="H206" s="177">
        <v>0</v>
      </c>
      <c r="I206" s="177">
        <v>0</v>
      </c>
      <c r="J206" s="177">
        <v>0</v>
      </c>
      <c r="K206" s="177">
        <v>0</v>
      </c>
      <c r="L206" s="177">
        <v>0</v>
      </c>
    </row>
    <row r="207" spans="1:12">
      <c r="A207" t="s">
        <v>118</v>
      </c>
      <c r="B207" t="s">
        <v>89</v>
      </c>
      <c r="C207" t="s">
        <v>90</v>
      </c>
      <c r="D207" t="s">
        <v>75</v>
      </c>
      <c r="E207" t="s">
        <v>69</v>
      </c>
      <c r="F207" s="175" t="s">
        <v>84</v>
      </c>
      <c r="G207" s="175" t="s">
        <v>84</v>
      </c>
      <c r="H207" s="177">
        <v>0</v>
      </c>
      <c r="I207" s="177">
        <v>0</v>
      </c>
      <c r="J207" s="177">
        <v>0</v>
      </c>
      <c r="K207" s="177">
        <v>0</v>
      </c>
      <c r="L207" s="177">
        <v>0</v>
      </c>
    </row>
    <row r="208" spans="1:12">
      <c r="A208" t="s">
        <v>118</v>
      </c>
      <c r="B208" t="s">
        <v>91</v>
      </c>
      <c r="C208" t="s">
        <v>92</v>
      </c>
      <c r="D208" t="s">
        <v>75</v>
      </c>
      <c r="E208" t="s">
        <v>69</v>
      </c>
      <c r="F208" s="175" t="s">
        <v>84</v>
      </c>
      <c r="G208" s="175" t="s">
        <v>84</v>
      </c>
      <c r="H208" s="177">
        <v>0</v>
      </c>
      <c r="I208" s="177">
        <v>0</v>
      </c>
      <c r="J208" s="177">
        <v>0</v>
      </c>
      <c r="K208" s="177">
        <v>0</v>
      </c>
      <c r="L208" s="177">
        <v>0</v>
      </c>
    </row>
    <row r="209" spans="1:12">
      <c r="A209" t="s">
        <v>118</v>
      </c>
      <c r="B209" t="s">
        <v>93</v>
      </c>
      <c r="C209" t="s">
        <v>94</v>
      </c>
      <c r="D209" t="s">
        <v>75</v>
      </c>
      <c r="E209" t="s">
        <v>69</v>
      </c>
      <c r="F209" s="175" t="s">
        <v>84</v>
      </c>
      <c r="G209" s="175" t="s">
        <v>84</v>
      </c>
      <c r="H209" s="177">
        <v>0</v>
      </c>
      <c r="I209" s="177">
        <v>0</v>
      </c>
      <c r="J209" s="177">
        <v>0</v>
      </c>
      <c r="K209" s="177">
        <v>0</v>
      </c>
      <c r="L209" s="177">
        <v>0</v>
      </c>
    </row>
    <row r="210" spans="1:12">
      <c r="A210" t="s">
        <v>118</v>
      </c>
      <c r="B210" t="s">
        <v>95</v>
      </c>
      <c r="C210" t="s">
        <v>96</v>
      </c>
      <c r="D210" t="s">
        <v>75</v>
      </c>
      <c r="E210" t="s">
        <v>69</v>
      </c>
      <c r="F210" s="175" t="s">
        <v>84</v>
      </c>
      <c r="G210" s="175" t="s">
        <v>84</v>
      </c>
      <c r="H210" s="177">
        <v>0</v>
      </c>
      <c r="I210" s="177">
        <v>0</v>
      </c>
      <c r="J210" s="177">
        <v>0</v>
      </c>
      <c r="K210" s="177">
        <v>0</v>
      </c>
      <c r="L210" s="177">
        <v>0</v>
      </c>
    </row>
    <row r="211" spans="1:12">
      <c r="A211" t="s">
        <v>118</v>
      </c>
      <c r="B211" t="s">
        <v>97</v>
      </c>
      <c r="C211" t="s">
        <v>98</v>
      </c>
      <c r="D211" t="s">
        <v>75</v>
      </c>
      <c r="E211" t="s">
        <v>69</v>
      </c>
      <c r="F211" s="175" t="s">
        <v>84</v>
      </c>
      <c r="G211" s="175" t="s">
        <v>84</v>
      </c>
      <c r="H211" s="177">
        <v>0</v>
      </c>
      <c r="I211" s="177">
        <v>0</v>
      </c>
      <c r="J211" s="177">
        <v>0</v>
      </c>
      <c r="K211" s="177">
        <v>0</v>
      </c>
      <c r="L211" s="177">
        <v>0</v>
      </c>
    </row>
    <row r="212" spans="1:12">
      <c r="A212" t="s">
        <v>118</v>
      </c>
      <c r="B212" t="s">
        <v>99</v>
      </c>
      <c r="C212" t="s">
        <v>100</v>
      </c>
      <c r="D212" t="s">
        <v>75</v>
      </c>
      <c r="E212" t="s">
        <v>69</v>
      </c>
      <c r="F212" s="175" t="s">
        <v>84</v>
      </c>
      <c r="G212" s="175" t="s">
        <v>84</v>
      </c>
      <c r="H212" s="177">
        <v>0</v>
      </c>
      <c r="I212" s="177">
        <v>0</v>
      </c>
      <c r="J212" s="177">
        <v>0</v>
      </c>
      <c r="K212" s="177">
        <v>0</v>
      </c>
      <c r="L212" s="177">
        <v>0</v>
      </c>
    </row>
    <row r="213" spans="1:12">
      <c r="A213" t="s">
        <v>118</v>
      </c>
      <c r="B213" t="s">
        <v>101</v>
      </c>
      <c r="C213" t="s">
        <v>74</v>
      </c>
      <c r="D213" t="s">
        <v>75</v>
      </c>
      <c r="E213" t="s">
        <v>69</v>
      </c>
      <c r="F213" s="177">
        <v>0</v>
      </c>
      <c r="G213" s="177">
        <v>0</v>
      </c>
      <c r="H213" s="177">
        <v>0</v>
      </c>
      <c r="I213" s="177">
        <v>0</v>
      </c>
      <c r="J213" s="177">
        <v>0</v>
      </c>
      <c r="K213" s="177">
        <v>0</v>
      </c>
      <c r="L213" s="177">
        <v>0</v>
      </c>
    </row>
    <row r="214" spans="1:12">
      <c r="A214" t="s">
        <v>118</v>
      </c>
      <c r="B214" t="s">
        <v>102</v>
      </c>
      <c r="C214" t="s">
        <v>77</v>
      </c>
      <c r="D214" t="s">
        <v>75</v>
      </c>
      <c r="E214" t="s">
        <v>69</v>
      </c>
      <c r="F214" s="177">
        <v>0</v>
      </c>
      <c r="G214" s="177">
        <v>0</v>
      </c>
      <c r="H214" s="177">
        <v>0</v>
      </c>
      <c r="I214" s="177">
        <v>0</v>
      </c>
      <c r="J214" s="177">
        <v>0</v>
      </c>
      <c r="K214" s="177">
        <v>0</v>
      </c>
      <c r="L214" s="177">
        <v>0</v>
      </c>
    </row>
    <row r="215" spans="1:12">
      <c r="A215" t="s">
        <v>118</v>
      </c>
      <c r="B215" t="s">
        <v>103</v>
      </c>
      <c r="C215" t="s">
        <v>79</v>
      </c>
      <c r="D215" t="s">
        <v>75</v>
      </c>
      <c r="E215" t="s">
        <v>69</v>
      </c>
      <c r="F215" s="177">
        <v>0</v>
      </c>
      <c r="G215" s="177">
        <v>0</v>
      </c>
      <c r="H215" s="177">
        <v>0</v>
      </c>
      <c r="I215" s="177">
        <v>0</v>
      </c>
      <c r="J215" s="177">
        <v>0</v>
      </c>
      <c r="K215" s="177">
        <v>0</v>
      </c>
      <c r="L215" s="177">
        <v>0</v>
      </c>
    </row>
    <row r="216" spans="1:12">
      <c r="A216" t="s">
        <v>118</v>
      </c>
      <c r="B216" t="s">
        <v>104</v>
      </c>
      <c r="C216" t="s">
        <v>105</v>
      </c>
      <c r="D216" t="s">
        <v>106</v>
      </c>
      <c r="E216" t="s">
        <v>69</v>
      </c>
      <c r="F216" s="178">
        <v>0</v>
      </c>
      <c r="G216" s="178">
        <v>0</v>
      </c>
      <c r="H216" s="178">
        <v>0</v>
      </c>
      <c r="I216" s="178">
        <v>0</v>
      </c>
      <c r="J216" s="178">
        <v>422</v>
      </c>
      <c r="K216" s="178">
        <v>0</v>
      </c>
      <c r="L216" s="178">
        <v>3</v>
      </c>
    </row>
    <row r="217" spans="1:12">
      <c r="A217" t="s">
        <v>118</v>
      </c>
      <c r="B217" t="s">
        <v>107</v>
      </c>
      <c r="C217" t="s">
        <v>108</v>
      </c>
      <c r="D217" t="s">
        <v>109</v>
      </c>
      <c r="E217" t="s">
        <v>69</v>
      </c>
      <c r="F217" s="178">
        <v>0</v>
      </c>
      <c r="G217" s="178">
        <v>0</v>
      </c>
      <c r="H217" s="178">
        <v>0</v>
      </c>
      <c r="I217" s="178">
        <v>5.4749999999999996</v>
      </c>
      <c r="J217" s="178">
        <v>0</v>
      </c>
      <c r="K217" s="178">
        <v>0</v>
      </c>
      <c r="L217" s="178">
        <v>0</v>
      </c>
    </row>
    <row r="218" spans="1:12">
      <c r="A218" t="s">
        <v>119</v>
      </c>
      <c r="B218" t="s">
        <v>73</v>
      </c>
      <c r="C218" t="s">
        <v>74</v>
      </c>
      <c r="D218" t="s">
        <v>75</v>
      </c>
      <c r="E218" t="s">
        <v>69</v>
      </c>
      <c r="F218" s="177">
        <v>0</v>
      </c>
      <c r="G218" s="177">
        <v>0</v>
      </c>
      <c r="H218" s="177">
        <v>0</v>
      </c>
      <c r="I218" s="177">
        <v>0</v>
      </c>
      <c r="J218" s="177">
        <v>0</v>
      </c>
      <c r="K218" s="177">
        <v>0</v>
      </c>
      <c r="L218" s="177">
        <v>0</v>
      </c>
    </row>
    <row r="219" spans="1:12">
      <c r="A219" t="s">
        <v>119</v>
      </c>
      <c r="B219" t="s">
        <v>76</v>
      </c>
      <c r="C219" t="s">
        <v>77</v>
      </c>
      <c r="D219" t="s">
        <v>75</v>
      </c>
      <c r="E219" t="s">
        <v>69</v>
      </c>
      <c r="F219" s="177">
        <v>0</v>
      </c>
      <c r="G219" s="177">
        <v>0</v>
      </c>
      <c r="H219" s="177">
        <v>0</v>
      </c>
      <c r="I219" s="177">
        <v>0</v>
      </c>
      <c r="J219" s="177">
        <v>0</v>
      </c>
      <c r="K219" s="177">
        <v>0</v>
      </c>
      <c r="L219" s="177">
        <v>0</v>
      </c>
    </row>
    <row r="220" spans="1:12">
      <c r="A220" t="s">
        <v>119</v>
      </c>
      <c r="B220" t="s">
        <v>78</v>
      </c>
      <c r="C220" t="s">
        <v>79</v>
      </c>
      <c r="D220" t="s">
        <v>75</v>
      </c>
      <c r="E220" t="s">
        <v>69</v>
      </c>
      <c r="F220" s="177">
        <v>0</v>
      </c>
      <c r="G220" s="177">
        <v>0</v>
      </c>
      <c r="H220" s="177">
        <v>0</v>
      </c>
      <c r="I220" s="177">
        <v>0</v>
      </c>
      <c r="J220" s="177">
        <v>0</v>
      </c>
      <c r="K220" s="177">
        <v>0</v>
      </c>
      <c r="L220" s="177">
        <v>0</v>
      </c>
    </row>
    <row r="221" spans="1:12">
      <c r="A221" t="s">
        <v>119</v>
      </c>
      <c r="B221" t="s">
        <v>80</v>
      </c>
      <c r="C221" t="s">
        <v>74</v>
      </c>
      <c r="D221" t="s">
        <v>75</v>
      </c>
      <c r="E221" t="s">
        <v>69</v>
      </c>
      <c r="F221" s="177">
        <v>0</v>
      </c>
      <c r="G221" s="177">
        <v>0</v>
      </c>
      <c r="H221" s="177">
        <v>0</v>
      </c>
      <c r="I221" s="177">
        <v>0</v>
      </c>
      <c r="J221" s="177">
        <v>0</v>
      </c>
      <c r="K221" s="177">
        <v>0</v>
      </c>
      <c r="L221" s="177">
        <v>0</v>
      </c>
    </row>
    <row r="222" spans="1:12">
      <c r="A222" t="s">
        <v>119</v>
      </c>
      <c r="B222" t="s">
        <v>81</v>
      </c>
      <c r="C222" t="s">
        <v>77</v>
      </c>
      <c r="D222" t="s">
        <v>75</v>
      </c>
      <c r="E222" t="s">
        <v>69</v>
      </c>
      <c r="F222" s="177">
        <v>0</v>
      </c>
      <c r="G222" s="177">
        <v>0</v>
      </c>
      <c r="H222" s="177">
        <v>0</v>
      </c>
      <c r="I222" s="177">
        <v>0</v>
      </c>
      <c r="J222" s="177">
        <v>0</v>
      </c>
      <c r="K222" s="177">
        <v>0</v>
      </c>
      <c r="L222" s="177">
        <v>0</v>
      </c>
    </row>
    <row r="223" spans="1:12">
      <c r="A223" t="s">
        <v>119</v>
      </c>
      <c r="B223" t="s">
        <v>82</v>
      </c>
      <c r="C223" t="s">
        <v>79</v>
      </c>
      <c r="D223" t="s">
        <v>75</v>
      </c>
      <c r="E223" t="s">
        <v>69</v>
      </c>
      <c r="F223" s="177">
        <v>0</v>
      </c>
      <c r="G223" s="177">
        <v>0</v>
      </c>
      <c r="H223" s="177">
        <v>0</v>
      </c>
      <c r="I223" s="177">
        <v>0</v>
      </c>
      <c r="J223" s="177">
        <v>0</v>
      </c>
      <c r="K223" s="177">
        <v>0</v>
      </c>
      <c r="L223" s="177">
        <v>0</v>
      </c>
    </row>
    <row r="224" spans="1:12">
      <c r="A224" t="s">
        <v>119</v>
      </c>
      <c r="B224" t="s">
        <v>83</v>
      </c>
      <c r="C224" t="s">
        <v>74</v>
      </c>
      <c r="D224" t="s">
        <v>75</v>
      </c>
      <c r="E224" t="s">
        <v>69</v>
      </c>
      <c r="F224" s="177">
        <v>0</v>
      </c>
      <c r="G224" s="177">
        <v>0</v>
      </c>
      <c r="H224" s="175" t="s">
        <v>84</v>
      </c>
      <c r="I224" s="175" t="s">
        <v>84</v>
      </c>
      <c r="J224" s="175" t="s">
        <v>84</v>
      </c>
      <c r="K224" s="175" t="s">
        <v>84</v>
      </c>
      <c r="L224" s="175" t="s">
        <v>84</v>
      </c>
    </row>
    <row r="225" spans="1:12">
      <c r="A225" t="s">
        <v>119</v>
      </c>
      <c r="B225" t="s">
        <v>85</v>
      </c>
      <c r="C225" t="s">
        <v>77</v>
      </c>
      <c r="D225" t="s">
        <v>75</v>
      </c>
      <c r="E225" t="s">
        <v>69</v>
      </c>
      <c r="F225" s="177">
        <v>0</v>
      </c>
      <c r="G225" s="177">
        <v>0</v>
      </c>
      <c r="H225" s="175" t="s">
        <v>84</v>
      </c>
      <c r="I225" s="175" t="s">
        <v>84</v>
      </c>
      <c r="J225" s="175" t="s">
        <v>84</v>
      </c>
      <c r="K225" s="175" t="s">
        <v>84</v>
      </c>
      <c r="L225" s="175" t="s">
        <v>84</v>
      </c>
    </row>
    <row r="226" spans="1:12">
      <c r="A226" t="s">
        <v>119</v>
      </c>
      <c r="B226" t="s">
        <v>86</v>
      </c>
      <c r="C226" t="s">
        <v>79</v>
      </c>
      <c r="D226" t="s">
        <v>75</v>
      </c>
      <c r="E226" t="s">
        <v>69</v>
      </c>
      <c r="F226" s="177">
        <v>0</v>
      </c>
      <c r="G226" s="177">
        <v>0</v>
      </c>
      <c r="H226" s="175" t="s">
        <v>84</v>
      </c>
      <c r="I226" s="175" t="s">
        <v>84</v>
      </c>
      <c r="J226" s="175" t="s">
        <v>84</v>
      </c>
      <c r="K226" s="175" t="s">
        <v>84</v>
      </c>
      <c r="L226" s="175" t="s">
        <v>84</v>
      </c>
    </row>
    <row r="227" spans="1:12">
      <c r="A227" t="s">
        <v>119</v>
      </c>
      <c r="B227" t="s">
        <v>87</v>
      </c>
      <c r="C227" t="s">
        <v>88</v>
      </c>
      <c r="D227" t="s">
        <v>75</v>
      </c>
      <c r="E227" t="s">
        <v>69</v>
      </c>
      <c r="F227" s="175" t="s">
        <v>84</v>
      </c>
      <c r="G227" s="175" t="s">
        <v>84</v>
      </c>
      <c r="H227" s="177">
        <v>0</v>
      </c>
      <c r="I227" s="177">
        <v>0</v>
      </c>
      <c r="J227" s="177">
        <v>0</v>
      </c>
      <c r="K227" s="177">
        <v>0</v>
      </c>
      <c r="L227" s="177">
        <v>0</v>
      </c>
    </row>
    <row r="228" spans="1:12">
      <c r="A228" t="s">
        <v>119</v>
      </c>
      <c r="B228" t="s">
        <v>89</v>
      </c>
      <c r="C228" t="s">
        <v>90</v>
      </c>
      <c r="D228" t="s">
        <v>75</v>
      </c>
      <c r="E228" t="s">
        <v>69</v>
      </c>
      <c r="F228" s="175" t="s">
        <v>84</v>
      </c>
      <c r="G228" s="175" t="s">
        <v>84</v>
      </c>
      <c r="H228" s="177">
        <v>0</v>
      </c>
      <c r="I228" s="177">
        <v>0</v>
      </c>
      <c r="J228" s="177">
        <v>0</v>
      </c>
      <c r="K228" s="177">
        <v>0</v>
      </c>
      <c r="L228" s="177">
        <v>0</v>
      </c>
    </row>
    <row r="229" spans="1:12">
      <c r="A229" t="s">
        <v>119</v>
      </c>
      <c r="B229" t="s">
        <v>91</v>
      </c>
      <c r="C229" t="s">
        <v>92</v>
      </c>
      <c r="D229" t="s">
        <v>75</v>
      </c>
      <c r="E229" t="s">
        <v>69</v>
      </c>
      <c r="F229" s="175" t="s">
        <v>84</v>
      </c>
      <c r="G229" s="175" t="s">
        <v>84</v>
      </c>
      <c r="H229" s="177">
        <v>0</v>
      </c>
      <c r="I229" s="177">
        <v>0</v>
      </c>
      <c r="J229" s="177">
        <v>0</v>
      </c>
      <c r="K229" s="177">
        <v>0</v>
      </c>
      <c r="L229" s="177">
        <v>0</v>
      </c>
    </row>
    <row r="230" spans="1:12">
      <c r="A230" t="s">
        <v>119</v>
      </c>
      <c r="B230" t="s">
        <v>93</v>
      </c>
      <c r="C230" t="s">
        <v>94</v>
      </c>
      <c r="D230" t="s">
        <v>75</v>
      </c>
      <c r="E230" t="s">
        <v>69</v>
      </c>
      <c r="F230" s="175" t="s">
        <v>84</v>
      </c>
      <c r="G230" s="175" t="s">
        <v>84</v>
      </c>
      <c r="H230" s="177">
        <v>0</v>
      </c>
      <c r="I230" s="177">
        <v>0</v>
      </c>
      <c r="J230" s="177">
        <v>0</v>
      </c>
      <c r="K230" s="177">
        <v>0</v>
      </c>
      <c r="L230" s="177">
        <v>0</v>
      </c>
    </row>
    <row r="231" spans="1:12">
      <c r="A231" t="s">
        <v>119</v>
      </c>
      <c r="B231" t="s">
        <v>95</v>
      </c>
      <c r="C231" t="s">
        <v>96</v>
      </c>
      <c r="D231" t="s">
        <v>75</v>
      </c>
      <c r="E231" t="s">
        <v>69</v>
      </c>
      <c r="F231" s="175" t="s">
        <v>84</v>
      </c>
      <c r="G231" s="175" t="s">
        <v>84</v>
      </c>
      <c r="H231" s="177">
        <v>0</v>
      </c>
      <c r="I231" s="177">
        <v>0</v>
      </c>
      <c r="J231" s="177">
        <v>0</v>
      </c>
      <c r="K231" s="177">
        <v>0</v>
      </c>
      <c r="L231" s="177">
        <v>0</v>
      </c>
    </row>
    <row r="232" spans="1:12">
      <c r="A232" t="s">
        <v>119</v>
      </c>
      <c r="B232" t="s">
        <v>97</v>
      </c>
      <c r="C232" t="s">
        <v>98</v>
      </c>
      <c r="D232" t="s">
        <v>75</v>
      </c>
      <c r="E232" t="s">
        <v>69</v>
      </c>
      <c r="F232" s="175" t="s">
        <v>84</v>
      </c>
      <c r="G232" s="175" t="s">
        <v>84</v>
      </c>
      <c r="H232" s="177">
        <v>0</v>
      </c>
      <c r="I232" s="177">
        <v>0</v>
      </c>
      <c r="J232" s="177">
        <v>0</v>
      </c>
      <c r="K232" s="177">
        <v>0</v>
      </c>
      <c r="L232" s="177">
        <v>0</v>
      </c>
    </row>
    <row r="233" spans="1:12">
      <c r="A233" t="s">
        <v>119</v>
      </c>
      <c r="B233" t="s">
        <v>99</v>
      </c>
      <c r="C233" t="s">
        <v>100</v>
      </c>
      <c r="D233" t="s">
        <v>75</v>
      </c>
      <c r="E233" t="s">
        <v>69</v>
      </c>
      <c r="F233" s="175" t="s">
        <v>84</v>
      </c>
      <c r="G233" s="175" t="s">
        <v>84</v>
      </c>
      <c r="H233" s="177">
        <v>0</v>
      </c>
      <c r="I233" s="177">
        <v>0</v>
      </c>
      <c r="J233" s="177">
        <v>0</v>
      </c>
      <c r="K233" s="177">
        <v>0</v>
      </c>
      <c r="L233" s="177">
        <v>0</v>
      </c>
    </row>
    <row r="234" spans="1:12">
      <c r="A234" t="s">
        <v>119</v>
      </c>
      <c r="B234" t="s">
        <v>101</v>
      </c>
      <c r="C234" t="s">
        <v>74</v>
      </c>
      <c r="D234" t="s">
        <v>75</v>
      </c>
      <c r="E234" t="s">
        <v>69</v>
      </c>
      <c r="F234" s="177">
        <v>0</v>
      </c>
      <c r="G234" s="177">
        <v>0</v>
      </c>
      <c r="H234" s="177">
        <v>0</v>
      </c>
      <c r="I234" s="177">
        <v>0</v>
      </c>
      <c r="J234" s="177">
        <v>0</v>
      </c>
      <c r="K234" s="177">
        <v>0</v>
      </c>
      <c r="L234" s="177">
        <v>0</v>
      </c>
    </row>
    <row r="235" spans="1:12">
      <c r="A235" t="s">
        <v>119</v>
      </c>
      <c r="B235" t="s">
        <v>102</v>
      </c>
      <c r="C235" t="s">
        <v>77</v>
      </c>
      <c r="D235" t="s">
        <v>75</v>
      </c>
      <c r="E235" t="s">
        <v>69</v>
      </c>
      <c r="F235" s="177">
        <v>0</v>
      </c>
      <c r="G235" s="177">
        <v>0</v>
      </c>
      <c r="H235" s="177">
        <v>0</v>
      </c>
      <c r="I235" s="177">
        <v>0</v>
      </c>
      <c r="J235" s="177">
        <v>0</v>
      </c>
      <c r="K235" s="177">
        <v>0</v>
      </c>
      <c r="L235" s="177">
        <v>0</v>
      </c>
    </row>
    <row r="236" spans="1:12">
      <c r="A236" t="s">
        <v>119</v>
      </c>
      <c r="B236" t="s">
        <v>103</v>
      </c>
      <c r="C236" t="s">
        <v>79</v>
      </c>
      <c r="D236" t="s">
        <v>75</v>
      </c>
      <c r="E236" t="s">
        <v>69</v>
      </c>
      <c r="F236" s="177">
        <v>0</v>
      </c>
      <c r="G236" s="177">
        <v>0</v>
      </c>
      <c r="H236" s="177">
        <v>0</v>
      </c>
      <c r="I236" s="177">
        <v>0</v>
      </c>
      <c r="J236" s="177">
        <v>0</v>
      </c>
      <c r="K236" s="177">
        <v>0</v>
      </c>
      <c r="L236" s="177">
        <v>0</v>
      </c>
    </row>
    <row r="237" spans="1:12">
      <c r="A237" t="s">
        <v>119</v>
      </c>
      <c r="B237" t="s">
        <v>104</v>
      </c>
      <c r="C237" t="s">
        <v>105</v>
      </c>
      <c r="D237" t="s">
        <v>106</v>
      </c>
      <c r="E237" t="s">
        <v>69</v>
      </c>
      <c r="F237" s="178">
        <v>0</v>
      </c>
      <c r="G237" s="178">
        <v>5</v>
      </c>
      <c r="H237" s="178">
        <v>0</v>
      </c>
      <c r="I237" s="178">
        <v>0</v>
      </c>
      <c r="J237" s="178">
        <v>535</v>
      </c>
      <c r="K237" s="178">
        <v>0</v>
      </c>
      <c r="L237" s="178">
        <v>780</v>
      </c>
    </row>
    <row r="238" spans="1:12">
      <c r="A238" t="s">
        <v>119</v>
      </c>
      <c r="B238" t="s">
        <v>107</v>
      </c>
      <c r="C238" t="s">
        <v>108</v>
      </c>
      <c r="D238" t="s">
        <v>109</v>
      </c>
      <c r="E238" t="s">
        <v>69</v>
      </c>
      <c r="F238" s="175" t="s">
        <v>84</v>
      </c>
      <c r="G238" s="175" t="s">
        <v>84</v>
      </c>
      <c r="H238" s="175" t="s">
        <v>84</v>
      </c>
      <c r="I238" s="175" t="s">
        <v>84</v>
      </c>
      <c r="J238" s="175" t="s">
        <v>84</v>
      </c>
      <c r="K238" s="175" t="s">
        <v>84</v>
      </c>
      <c r="L238" s="175" t="s">
        <v>84</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22C99-124D-4113-A816-6B21A56E2625}">
  <sheetPr>
    <tabColor rgb="FFFFDB8E"/>
  </sheetPr>
  <dimension ref="A1:W218"/>
  <sheetViews>
    <sheetView zoomScale="80" zoomScaleNormal="80" workbookViewId="0"/>
  </sheetViews>
  <sheetFormatPr defaultColWidth="9" defaultRowHeight="13.15"/>
  <cols>
    <col min="1" max="1" width="9" style="113"/>
    <col min="2" max="2" width="41.28515625" style="113" customWidth="1"/>
    <col min="3" max="3" width="125" style="113" customWidth="1"/>
    <col min="4" max="4" width="9" style="113"/>
    <col min="5" max="5" width="19.85546875" style="113" customWidth="1"/>
    <col min="6" max="13" width="9" style="113"/>
    <col min="14" max="14" width="16.85546875" style="113" customWidth="1"/>
    <col min="15" max="21" width="15.5703125" style="113" customWidth="1"/>
    <col min="22" max="16384" width="9" style="113"/>
  </cols>
  <sheetData>
    <row r="1" spans="1:21" s="65" customFormat="1" ht="47.65">
      <c r="A1" s="49" t="e">
        <f ca="1" xml:space="preserve"> RIGHT(CELL("filename", $A$1), LEN(CELL("filename", $A$1)) - SEARCH("]", CELL("filename", $A$1)))</f>
        <v>#VALUE!</v>
      </c>
      <c r="B1" s="49"/>
      <c r="C1" s="67"/>
      <c r="D1" s="67"/>
      <c r="K1" s="87"/>
      <c r="L1" s="87"/>
      <c r="M1" s="87"/>
      <c r="N1" s="87"/>
    </row>
    <row r="3" spans="1:21">
      <c r="C3" s="114"/>
      <c r="E3" s="114"/>
    </row>
    <row r="5" spans="1:21">
      <c r="A5" s="115" t="s">
        <v>120</v>
      </c>
      <c r="B5" s="115" t="s">
        <v>121</v>
      </c>
      <c r="C5" s="115" t="s">
        <v>122</v>
      </c>
      <c r="D5" s="115" t="s">
        <v>123</v>
      </c>
      <c r="E5" s="115" t="s">
        <v>124</v>
      </c>
      <c r="F5" s="115" t="s">
        <v>62</v>
      </c>
      <c r="G5" s="115" t="s">
        <v>63</v>
      </c>
      <c r="H5" s="115" t="s">
        <v>64</v>
      </c>
      <c r="I5" s="115" t="s">
        <v>65</v>
      </c>
      <c r="J5" s="115" t="s">
        <v>66</v>
      </c>
      <c r="K5" s="115" t="s">
        <v>67</v>
      </c>
      <c r="L5" s="115" t="s">
        <v>68</v>
      </c>
      <c r="M5" s="116"/>
      <c r="N5" s="116"/>
      <c r="O5" s="117" t="s">
        <v>62</v>
      </c>
      <c r="P5" s="117" t="s">
        <v>63</v>
      </c>
      <c r="Q5" s="117" t="s">
        <v>64</v>
      </c>
      <c r="R5" s="117" t="s">
        <v>65</v>
      </c>
      <c r="S5" s="117" t="s">
        <v>66</v>
      </c>
      <c r="T5" s="117" t="s">
        <v>67</v>
      </c>
      <c r="U5" s="117" t="s">
        <v>68</v>
      </c>
    </row>
    <row r="6" spans="1:21">
      <c r="A6" s="115" t="s">
        <v>120</v>
      </c>
      <c r="B6" s="115" t="s">
        <v>121</v>
      </c>
      <c r="C6" s="115" t="s">
        <v>122</v>
      </c>
      <c r="D6" s="115" t="s">
        <v>123</v>
      </c>
      <c r="E6" s="115" t="s">
        <v>124</v>
      </c>
      <c r="F6" s="115" t="s">
        <v>69</v>
      </c>
      <c r="G6" s="115" t="s">
        <v>69</v>
      </c>
      <c r="H6" s="115" t="s">
        <v>69</v>
      </c>
      <c r="I6" s="115" t="s">
        <v>69</v>
      </c>
      <c r="J6" s="115" t="s">
        <v>69</v>
      </c>
      <c r="K6" s="115" t="s">
        <v>69</v>
      </c>
      <c r="L6" s="115" t="s">
        <v>69</v>
      </c>
      <c r="M6" s="116"/>
      <c r="N6" s="116"/>
      <c r="O6" s="117" t="s">
        <v>69</v>
      </c>
      <c r="P6" s="117" t="s">
        <v>69</v>
      </c>
      <c r="Q6" s="117" t="s">
        <v>69</v>
      </c>
      <c r="R6" s="117" t="s">
        <v>69</v>
      </c>
      <c r="S6" s="117" t="s">
        <v>69</v>
      </c>
      <c r="T6" s="117" t="s">
        <v>69</v>
      </c>
      <c r="U6" s="117" t="s">
        <v>69</v>
      </c>
    </row>
    <row r="7" spans="1:21">
      <c r="A7" s="115" t="s">
        <v>120</v>
      </c>
      <c r="B7" s="115" t="s">
        <v>121</v>
      </c>
      <c r="C7" s="115" t="s">
        <v>122</v>
      </c>
      <c r="D7" s="115" t="s">
        <v>123</v>
      </c>
      <c r="E7" s="115" t="s">
        <v>124</v>
      </c>
      <c r="F7" s="117" t="str">
        <f>F_Inputs!F6</f>
        <v>Run 11 - PR24 FD Data</v>
      </c>
      <c r="G7" s="117" t="str">
        <f>F_Inputs!G6</f>
        <v>Run 11 - PR24 FD Data</v>
      </c>
      <c r="H7" s="117" t="str">
        <f>F_Inputs!H6</f>
        <v>Run 11 - PR24 FD Data</v>
      </c>
      <c r="I7" s="117" t="str">
        <f>F_Inputs!I6</f>
        <v>Run 11 - PR24 FD Data</v>
      </c>
      <c r="J7" s="117" t="str">
        <f>F_Inputs!J6</f>
        <v>Run 11 - PR24 FD Data</v>
      </c>
      <c r="K7" s="117" t="str">
        <f>F_Inputs!K6</f>
        <v>Run 11 - PR24 FD Data</v>
      </c>
      <c r="L7" s="117" t="str">
        <f>F_Inputs!L6</f>
        <v>Run 11 - PR24 FD Data</v>
      </c>
      <c r="M7" s="116"/>
      <c r="N7" s="116"/>
      <c r="O7" s="117" t="str">
        <f t="shared" ref="O7:U7" si="0">F7</f>
        <v>Run 11 - PR24 FD Data</v>
      </c>
      <c r="P7" s="117" t="str">
        <f t="shared" si="0"/>
        <v>Run 11 - PR24 FD Data</v>
      </c>
      <c r="Q7" s="117" t="str">
        <f t="shared" si="0"/>
        <v>Run 11 - PR24 FD Data</v>
      </c>
      <c r="R7" s="117" t="str">
        <f t="shared" si="0"/>
        <v>Run 11 - PR24 FD Data</v>
      </c>
      <c r="S7" s="117" t="str">
        <f t="shared" si="0"/>
        <v>Run 11 - PR24 FD Data</v>
      </c>
      <c r="T7" s="117" t="str">
        <f t="shared" si="0"/>
        <v>Run 11 - PR24 FD Data</v>
      </c>
      <c r="U7" s="117" t="str">
        <f t="shared" si="0"/>
        <v>Run 11 - PR24 FD Data</v>
      </c>
    </row>
    <row r="8" spans="1:21">
      <c r="A8" s="115" t="s">
        <v>120</v>
      </c>
      <c r="B8" s="115" t="s">
        <v>121</v>
      </c>
      <c r="C8" s="115" t="s">
        <v>122</v>
      </c>
      <c r="D8" s="115" t="s">
        <v>123</v>
      </c>
      <c r="E8" s="115" t="s">
        <v>124</v>
      </c>
      <c r="F8" s="115" t="s">
        <v>71</v>
      </c>
      <c r="G8" s="115" t="s">
        <v>71</v>
      </c>
      <c r="H8" s="115" t="s">
        <v>71</v>
      </c>
      <c r="I8" s="115" t="s">
        <v>71</v>
      </c>
      <c r="J8" s="115" t="s">
        <v>71</v>
      </c>
      <c r="K8" s="115" t="s">
        <v>71</v>
      </c>
      <c r="L8" s="115" t="s">
        <v>71</v>
      </c>
      <c r="M8" s="116"/>
      <c r="N8" s="116"/>
      <c r="O8" s="117" t="s">
        <v>71</v>
      </c>
      <c r="P8" s="117" t="s">
        <v>71</v>
      </c>
      <c r="Q8" s="117" t="s">
        <v>71</v>
      </c>
      <c r="R8" s="117" t="s">
        <v>71</v>
      </c>
      <c r="S8" s="117" t="s">
        <v>71</v>
      </c>
      <c r="T8" s="117" t="s">
        <v>71</v>
      </c>
      <c r="U8" s="117" t="s">
        <v>71</v>
      </c>
    </row>
    <row r="9" spans="1:21">
      <c r="A9" s="113" t="str">
        <f>F_Inputs!A8</f>
        <v>ANH</v>
      </c>
      <c r="B9" s="113" t="str">
        <f>F_Inputs!B8</f>
        <v>CWW3_149TOT_PR24</v>
      </c>
      <c r="C9" s="113" t="str">
        <f>F_Inputs!C8</f>
        <v>EA/NRW environmental programme bioresources (WINEP/NEP) - Sludge investigations and monitoring (NEP only) bioresources capex - Total</v>
      </c>
      <c r="D9" s="113" t="str">
        <f>F_Inputs!D8</f>
        <v>£m</v>
      </c>
      <c r="E9" s="113" t="str">
        <f>F_Inputs!E8</f>
        <v>Price Review 2024</v>
      </c>
      <c r="F9" s="113">
        <f>F_Inputs!F8</f>
        <v>0</v>
      </c>
      <c r="G9" s="113">
        <f>F_Inputs!G8</f>
        <v>0</v>
      </c>
      <c r="H9" s="113">
        <f>F_Inputs!H8</f>
        <v>0</v>
      </c>
      <c r="I9" s="113">
        <f>F_Inputs!I8</f>
        <v>0</v>
      </c>
      <c r="J9" s="113">
        <f>F_Inputs!J8</f>
        <v>0</v>
      </c>
      <c r="K9" s="113">
        <f>F_Inputs!K8</f>
        <v>0</v>
      </c>
      <c r="L9" s="113">
        <f>F_Inputs!L8</f>
        <v>0</v>
      </c>
      <c r="N9" s="113" t="str">
        <f t="shared" ref="N9:N40" si="1">LEFT(B9,6)</f>
        <v>CWW3_1</v>
      </c>
      <c r="O9" s="111">
        <f>IF(OR($N9="CWW12_",$N9= "CWW17_",$N9= "CWW20A",$N9= "BIO5_0"),F9,0)</f>
        <v>0</v>
      </c>
      <c r="P9" s="111">
        <f>IF(OR($N9="CWW12_",$N9= "CWW17_",$N9= "CWW20A",$N9= "BIO5_0"),G9,0)</f>
        <v>0</v>
      </c>
      <c r="Q9" s="111">
        <f>IF(OR($N9="CWW3_0",$N9="CWW3_1", $N9= "CWW20_",$N9="BIO5_0",$N9="CWW1A_"),H9,0)</f>
        <v>0</v>
      </c>
      <c r="R9" s="111">
        <f t="shared" ref="R9:R18" si="2">IF(OR($N9="CWW3_0",$N9="CWW3_1", $N9= "CWW20_",$N9="BIO5_0",$N9="CWW1A_"),I9,0)</f>
        <v>0</v>
      </c>
      <c r="S9" s="111">
        <f t="shared" ref="S9:S18" si="3">IF(OR($N9="CWW3_0",$N9="CWW3_1", $N9= "CWW20_",$N9="BIO5_0",$N9="CWW1A_"),J9,0)</f>
        <v>0</v>
      </c>
      <c r="T9" s="111">
        <f t="shared" ref="T9:T18" si="4">IF(OR($N9="CWW3_0",$N9="CWW3_1", $N9= "CWW20_",$N9="BIO5_0",$N9="CWW1A_"),K9,0)</f>
        <v>0</v>
      </c>
      <c r="U9" s="111">
        <f t="shared" ref="U9:U18" si="5">IF(OR($N9="CWW3_0",$N9="CWW3_1", $N9= "CWW20_",$N9="BIO5_0",$N9="CWW1A_"),L9,0)</f>
        <v>0</v>
      </c>
    </row>
    <row r="10" spans="1:21">
      <c r="A10" s="113" t="str">
        <f>F_Inputs!A9</f>
        <v>ANH</v>
      </c>
      <c r="B10" s="113" t="str">
        <f>F_Inputs!B9</f>
        <v>CWW3_150TOT_PR24</v>
      </c>
      <c r="C10" s="113" t="str">
        <f>F_Inputs!C9</f>
        <v>EA/NRW environmental programme bioresources (WINEP/NEP) - Sludge investigations and monitoring (NEP only) bioresources opex - Total</v>
      </c>
      <c r="D10" s="113" t="str">
        <f>F_Inputs!D9</f>
        <v>£m</v>
      </c>
      <c r="E10" s="113" t="str">
        <f>F_Inputs!E9</f>
        <v>Price Review 2024</v>
      </c>
      <c r="F10" s="113">
        <f>F_Inputs!F9</f>
        <v>0</v>
      </c>
      <c r="G10" s="113">
        <f>F_Inputs!G9</f>
        <v>0</v>
      </c>
      <c r="H10" s="113">
        <f>F_Inputs!H9</f>
        <v>0</v>
      </c>
      <c r="I10" s="113">
        <f>F_Inputs!I9</f>
        <v>0</v>
      </c>
      <c r="J10" s="113">
        <f>F_Inputs!J9</f>
        <v>0</v>
      </c>
      <c r="K10" s="113">
        <f>F_Inputs!K9</f>
        <v>0</v>
      </c>
      <c r="L10" s="113">
        <f>F_Inputs!L9</f>
        <v>0</v>
      </c>
      <c r="N10" s="113" t="str">
        <f t="shared" si="1"/>
        <v>CWW3_1</v>
      </c>
      <c r="O10" s="111">
        <f t="shared" ref="O10:O73" si="6">IF(OR($N10="CWW12_",$N10= "CWW17_",$N10= "CWW20A",$N10= "BIO5_0"),F10,0)</f>
        <v>0</v>
      </c>
      <c r="P10" s="111">
        <f t="shared" ref="P10:P73" si="7">IF(OR($N10="CWW12_",$N10= "CWW17_",$N10= "CWW20A",$N10= "BIO5_0"),G10,0)</f>
        <v>0</v>
      </c>
      <c r="Q10" s="111">
        <f t="shared" ref="Q10:Q18" si="8">IF(OR($N10="CWW3_0",$N10="CWW3_1", $N10= "CWW20_",$N10="BIO5_0",$N10="CWW1A_"),H10,0)</f>
        <v>0</v>
      </c>
      <c r="R10" s="111">
        <f t="shared" si="2"/>
        <v>0</v>
      </c>
      <c r="S10" s="111">
        <f t="shared" si="3"/>
        <v>0</v>
      </c>
      <c r="T10" s="111">
        <f t="shared" si="4"/>
        <v>0</v>
      </c>
      <c r="U10" s="111">
        <f t="shared" si="5"/>
        <v>0</v>
      </c>
    </row>
    <row r="11" spans="1:21">
      <c r="A11" s="113" t="str">
        <f>F_Inputs!A10</f>
        <v>ANH</v>
      </c>
      <c r="B11" s="113" t="str">
        <f>F_Inputs!B10</f>
        <v>CWW3_151TOT_PR24</v>
      </c>
      <c r="C11" s="113" t="str">
        <f>F_Inputs!C10</f>
        <v>EA/NRW environmental programme bioresources (WINEP/NEP) - Sludge investigations and monitoring (NEP only) bioresources totex - Total</v>
      </c>
      <c r="D11" s="113" t="str">
        <f>F_Inputs!D10</f>
        <v>£m</v>
      </c>
      <c r="E11" s="113" t="str">
        <f>F_Inputs!E10</f>
        <v>Price Review 2024</v>
      </c>
      <c r="F11" s="113">
        <f>F_Inputs!F10</f>
        <v>0</v>
      </c>
      <c r="G11" s="113">
        <f>F_Inputs!G10</f>
        <v>0</v>
      </c>
      <c r="H11" s="113">
        <f>F_Inputs!H10</f>
        <v>0</v>
      </c>
      <c r="I11" s="113">
        <f>F_Inputs!I10</f>
        <v>0</v>
      </c>
      <c r="J11" s="113">
        <f>F_Inputs!J10</f>
        <v>0</v>
      </c>
      <c r="K11" s="113">
        <f>F_Inputs!K10</f>
        <v>0</v>
      </c>
      <c r="L11" s="113">
        <f>F_Inputs!L10</f>
        <v>0</v>
      </c>
      <c r="N11" s="113" t="str">
        <f t="shared" si="1"/>
        <v>CWW3_1</v>
      </c>
      <c r="O11" s="111">
        <f t="shared" si="6"/>
        <v>0</v>
      </c>
      <c r="P11" s="111">
        <f t="shared" si="7"/>
        <v>0</v>
      </c>
      <c r="Q11" s="111">
        <f t="shared" si="8"/>
        <v>0</v>
      </c>
      <c r="R11" s="111">
        <f t="shared" si="2"/>
        <v>0</v>
      </c>
      <c r="S11" s="111">
        <f t="shared" si="3"/>
        <v>0</v>
      </c>
      <c r="T11" s="111">
        <f t="shared" si="4"/>
        <v>0</v>
      </c>
      <c r="U11" s="111">
        <f t="shared" si="5"/>
        <v>0</v>
      </c>
    </row>
    <row r="12" spans="1:21">
      <c r="A12" s="113" t="str">
        <f>F_Inputs!A11</f>
        <v>ANH</v>
      </c>
      <c r="B12" s="113" t="str">
        <f>F_Inputs!B11</f>
        <v>CWW9_149TOT_PR24</v>
      </c>
      <c r="C12" s="113" t="str">
        <f>F_Inputs!C11</f>
        <v>EA/NRW environmental programme bioresources (WINEP/NEP) - Sludge investigations and monitoring (NEP only) bioresources capex - Total</v>
      </c>
      <c r="D12" s="113" t="str">
        <f>F_Inputs!D11</f>
        <v>£m</v>
      </c>
      <c r="E12" s="113" t="str">
        <f>F_Inputs!E11</f>
        <v>Price Review 2024</v>
      </c>
      <c r="F12" s="113">
        <f>F_Inputs!F11</f>
        <v>0</v>
      </c>
      <c r="G12" s="113">
        <f>F_Inputs!G11</f>
        <v>0</v>
      </c>
      <c r="H12" s="113">
        <f>F_Inputs!H11</f>
        <v>0</v>
      </c>
      <c r="I12" s="113">
        <f>F_Inputs!I11</f>
        <v>0</v>
      </c>
      <c r="J12" s="113">
        <f>F_Inputs!J11</f>
        <v>0</v>
      </c>
      <c r="K12" s="113">
        <f>F_Inputs!K11</f>
        <v>0</v>
      </c>
      <c r="L12" s="113">
        <f>F_Inputs!L11</f>
        <v>0</v>
      </c>
      <c r="N12" s="113" t="str">
        <f t="shared" si="1"/>
        <v>CWW9_1</v>
      </c>
      <c r="O12" s="111">
        <f t="shared" si="6"/>
        <v>0</v>
      </c>
      <c r="P12" s="111">
        <f t="shared" si="7"/>
        <v>0</v>
      </c>
      <c r="Q12" s="111">
        <f t="shared" si="8"/>
        <v>0</v>
      </c>
      <c r="R12" s="111">
        <f t="shared" si="2"/>
        <v>0</v>
      </c>
      <c r="S12" s="111">
        <f t="shared" si="3"/>
        <v>0</v>
      </c>
      <c r="T12" s="111">
        <f t="shared" si="4"/>
        <v>0</v>
      </c>
      <c r="U12" s="111">
        <f t="shared" si="5"/>
        <v>0</v>
      </c>
    </row>
    <row r="13" spans="1:21">
      <c r="A13" s="113" t="str">
        <f>F_Inputs!A12</f>
        <v>ANH</v>
      </c>
      <c r="B13" s="113" t="str">
        <f>F_Inputs!B12</f>
        <v>CWW9_150TOT_PR24</v>
      </c>
      <c r="C13" s="113" t="str">
        <f>F_Inputs!C12</f>
        <v>EA/NRW environmental programme bioresources (WINEP/NEP) - Sludge investigations and monitoring (NEP only) bioresources opex - Total</v>
      </c>
      <c r="D13" s="113" t="str">
        <f>F_Inputs!D12</f>
        <v>£m</v>
      </c>
      <c r="E13" s="113" t="str">
        <f>F_Inputs!E12</f>
        <v>Price Review 2024</v>
      </c>
      <c r="F13" s="113">
        <f>F_Inputs!F12</f>
        <v>0</v>
      </c>
      <c r="G13" s="113">
        <f>F_Inputs!G12</f>
        <v>0</v>
      </c>
      <c r="H13" s="113">
        <f>F_Inputs!H12</f>
        <v>0</v>
      </c>
      <c r="I13" s="113">
        <f>F_Inputs!I12</f>
        <v>0</v>
      </c>
      <c r="J13" s="113">
        <f>F_Inputs!J12</f>
        <v>0</v>
      </c>
      <c r="K13" s="113">
        <f>F_Inputs!K12</f>
        <v>0</v>
      </c>
      <c r="L13" s="113">
        <f>F_Inputs!L12</f>
        <v>0</v>
      </c>
      <c r="N13" s="113" t="str">
        <f t="shared" si="1"/>
        <v>CWW9_1</v>
      </c>
      <c r="O13" s="111">
        <f t="shared" si="6"/>
        <v>0</v>
      </c>
      <c r="P13" s="111">
        <f t="shared" si="7"/>
        <v>0</v>
      </c>
      <c r="Q13" s="111">
        <f t="shared" si="8"/>
        <v>0</v>
      </c>
      <c r="R13" s="111">
        <f t="shared" si="2"/>
        <v>0</v>
      </c>
      <c r="S13" s="111">
        <f t="shared" si="3"/>
        <v>0</v>
      </c>
      <c r="T13" s="111">
        <f t="shared" si="4"/>
        <v>0</v>
      </c>
      <c r="U13" s="111">
        <f t="shared" si="5"/>
        <v>0</v>
      </c>
    </row>
    <row r="14" spans="1:21">
      <c r="A14" s="113" t="str">
        <f>F_Inputs!A13</f>
        <v>ANH</v>
      </c>
      <c r="B14" s="113" t="str">
        <f>F_Inputs!B13</f>
        <v>CWW9_151TOT_PR24</v>
      </c>
      <c r="C14" s="113" t="str">
        <f>F_Inputs!C13</f>
        <v>EA/NRW environmental programme bioresources (WINEP/NEP) - Sludge investigations and monitoring (NEP only) bioresources totex - Total</v>
      </c>
      <c r="D14" s="113" t="str">
        <f>F_Inputs!D13</f>
        <v>£m</v>
      </c>
      <c r="E14" s="113" t="str">
        <f>F_Inputs!E13</f>
        <v>Price Review 2024</v>
      </c>
      <c r="F14" s="113">
        <f>F_Inputs!F13</f>
        <v>0</v>
      </c>
      <c r="G14" s="113">
        <f>F_Inputs!G13</f>
        <v>0</v>
      </c>
      <c r="H14" s="113">
        <f>F_Inputs!H13</f>
        <v>0</v>
      </c>
      <c r="I14" s="113">
        <f>F_Inputs!I13</f>
        <v>0</v>
      </c>
      <c r="J14" s="113">
        <f>F_Inputs!J13</f>
        <v>0</v>
      </c>
      <c r="K14" s="113">
        <f>F_Inputs!K13</f>
        <v>0</v>
      </c>
      <c r="L14" s="113">
        <f>F_Inputs!L13</f>
        <v>0</v>
      </c>
      <c r="N14" s="113" t="str">
        <f t="shared" si="1"/>
        <v>CWW9_1</v>
      </c>
      <c r="O14" s="111">
        <f t="shared" si="6"/>
        <v>0</v>
      </c>
      <c r="P14" s="111">
        <f t="shared" si="7"/>
        <v>0</v>
      </c>
      <c r="Q14" s="111">
        <f t="shared" si="8"/>
        <v>0</v>
      </c>
      <c r="R14" s="111">
        <f t="shared" si="2"/>
        <v>0</v>
      </c>
      <c r="S14" s="111">
        <f t="shared" si="3"/>
        <v>0</v>
      </c>
      <c r="T14" s="111">
        <f t="shared" si="4"/>
        <v>0</v>
      </c>
      <c r="U14" s="111">
        <f t="shared" si="5"/>
        <v>0</v>
      </c>
    </row>
    <row r="15" spans="1:21">
      <c r="A15" s="113" t="str">
        <f>F_Inputs!A14</f>
        <v>ANH</v>
      </c>
      <c r="B15" s="113" t="str">
        <f>F_Inputs!B14</f>
        <v>CWW12_149TOT_PR24</v>
      </c>
      <c r="C15" s="113" t="str">
        <f>F_Inputs!C14</f>
        <v>EA/NRW environmental programme bioresources (WINEP/NEP) - Sludge investigations and monitoring (NEP only) bioresources capex - Total</v>
      </c>
      <c r="D15" s="113" t="str">
        <f>F_Inputs!D14</f>
        <v>£m</v>
      </c>
      <c r="E15" s="113" t="str">
        <f>F_Inputs!E14</f>
        <v>Price Review 2024</v>
      </c>
      <c r="F15" s="113">
        <f>F_Inputs!F14</f>
        <v>0</v>
      </c>
      <c r="G15" s="113">
        <f>F_Inputs!G14</f>
        <v>0</v>
      </c>
      <c r="H15" s="113" t="str">
        <f>F_Inputs!H14</f>
        <v/>
      </c>
      <c r="I15" s="113" t="str">
        <f>F_Inputs!I14</f>
        <v/>
      </c>
      <c r="J15" s="113" t="str">
        <f>F_Inputs!J14</f>
        <v/>
      </c>
      <c r="K15" s="113" t="str">
        <f>F_Inputs!K14</f>
        <v/>
      </c>
      <c r="L15" s="113" t="str">
        <f>F_Inputs!L14</f>
        <v/>
      </c>
      <c r="N15" s="113" t="str">
        <f t="shared" si="1"/>
        <v>CWW12_</v>
      </c>
      <c r="O15" s="111">
        <f t="shared" si="6"/>
        <v>0</v>
      </c>
      <c r="P15" s="111">
        <f t="shared" si="7"/>
        <v>0</v>
      </c>
      <c r="Q15" s="111">
        <f t="shared" si="8"/>
        <v>0</v>
      </c>
      <c r="R15" s="111">
        <f t="shared" si="2"/>
        <v>0</v>
      </c>
      <c r="S15" s="111">
        <f t="shared" si="3"/>
        <v>0</v>
      </c>
      <c r="T15" s="111">
        <f t="shared" si="4"/>
        <v>0</v>
      </c>
      <c r="U15" s="111">
        <f t="shared" si="5"/>
        <v>0</v>
      </c>
    </row>
    <row r="16" spans="1:21">
      <c r="A16" s="113" t="str">
        <f>F_Inputs!A15</f>
        <v>ANH</v>
      </c>
      <c r="B16" s="113" t="str">
        <f>F_Inputs!B15</f>
        <v>CWW12_150TOT_PR24</v>
      </c>
      <c r="C16" s="113" t="str">
        <f>F_Inputs!C15</f>
        <v>EA/NRW environmental programme bioresources (WINEP/NEP) - Sludge investigations and monitoring (NEP only) bioresources opex - Total</v>
      </c>
      <c r="D16" s="113" t="str">
        <f>F_Inputs!D15</f>
        <v>£m</v>
      </c>
      <c r="E16" s="113" t="str">
        <f>F_Inputs!E15</f>
        <v>Price Review 2024</v>
      </c>
      <c r="F16" s="113">
        <f>F_Inputs!F15</f>
        <v>0</v>
      </c>
      <c r="G16" s="113">
        <f>F_Inputs!G15</f>
        <v>0</v>
      </c>
      <c r="H16" s="113" t="str">
        <f>F_Inputs!H15</f>
        <v/>
      </c>
      <c r="I16" s="113" t="str">
        <f>F_Inputs!I15</f>
        <v/>
      </c>
      <c r="J16" s="113" t="str">
        <f>F_Inputs!J15</f>
        <v/>
      </c>
      <c r="K16" s="113" t="str">
        <f>F_Inputs!K15</f>
        <v/>
      </c>
      <c r="L16" s="113" t="str">
        <f>F_Inputs!L15</f>
        <v/>
      </c>
      <c r="N16" s="113" t="str">
        <f t="shared" si="1"/>
        <v>CWW12_</v>
      </c>
      <c r="O16" s="111">
        <f t="shared" si="6"/>
        <v>0</v>
      </c>
      <c r="P16" s="111">
        <f t="shared" si="7"/>
        <v>0</v>
      </c>
      <c r="Q16" s="111">
        <f t="shared" si="8"/>
        <v>0</v>
      </c>
      <c r="R16" s="111">
        <f t="shared" si="2"/>
        <v>0</v>
      </c>
      <c r="S16" s="111">
        <f t="shared" si="3"/>
        <v>0</v>
      </c>
      <c r="T16" s="111">
        <f t="shared" si="4"/>
        <v>0</v>
      </c>
      <c r="U16" s="111">
        <f t="shared" si="5"/>
        <v>0</v>
      </c>
    </row>
    <row r="17" spans="1:23">
      <c r="A17" s="113" t="str">
        <f>F_Inputs!A16</f>
        <v>ANH</v>
      </c>
      <c r="B17" s="113" t="str">
        <f>F_Inputs!B16</f>
        <v>CWW12_151TOT_PR24</v>
      </c>
      <c r="C17" s="113" t="str">
        <f>F_Inputs!C16</f>
        <v>EA/NRW environmental programme bioresources (WINEP/NEP) - Sludge investigations and monitoring (NEP only) bioresources totex - Total</v>
      </c>
      <c r="D17" s="113" t="str">
        <f>F_Inputs!D16</f>
        <v>£m</v>
      </c>
      <c r="E17" s="113" t="str">
        <f>F_Inputs!E16</f>
        <v>Price Review 2024</v>
      </c>
      <c r="F17" s="113">
        <f>F_Inputs!F16</f>
        <v>0</v>
      </c>
      <c r="G17" s="113">
        <f>F_Inputs!G16</f>
        <v>0</v>
      </c>
      <c r="H17" s="113" t="str">
        <f>F_Inputs!H16</f>
        <v/>
      </c>
      <c r="I17" s="113" t="str">
        <f>F_Inputs!I16</f>
        <v/>
      </c>
      <c r="J17" s="113" t="str">
        <f>F_Inputs!J16</f>
        <v/>
      </c>
      <c r="K17" s="113" t="str">
        <f>F_Inputs!K16</f>
        <v/>
      </c>
      <c r="L17" s="113" t="str">
        <f>F_Inputs!L16</f>
        <v/>
      </c>
      <c r="N17" s="113" t="str">
        <f t="shared" si="1"/>
        <v>CWW12_</v>
      </c>
      <c r="O17" s="111">
        <f t="shared" si="6"/>
        <v>0</v>
      </c>
      <c r="P17" s="111">
        <f t="shared" si="7"/>
        <v>0</v>
      </c>
      <c r="Q17" s="111">
        <f t="shared" si="8"/>
        <v>0</v>
      </c>
      <c r="R17" s="111">
        <f t="shared" si="2"/>
        <v>0</v>
      </c>
      <c r="S17" s="111">
        <f t="shared" si="3"/>
        <v>0</v>
      </c>
      <c r="T17" s="111">
        <f t="shared" si="4"/>
        <v>0</v>
      </c>
      <c r="U17" s="111">
        <f t="shared" si="5"/>
        <v>0</v>
      </c>
    </row>
    <row r="18" spans="1:23">
      <c r="A18" s="118" t="str">
        <f>F_Inputs!A17</f>
        <v>ANH</v>
      </c>
      <c r="B18" s="118" t="str">
        <f>F_Inputs!B17</f>
        <v>CWW13_201_PR24</v>
      </c>
      <c r="C18" s="118" t="str">
        <f>F_Inputs!C17</f>
        <v>EA/NRW environmental programme bioresources (WINEP/NEP) - Sludge investigations and monitoring; BVA (WINEP/NEP) bioresources capex - Expenditure on projects starting in AMP8</v>
      </c>
      <c r="D18" s="118" t="str">
        <f>F_Inputs!D17</f>
        <v>£m</v>
      </c>
      <c r="E18" s="118" t="str">
        <f>F_Inputs!E17</f>
        <v>Price Review 2024</v>
      </c>
      <c r="F18" s="118" t="str">
        <f>F_Inputs!F17</f>
        <v/>
      </c>
      <c r="G18" s="118" t="str">
        <f>F_Inputs!G17</f>
        <v/>
      </c>
      <c r="H18" s="118">
        <f>F_Inputs!H17</f>
        <v>0</v>
      </c>
      <c r="I18" s="118">
        <f>F_Inputs!I17</f>
        <v>0</v>
      </c>
      <c r="J18" s="118">
        <f>F_Inputs!J17</f>
        <v>0</v>
      </c>
      <c r="K18" s="118">
        <f>F_Inputs!K17</f>
        <v>0</v>
      </c>
      <c r="L18" s="118">
        <f>F_Inputs!L17</f>
        <v>0</v>
      </c>
      <c r="M18" s="118"/>
      <c r="N18" s="118" t="str">
        <f t="shared" si="1"/>
        <v>CWW13_</v>
      </c>
      <c r="O18" s="111">
        <f t="shared" si="6"/>
        <v>0</v>
      </c>
      <c r="P18" s="111">
        <f t="shared" si="7"/>
        <v>0</v>
      </c>
      <c r="Q18" s="112">
        <f t="shared" si="8"/>
        <v>0</v>
      </c>
      <c r="R18" s="112">
        <f t="shared" si="2"/>
        <v>0</v>
      </c>
      <c r="S18" s="112">
        <f t="shared" si="3"/>
        <v>0</v>
      </c>
      <c r="T18" s="112">
        <f t="shared" si="4"/>
        <v>0</v>
      </c>
      <c r="U18" s="112">
        <f t="shared" si="5"/>
        <v>0</v>
      </c>
    </row>
    <row r="19" spans="1:23">
      <c r="A19" s="118" t="str">
        <f>F_Inputs!A18</f>
        <v>ANH</v>
      </c>
      <c r="B19" s="118" t="str">
        <f>F_Inputs!B18</f>
        <v>CWW13_202_PR24</v>
      </c>
      <c r="C19" s="118" t="str">
        <f>F_Inputs!C18</f>
        <v>EA/NRW environmental programme bioresources (WINEP/NEP) - Sludge investigations and monitoring; BVA (WINEP/NEP) bioresources opex - Expenditure on projects starting in AMP8</v>
      </c>
      <c r="D19" s="118" t="str">
        <f>F_Inputs!D18</f>
        <v>£m</v>
      </c>
      <c r="E19" s="118" t="str">
        <f>F_Inputs!E18</f>
        <v>Price Review 2024</v>
      </c>
      <c r="F19" s="118" t="str">
        <f>F_Inputs!F18</f>
        <v/>
      </c>
      <c r="G19" s="118" t="str">
        <f>F_Inputs!G18</f>
        <v/>
      </c>
      <c r="H19" s="118">
        <f>F_Inputs!H18</f>
        <v>0</v>
      </c>
      <c r="I19" s="118">
        <f>F_Inputs!I18</f>
        <v>0</v>
      </c>
      <c r="J19" s="118">
        <f>F_Inputs!J18</f>
        <v>0</v>
      </c>
      <c r="K19" s="118">
        <f>F_Inputs!K18</f>
        <v>0</v>
      </c>
      <c r="L19" s="118">
        <f>F_Inputs!L18</f>
        <v>0</v>
      </c>
      <c r="M19" s="118"/>
      <c r="N19" s="118" t="str">
        <f t="shared" si="1"/>
        <v>CWW13_</v>
      </c>
      <c r="O19" s="111">
        <f t="shared" si="6"/>
        <v>0</v>
      </c>
      <c r="P19" s="111">
        <f t="shared" si="7"/>
        <v>0</v>
      </c>
      <c r="Q19" s="112">
        <f t="shared" ref="Q19:T34" si="9">IF(OR($N19="CWW3_0",$N19="CWW3_1", $N19= "CWW20_",$N19="BIO5_0",$N19="CWW1A_"),H19,0)</f>
        <v>0</v>
      </c>
      <c r="R19" s="112">
        <f t="shared" si="9"/>
        <v>0</v>
      </c>
      <c r="S19" s="112">
        <f t="shared" si="9"/>
        <v>0</v>
      </c>
      <c r="T19" s="112">
        <f t="shared" si="9"/>
        <v>0</v>
      </c>
      <c r="U19" s="112">
        <f>IF(OR($N19="CWW3_0",$N19="CWW3_1", $N19= "CWW20_",$N19="BIO5_0",$N19="CWW1A_"),L19,0)</f>
        <v>0</v>
      </c>
    </row>
    <row r="20" spans="1:23">
      <c r="A20" s="118" t="str">
        <f>F_Inputs!A19</f>
        <v>ANH</v>
      </c>
      <c r="B20" s="118" t="str">
        <f>F_Inputs!B19</f>
        <v>CWW13_203_PR24</v>
      </c>
      <c r="C20" s="118" t="str">
        <f>F_Inputs!C19</f>
        <v>EA/NRW environmental programme bioresources (WINEP/NEP) - Sludge investigations and monitoring; BVA (WINEP/NEP) bioresources totex - Expenditure on projects starting in AMP8</v>
      </c>
      <c r="D20" s="118" t="str">
        <f>F_Inputs!D19</f>
        <v>£m</v>
      </c>
      <c r="E20" s="118" t="str">
        <f>F_Inputs!E19</f>
        <v>Price Review 2024</v>
      </c>
      <c r="F20" s="118" t="str">
        <f>F_Inputs!F19</f>
        <v/>
      </c>
      <c r="G20" s="118" t="str">
        <f>F_Inputs!G19</f>
        <v/>
      </c>
      <c r="H20" s="118">
        <f>F_Inputs!H19</f>
        <v>0</v>
      </c>
      <c r="I20" s="118">
        <f>F_Inputs!I19</f>
        <v>0</v>
      </c>
      <c r="J20" s="118">
        <f>F_Inputs!J19</f>
        <v>0</v>
      </c>
      <c r="K20" s="118">
        <f>F_Inputs!K19</f>
        <v>0</v>
      </c>
      <c r="L20" s="118">
        <f>F_Inputs!L19</f>
        <v>0</v>
      </c>
      <c r="M20" s="118"/>
      <c r="N20" s="118" t="str">
        <f t="shared" si="1"/>
        <v>CWW13_</v>
      </c>
      <c r="O20" s="111">
        <f t="shared" si="6"/>
        <v>0</v>
      </c>
      <c r="P20" s="111">
        <f t="shared" si="7"/>
        <v>0</v>
      </c>
      <c r="Q20" s="112">
        <f t="shared" si="9"/>
        <v>0</v>
      </c>
      <c r="R20" s="112">
        <f t="shared" si="9"/>
        <v>0</v>
      </c>
      <c r="S20" s="112">
        <f t="shared" si="9"/>
        <v>0</v>
      </c>
      <c r="T20" s="112">
        <f t="shared" si="9"/>
        <v>0</v>
      </c>
      <c r="U20" s="112">
        <f t="shared" ref="U20:U83" si="10">IF(OR($N20="CWW3_0",$N20="CWW3_1", $N20= "CWW20_",$N20="BIO5_0",$N20="CWW1A_"),L20,0)</f>
        <v>0</v>
      </c>
    </row>
    <row r="21" spans="1:23">
      <c r="A21" s="118" t="str">
        <f>F_Inputs!A20</f>
        <v>ANH</v>
      </c>
      <c r="B21" s="118" t="str">
        <f>F_Inputs!B20</f>
        <v>CWW13_204_PR24</v>
      </c>
      <c r="C21" s="118" t="str">
        <f>F_Inputs!C20</f>
        <v>EA/NRW environmental programme bioresources (WINEP/NEP) - Sludge investigations and monitoring; BVA (WINEP/NEP) bioresources third party contributions - Expenditure on projects starting in AMP8</v>
      </c>
      <c r="D21" s="118" t="str">
        <f>F_Inputs!D20</f>
        <v>£m</v>
      </c>
      <c r="E21" s="118" t="str">
        <f>F_Inputs!E20</f>
        <v>Price Review 2024</v>
      </c>
      <c r="F21" s="118" t="str">
        <f>F_Inputs!F20</f>
        <v/>
      </c>
      <c r="G21" s="118" t="str">
        <f>F_Inputs!G20</f>
        <v/>
      </c>
      <c r="H21" s="118">
        <f>F_Inputs!H20</f>
        <v>0</v>
      </c>
      <c r="I21" s="118">
        <f>F_Inputs!I20</f>
        <v>0</v>
      </c>
      <c r="J21" s="118">
        <f>F_Inputs!J20</f>
        <v>0</v>
      </c>
      <c r="K21" s="118">
        <f>F_Inputs!K20</f>
        <v>0</v>
      </c>
      <c r="L21" s="118">
        <f>F_Inputs!L20</f>
        <v>0</v>
      </c>
      <c r="M21" s="118"/>
      <c r="N21" s="118" t="str">
        <f t="shared" si="1"/>
        <v>CWW13_</v>
      </c>
      <c r="O21" s="111">
        <f t="shared" si="6"/>
        <v>0</v>
      </c>
      <c r="P21" s="111">
        <f t="shared" si="7"/>
        <v>0</v>
      </c>
      <c r="Q21" s="112">
        <f t="shared" si="9"/>
        <v>0</v>
      </c>
      <c r="R21" s="112">
        <f t="shared" si="9"/>
        <v>0</v>
      </c>
      <c r="S21" s="112">
        <f t="shared" si="9"/>
        <v>0</v>
      </c>
      <c r="T21" s="112">
        <f t="shared" si="9"/>
        <v>0</v>
      </c>
      <c r="U21" s="112">
        <f t="shared" si="10"/>
        <v>0</v>
      </c>
    </row>
    <row r="22" spans="1:23">
      <c r="A22" s="118" t="str">
        <f>F_Inputs!A21</f>
        <v>ANH</v>
      </c>
      <c r="B22" s="118" t="str">
        <f>F_Inputs!B21</f>
        <v>CWW14_201_PR24</v>
      </c>
      <c r="C22" s="118" t="str">
        <f>F_Inputs!C21</f>
        <v>EA/NRW environmental programme bioresources (WINEP/NEP) - Sludge investigations and monitoring; BVA (WINEP/NEP) bioresources capex - Expenditure on alternative least cost option plan for projects starting in AMP8</v>
      </c>
      <c r="D22" s="118" t="str">
        <f>F_Inputs!D21</f>
        <v>£m</v>
      </c>
      <c r="E22" s="118" t="str">
        <f>F_Inputs!E21</f>
        <v>Price Review 2024</v>
      </c>
      <c r="F22" s="118" t="str">
        <f>F_Inputs!F21</f>
        <v/>
      </c>
      <c r="G22" s="118" t="str">
        <f>F_Inputs!G21</f>
        <v/>
      </c>
      <c r="H22" s="118">
        <f>F_Inputs!H21</f>
        <v>0</v>
      </c>
      <c r="I22" s="118">
        <f>F_Inputs!I21</f>
        <v>0</v>
      </c>
      <c r="J22" s="118">
        <f>F_Inputs!J21</f>
        <v>0</v>
      </c>
      <c r="K22" s="118">
        <f>F_Inputs!K21</f>
        <v>0</v>
      </c>
      <c r="L22" s="118">
        <f>F_Inputs!L21</f>
        <v>0</v>
      </c>
      <c r="M22" s="118"/>
      <c r="N22" s="118" t="str">
        <f t="shared" si="1"/>
        <v>CWW14_</v>
      </c>
      <c r="O22" s="111">
        <f t="shared" si="6"/>
        <v>0</v>
      </c>
      <c r="P22" s="111">
        <f t="shared" si="7"/>
        <v>0</v>
      </c>
      <c r="Q22" s="112">
        <f t="shared" si="9"/>
        <v>0</v>
      </c>
      <c r="R22" s="112">
        <f t="shared" si="9"/>
        <v>0</v>
      </c>
      <c r="S22" s="112">
        <f t="shared" si="9"/>
        <v>0</v>
      </c>
      <c r="T22" s="112">
        <f t="shared" si="9"/>
        <v>0</v>
      </c>
      <c r="U22" s="112">
        <f t="shared" si="10"/>
        <v>0</v>
      </c>
    </row>
    <row r="23" spans="1:23">
      <c r="A23" s="118" t="str">
        <f>F_Inputs!A22</f>
        <v>ANH</v>
      </c>
      <c r="B23" s="118" t="str">
        <f>F_Inputs!B22</f>
        <v>CWW14_202_PR24</v>
      </c>
      <c r="C23" s="118" t="str">
        <f>F_Inputs!C22</f>
        <v>EA/NRW environmental programme bioresources (WINEP/NEP) - Sludge investigations and monitoring; BVA (WINEP/NEP) bioresources opex - Expenditure on alternative least cost option plan for projects starting in AMP8</v>
      </c>
      <c r="D23" s="118" t="str">
        <f>F_Inputs!D22</f>
        <v>£m</v>
      </c>
      <c r="E23" s="118" t="str">
        <f>F_Inputs!E22</f>
        <v>Price Review 2024</v>
      </c>
      <c r="F23" s="118" t="str">
        <f>F_Inputs!F22</f>
        <v/>
      </c>
      <c r="G23" s="118" t="str">
        <f>F_Inputs!G22</f>
        <v/>
      </c>
      <c r="H23" s="118">
        <f>F_Inputs!H22</f>
        <v>0</v>
      </c>
      <c r="I23" s="118">
        <f>F_Inputs!I22</f>
        <v>0</v>
      </c>
      <c r="J23" s="118">
        <f>F_Inputs!J22</f>
        <v>0</v>
      </c>
      <c r="K23" s="118">
        <f>F_Inputs!K22</f>
        <v>0</v>
      </c>
      <c r="L23" s="118">
        <f>F_Inputs!L22</f>
        <v>0</v>
      </c>
      <c r="M23" s="118"/>
      <c r="N23" s="118" t="str">
        <f t="shared" si="1"/>
        <v>CWW14_</v>
      </c>
      <c r="O23" s="111">
        <f t="shared" si="6"/>
        <v>0</v>
      </c>
      <c r="P23" s="111">
        <f t="shared" si="7"/>
        <v>0</v>
      </c>
      <c r="Q23" s="112">
        <f t="shared" si="9"/>
        <v>0</v>
      </c>
      <c r="R23" s="112">
        <f t="shared" si="9"/>
        <v>0</v>
      </c>
      <c r="S23" s="112">
        <f t="shared" si="9"/>
        <v>0</v>
      </c>
      <c r="T23" s="112">
        <f t="shared" si="9"/>
        <v>0</v>
      </c>
      <c r="U23" s="112">
        <f t="shared" si="10"/>
        <v>0</v>
      </c>
    </row>
    <row r="24" spans="1:23">
      <c r="A24" s="118" t="str">
        <f>F_Inputs!A23</f>
        <v>ANH</v>
      </c>
      <c r="B24" s="118" t="str">
        <f>F_Inputs!B23</f>
        <v>CWW14_203_PR24</v>
      </c>
      <c r="C24" s="118" t="str">
        <f>F_Inputs!C23</f>
        <v>EA/NRW environmental programme bioresources (WINEP/NEP) - Sludge investigations and monitoring; BVA (WINEP/NEP) bioresources totex - Expenditure on alternative least cost option plan for projects starting in AMP8</v>
      </c>
      <c r="D24" s="118" t="str">
        <f>F_Inputs!D23</f>
        <v>£m</v>
      </c>
      <c r="E24" s="118" t="str">
        <f>F_Inputs!E23</f>
        <v>Price Review 2024</v>
      </c>
      <c r="F24" s="118" t="str">
        <f>F_Inputs!F23</f>
        <v/>
      </c>
      <c r="G24" s="118" t="str">
        <f>F_Inputs!G23</f>
        <v/>
      </c>
      <c r="H24" s="118">
        <f>F_Inputs!H23</f>
        <v>0</v>
      </c>
      <c r="I24" s="118">
        <f>F_Inputs!I23</f>
        <v>0</v>
      </c>
      <c r="J24" s="118">
        <f>F_Inputs!J23</f>
        <v>0</v>
      </c>
      <c r="K24" s="118">
        <f>F_Inputs!K23</f>
        <v>0</v>
      </c>
      <c r="L24" s="118">
        <f>F_Inputs!L23</f>
        <v>0</v>
      </c>
      <c r="M24" s="118"/>
      <c r="N24" s="118" t="str">
        <f t="shared" si="1"/>
        <v>CWW14_</v>
      </c>
      <c r="O24" s="111">
        <f t="shared" si="6"/>
        <v>0</v>
      </c>
      <c r="P24" s="111">
        <f t="shared" si="7"/>
        <v>0</v>
      </c>
      <c r="Q24" s="112">
        <f t="shared" si="9"/>
        <v>0</v>
      </c>
      <c r="R24" s="112">
        <f t="shared" si="9"/>
        <v>0</v>
      </c>
      <c r="S24" s="112">
        <f t="shared" si="9"/>
        <v>0</v>
      </c>
      <c r="T24" s="112">
        <f t="shared" si="9"/>
        <v>0</v>
      </c>
      <c r="U24" s="112">
        <f t="shared" si="10"/>
        <v>0</v>
      </c>
    </row>
    <row r="25" spans="1:23">
      <c r="A25" s="118" t="str">
        <f>F_Inputs!A24</f>
        <v>ANH</v>
      </c>
      <c r="B25" s="118" t="str">
        <f>F_Inputs!B24</f>
        <v>CWW17_149TOT_PR24</v>
      </c>
      <c r="C25" s="118" t="str">
        <f>F_Inputs!C24</f>
        <v>EA/NRW environmental programme bioresources (WINEP/NEP) - Sludge investigations and monitoring (NEP only) bioresources capex - Total</v>
      </c>
      <c r="D25" s="118" t="str">
        <f>F_Inputs!D24</f>
        <v>£m</v>
      </c>
      <c r="E25" s="118" t="str">
        <f>F_Inputs!E24</f>
        <v>Price Review 2024</v>
      </c>
      <c r="F25" s="118">
        <f>F_Inputs!F24</f>
        <v>0</v>
      </c>
      <c r="G25" s="118">
        <f>F_Inputs!G24</f>
        <v>0</v>
      </c>
      <c r="H25" s="118">
        <f>F_Inputs!H24</f>
        <v>0</v>
      </c>
      <c r="I25" s="118">
        <f>F_Inputs!I24</f>
        <v>0</v>
      </c>
      <c r="J25" s="118">
        <f>F_Inputs!J24</f>
        <v>0</v>
      </c>
      <c r="K25" s="118">
        <f>F_Inputs!K24</f>
        <v>0</v>
      </c>
      <c r="L25" s="118">
        <f>F_Inputs!L24</f>
        <v>0</v>
      </c>
      <c r="M25" s="118"/>
      <c r="N25" s="118" t="str">
        <f t="shared" si="1"/>
        <v>CWW17_</v>
      </c>
      <c r="O25" s="111">
        <f t="shared" si="6"/>
        <v>0</v>
      </c>
      <c r="P25" s="111">
        <f t="shared" si="7"/>
        <v>0</v>
      </c>
      <c r="Q25" s="112">
        <f t="shared" si="9"/>
        <v>0</v>
      </c>
      <c r="R25" s="112">
        <f t="shared" si="9"/>
        <v>0</v>
      </c>
      <c r="S25" s="112">
        <f t="shared" si="9"/>
        <v>0</v>
      </c>
      <c r="T25" s="112">
        <f t="shared" si="9"/>
        <v>0</v>
      </c>
      <c r="U25" s="112">
        <f t="shared" si="10"/>
        <v>0</v>
      </c>
    </row>
    <row r="26" spans="1:23">
      <c r="A26" s="118" t="str">
        <f>F_Inputs!A25</f>
        <v>ANH</v>
      </c>
      <c r="B26" s="118" t="str">
        <f>F_Inputs!B25</f>
        <v>CWW17_150TOT_PR24</v>
      </c>
      <c r="C26" s="118" t="str">
        <f>F_Inputs!C25</f>
        <v>EA/NRW environmental programme bioresources (WINEP/NEP) - Sludge investigations and monitoring (NEP only) bioresources opex - Total</v>
      </c>
      <c r="D26" s="118" t="str">
        <f>F_Inputs!D25</f>
        <v>£m</v>
      </c>
      <c r="E26" s="118" t="str">
        <f>F_Inputs!E25</f>
        <v>Price Review 2024</v>
      </c>
      <c r="F26" s="118">
        <f>F_Inputs!F25</f>
        <v>0</v>
      </c>
      <c r="G26" s="118">
        <f>F_Inputs!G25</f>
        <v>0</v>
      </c>
      <c r="H26" s="118">
        <f>F_Inputs!H25</f>
        <v>0</v>
      </c>
      <c r="I26" s="118">
        <f>F_Inputs!I25</f>
        <v>0</v>
      </c>
      <c r="J26" s="118">
        <f>F_Inputs!J25</f>
        <v>0</v>
      </c>
      <c r="K26" s="118">
        <f>F_Inputs!K25</f>
        <v>0</v>
      </c>
      <c r="L26" s="118">
        <f>F_Inputs!L25</f>
        <v>0</v>
      </c>
      <c r="M26" s="118"/>
      <c r="N26" s="118" t="str">
        <f t="shared" si="1"/>
        <v>CWW17_</v>
      </c>
      <c r="O26" s="111">
        <f t="shared" si="6"/>
        <v>0</v>
      </c>
      <c r="P26" s="111">
        <f t="shared" si="7"/>
        <v>0</v>
      </c>
      <c r="Q26" s="112">
        <f t="shared" si="9"/>
        <v>0</v>
      </c>
      <c r="R26" s="112">
        <f t="shared" si="9"/>
        <v>0</v>
      </c>
      <c r="S26" s="112">
        <f t="shared" si="9"/>
        <v>0</v>
      </c>
      <c r="T26" s="112">
        <f t="shared" si="9"/>
        <v>0</v>
      </c>
      <c r="U26" s="112">
        <f t="shared" si="10"/>
        <v>0</v>
      </c>
    </row>
    <row r="27" spans="1:23">
      <c r="A27" s="118" t="str">
        <f>F_Inputs!A26</f>
        <v>ANH</v>
      </c>
      <c r="B27" s="118" t="str">
        <f>F_Inputs!B26</f>
        <v>CWW17_151TOT_PR24</v>
      </c>
      <c r="C27" s="118" t="str">
        <f>F_Inputs!C26</f>
        <v>EA/NRW environmental programme bioresources (WINEP/NEP) - Sludge investigations and monitoring (NEP only) bioresources totex - Total</v>
      </c>
      <c r="D27" s="118" t="str">
        <f>F_Inputs!D26</f>
        <v>£m</v>
      </c>
      <c r="E27" s="118" t="str">
        <f>F_Inputs!E26</f>
        <v>Price Review 2024</v>
      </c>
      <c r="F27" s="118">
        <f>F_Inputs!F26</f>
        <v>0</v>
      </c>
      <c r="G27" s="118">
        <f>F_Inputs!G26</f>
        <v>0</v>
      </c>
      <c r="H27" s="118">
        <f>F_Inputs!H26</f>
        <v>0</v>
      </c>
      <c r="I27" s="118">
        <f>F_Inputs!I26</f>
        <v>0</v>
      </c>
      <c r="J27" s="118">
        <f>F_Inputs!J26</f>
        <v>0</v>
      </c>
      <c r="K27" s="118">
        <f>F_Inputs!K26</f>
        <v>0</v>
      </c>
      <c r="L27" s="118">
        <f>F_Inputs!L26</f>
        <v>0</v>
      </c>
      <c r="M27" s="118"/>
      <c r="N27" s="118" t="str">
        <f t="shared" si="1"/>
        <v>CWW17_</v>
      </c>
      <c r="O27" s="111">
        <f t="shared" si="6"/>
        <v>0</v>
      </c>
      <c r="P27" s="111">
        <f t="shared" si="7"/>
        <v>0</v>
      </c>
      <c r="Q27" s="112">
        <f t="shared" si="9"/>
        <v>0</v>
      </c>
      <c r="R27" s="112">
        <f t="shared" si="9"/>
        <v>0</v>
      </c>
      <c r="S27" s="112">
        <f t="shared" si="9"/>
        <v>0</v>
      </c>
      <c r="T27" s="112">
        <f t="shared" si="9"/>
        <v>0</v>
      </c>
      <c r="U27" s="112">
        <f t="shared" si="10"/>
        <v>0</v>
      </c>
    </row>
    <row r="28" spans="1:23">
      <c r="A28" s="118" t="str">
        <f>F_Inputs!A27</f>
        <v>ANH</v>
      </c>
      <c r="B28" s="118" t="str">
        <f>F_Inputs!B27</f>
        <v>CWW20_064_PR24</v>
      </c>
      <c r="C28" s="118" t="str">
        <f>F_Inputs!C27</f>
        <v>Other data - Total number of WINEP/NEP investigations</v>
      </c>
      <c r="D28" s="118" t="str">
        <f>F_Inputs!D27</f>
        <v>nr</v>
      </c>
      <c r="E28" s="118" t="str">
        <f>F_Inputs!E27</f>
        <v>Price Review 2024</v>
      </c>
      <c r="F28" s="118">
        <f>F_Inputs!F27</f>
        <v>1</v>
      </c>
      <c r="G28" s="118">
        <f>F_Inputs!G27</f>
        <v>1</v>
      </c>
      <c r="H28" s="118">
        <f>F_Inputs!H27</f>
        <v>0</v>
      </c>
      <c r="I28" s="118">
        <f>F_Inputs!I27</f>
        <v>0</v>
      </c>
      <c r="J28" s="118">
        <f>F_Inputs!J27</f>
        <v>1567</v>
      </c>
      <c r="K28" s="118">
        <f>F_Inputs!K27</f>
        <v>0</v>
      </c>
      <c r="L28" s="118">
        <f>F_Inputs!L27</f>
        <v>5</v>
      </c>
      <c r="M28" s="118"/>
      <c r="N28" s="118" t="str">
        <f t="shared" si="1"/>
        <v>CWW20_</v>
      </c>
      <c r="O28" s="111">
        <f t="shared" si="6"/>
        <v>0</v>
      </c>
      <c r="P28" s="111">
        <f t="shared" si="7"/>
        <v>0</v>
      </c>
      <c r="Q28" s="112">
        <f t="shared" si="9"/>
        <v>0</v>
      </c>
      <c r="R28" s="112">
        <f t="shared" si="9"/>
        <v>0</v>
      </c>
      <c r="S28" s="112">
        <f t="shared" si="9"/>
        <v>1567</v>
      </c>
      <c r="T28" s="112">
        <f t="shared" si="9"/>
        <v>0</v>
      </c>
      <c r="U28" s="112">
        <f t="shared" si="10"/>
        <v>5</v>
      </c>
    </row>
    <row r="29" spans="1:23">
      <c r="A29" s="118" t="str">
        <f>F_Inputs!A28</f>
        <v>ANH</v>
      </c>
      <c r="B29" s="118" t="str">
        <f>F_Inputs!B28</f>
        <v>BIO5_011_PR24</v>
      </c>
      <c r="C29" s="118" t="str">
        <f>F_Inputs!C28</f>
        <v>Sludge management/sludge treatment/ Bioresources cost driver - Additional Line 1; Sludge management/sludge treatment/ Bioresources cost driver</v>
      </c>
      <c r="D29" s="118" t="str">
        <f>F_Inputs!D28</f>
        <v>define</v>
      </c>
      <c r="E29" s="118" t="str">
        <f>F_Inputs!E28</f>
        <v>Price Review 2024</v>
      </c>
      <c r="F29" s="118">
        <f>F_Inputs!F28</f>
        <v>0</v>
      </c>
      <c r="G29" s="118">
        <f>F_Inputs!G28</f>
        <v>0</v>
      </c>
      <c r="H29" s="118">
        <f>F_Inputs!H28</f>
        <v>0</v>
      </c>
      <c r="I29" s="118">
        <f>F_Inputs!I28</f>
        <v>0</v>
      </c>
      <c r="J29" s="118">
        <f>F_Inputs!J28</f>
        <v>0</v>
      </c>
      <c r="K29" s="118">
        <f>F_Inputs!K28</f>
        <v>0</v>
      </c>
      <c r="L29" s="118">
        <f>F_Inputs!L28</f>
        <v>11.696</v>
      </c>
      <c r="M29" s="118"/>
      <c r="N29" s="118" t="str">
        <f t="shared" si="1"/>
        <v>BIO5_0</v>
      </c>
      <c r="O29" s="111">
        <f t="shared" si="6"/>
        <v>0</v>
      </c>
      <c r="P29" s="111">
        <f t="shared" si="7"/>
        <v>0</v>
      </c>
      <c r="Q29" s="112">
        <f t="shared" si="9"/>
        <v>0</v>
      </c>
      <c r="R29" s="112">
        <f t="shared" si="9"/>
        <v>0</v>
      </c>
      <c r="S29" s="112">
        <f t="shared" si="9"/>
        <v>0</v>
      </c>
      <c r="T29" s="112">
        <f t="shared" si="9"/>
        <v>0</v>
      </c>
      <c r="U29" s="112">
        <f t="shared" si="10"/>
        <v>11.696</v>
      </c>
      <c r="V29" s="119"/>
      <c r="W29" s="120"/>
    </row>
    <row r="30" spans="1:23">
      <c r="A30" s="118" t="str">
        <f>F_Inputs!A29</f>
        <v>WSH</v>
      </c>
      <c r="B30" s="118" t="str">
        <f>F_Inputs!B29</f>
        <v>CWW3_149TOT_PR24</v>
      </c>
      <c r="C30" s="118" t="str">
        <f>F_Inputs!C29</f>
        <v>EA/NRW environmental programme bioresources (WINEP/NEP) - Sludge investigations and monitoring (NEP only) bioresources capex - Total</v>
      </c>
      <c r="D30" s="118" t="str">
        <f>F_Inputs!D29</f>
        <v>£m</v>
      </c>
      <c r="E30" s="118" t="str">
        <f>F_Inputs!E29</f>
        <v>Price Review 2024</v>
      </c>
      <c r="F30" s="118">
        <f>F_Inputs!F29</f>
        <v>0</v>
      </c>
      <c r="G30" s="118">
        <f>F_Inputs!G29</f>
        <v>0</v>
      </c>
      <c r="H30" s="118">
        <f>F_Inputs!H29</f>
        <v>0.38600000000000001</v>
      </c>
      <c r="I30" s="118">
        <f>F_Inputs!I29</f>
        <v>2.2450000000000001</v>
      </c>
      <c r="J30" s="118">
        <f>F_Inputs!J29</f>
        <v>7.7690000000000001</v>
      </c>
      <c r="K30" s="118">
        <f>F_Inputs!K29</f>
        <v>2.7290000000000001</v>
      </c>
      <c r="L30" s="118">
        <f>F_Inputs!L29</f>
        <v>0</v>
      </c>
      <c r="M30" s="118"/>
      <c r="N30" s="118" t="str">
        <f t="shared" si="1"/>
        <v>CWW3_1</v>
      </c>
      <c r="O30" s="111">
        <f t="shared" si="6"/>
        <v>0</v>
      </c>
      <c r="P30" s="111">
        <f t="shared" si="7"/>
        <v>0</v>
      </c>
      <c r="Q30" s="112">
        <f t="shared" si="9"/>
        <v>0.38600000000000001</v>
      </c>
      <c r="R30" s="112">
        <f t="shared" ref="R30:R93" si="11">IF(OR($N30="CWW3_0",$N30="CWW3_1", $N30= "CWW20_",$N30="BIO5_0",$N30="CWW1A_"),I30,0)</f>
        <v>2.2450000000000001</v>
      </c>
      <c r="S30" s="112">
        <f t="shared" ref="S30:S93" si="12">IF(OR($N30="CWW3_0",$N30="CWW3_1", $N30= "CWW20_",$N30="BIO5_0",$N30="CWW1A_"),J30,0)</f>
        <v>7.7690000000000001</v>
      </c>
      <c r="T30" s="112">
        <f t="shared" ref="T30:T93" si="13">IF(OR($N30="CWW3_0",$N30="CWW3_1", $N30= "CWW20_",$N30="BIO5_0",$N30="CWW1A_"),K30,0)</f>
        <v>2.7290000000000001</v>
      </c>
      <c r="U30" s="112">
        <f t="shared" si="10"/>
        <v>0</v>
      </c>
      <c r="V30" s="119">
        <f t="shared" ref="V30:V32" si="14">SUM(Q30:U30)</f>
        <v>13.129000000000001</v>
      </c>
      <c r="W30" s="120"/>
    </row>
    <row r="31" spans="1:23">
      <c r="A31" s="118" t="str">
        <f>F_Inputs!A30</f>
        <v>WSH</v>
      </c>
      <c r="B31" s="118" t="str">
        <f>F_Inputs!B30</f>
        <v>CWW3_150TOT_PR24</v>
      </c>
      <c r="C31" s="118" t="str">
        <f>F_Inputs!C30</f>
        <v>EA/NRW environmental programme bioresources (WINEP/NEP) - Sludge investigations and monitoring (NEP only) bioresources opex - Total</v>
      </c>
      <c r="D31" s="118" t="str">
        <f>F_Inputs!D30</f>
        <v>£m</v>
      </c>
      <c r="E31" s="118" t="str">
        <f>F_Inputs!E30</f>
        <v>Price Review 2024</v>
      </c>
      <c r="F31" s="118">
        <f>F_Inputs!F30</f>
        <v>0</v>
      </c>
      <c r="G31" s="118">
        <f>F_Inputs!G30</f>
        <v>0</v>
      </c>
      <c r="H31" s="118">
        <f>F_Inputs!H30</f>
        <v>0</v>
      </c>
      <c r="I31" s="118">
        <f>F_Inputs!I30</f>
        <v>0</v>
      </c>
      <c r="J31" s="118">
        <f>F_Inputs!J30</f>
        <v>1.458</v>
      </c>
      <c r="K31" s="118">
        <f>F_Inputs!K30</f>
        <v>3.2440000000000002</v>
      </c>
      <c r="L31" s="118">
        <f>F_Inputs!L30</f>
        <v>3.2120000000000002</v>
      </c>
      <c r="M31" s="118"/>
      <c r="N31" s="118" t="str">
        <f t="shared" si="1"/>
        <v>CWW3_1</v>
      </c>
      <c r="O31" s="111">
        <f t="shared" si="6"/>
        <v>0</v>
      </c>
      <c r="P31" s="111">
        <f t="shared" si="7"/>
        <v>0</v>
      </c>
      <c r="Q31" s="112">
        <f t="shared" si="9"/>
        <v>0</v>
      </c>
      <c r="R31" s="112">
        <f t="shared" si="11"/>
        <v>0</v>
      </c>
      <c r="S31" s="112">
        <f t="shared" si="12"/>
        <v>1.458</v>
      </c>
      <c r="T31" s="112">
        <f t="shared" si="13"/>
        <v>3.2440000000000002</v>
      </c>
      <c r="U31" s="112">
        <f t="shared" si="10"/>
        <v>3.2120000000000002</v>
      </c>
      <c r="V31" s="119">
        <f t="shared" si="14"/>
        <v>7.9139999999999997</v>
      </c>
      <c r="W31" s="120"/>
    </row>
    <row r="32" spans="1:23">
      <c r="A32" s="118" t="str">
        <f>F_Inputs!A31</f>
        <v>WSH</v>
      </c>
      <c r="B32" s="118" t="str">
        <f>F_Inputs!B31</f>
        <v>CWW3_151TOT_PR24</v>
      </c>
      <c r="C32" s="118" t="str">
        <f>F_Inputs!C31</f>
        <v>EA/NRW environmental programme bioresources (WINEP/NEP) - Sludge investigations and monitoring (NEP only) bioresources totex - Total</v>
      </c>
      <c r="D32" s="118" t="str">
        <f>F_Inputs!D31</f>
        <v>£m</v>
      </c>
      <c r="E32" s="118" t="str">
        <f>F_Inputs!E31</f>
        <v>Price Review 2024</v>
      </c>
      <c r="F32" s="118">
        <f>F_Inputs!F31</f>
        <v>0</v>
      </c>
      <c r="G32" s="118">
        <f>F_Inputs!G31</f>
        <v>0</v>
      </c>
      <c r="H32" s="118">
        <f>F_Inputs!H31</f>
        <v>0.38600000000000001</v>
      </c>
      <c r="I32" s="118">
        <f>F_Inputs!I31</f>
        <v>2.2450000000000001</v>
      </c>
      <c r="J32" s="118">
        <f>F_Inputs!J31</f>
        <v>9.2270000000000003</v>
      </c>
      <c r="K32" s="118">
        <f>F_Inputs!K31</f>
        <v>5.9730000000000008</v>
      </c>
      <c r="L32" s="118">
        <f>F_Inputs!L31</f>
        <v>3.2120000000000002</v>
      </c>
      <c r="M32" s="118"/>
      <c r="N32" s="118" t="str">
        <f t="shared" si="1"/>
        <v>CWW3_1</v>
      </c>
      <c r="O32" s="111">
        <f t="shared" si="6"/>
        <v>0</v>
      </c>
      <c r="P32" s="111">
        <f t="shared" si="7"/>
        <v>0</v>
      </c>
      <c r="Q32" s="112">
        <f t="shared" si="9"/>
        <v>0.38600000000000001</v>
      </c>
      <c r="R32" s="112">
        <f t="shared" si="11"/>
        <v>2.2450000000000001</v>
      </c>
      <c r="S32" s="112">
        <f t="shared" si="12"/>
        <v>9.2270000000000003</v>
      </c>
      <c r="T32" s="112">
        <f t="shared" si="13"/>
        <v>5.9730000000000008</v>
      </c>
      <c r="U32" s="112">
        <f t="shared" si="10"/>
        <v>3.2120000000000002</v>
      </c>
      <c r="V32" s="119">
        <f t="shared" si="14"/>
        <v>21.043000000000003</v>
      </c>
      <c r="W32" s="120"/>
    </row>
    <row r="33" spans="1:23">
      <c r="A33" s="118" t="str">
        <f>F_Inputs!A32</f>
        <v>WSH</v>
      </c>
      <c r="B33" s="118" t="str">
        <f>F_Inputs!B32</f>
        <v>CWW9_149TOT_PR24</v>
      </c>
      <c r="C33" s="118" t="str">
        <f>F_Inputs!C32</f>
        <v>EA/NRW environmental programme bioresources (WINEP/NEP) - Sludge investigations and monitoring (NEP only) bioresources capex - Total</v>
      </c>
      <c r="D33" s="118" t="str">
        <f>F_Inputs!D32</f>
        <v>£m</v>
      </c>
      <c r="E33" s="118" t="str">
        <f>F_Inputs!E32</f>
        <v>Price Review 2024</v>
      </c>
      <c r="F33" s="118">
        <f>F_Inputs!F32</f>
        <v>0</v>
      </c>
      <c r="G33" s="118">
        <f>F_Inputs!G32</f>
        <v>0</v>
      </c>
      <c r="H33" s="118">
        <f>F_Inputs!H32</f>
        <v>0</v>
      </c>
      <c r="I33" s="118">
        <f>F_Inputs!I32</f>
        <v>0.76400000000000001</v>
      </c>
      <c r="J33" s="118">
        <f>F_Inputs!J32</f>
        <v>6.944</v>
      </c>
      <c r="K33" s="118">
        <f>F_Inputs!K32</f>
        <v>5.4210000000000003</v>
      </c>
      <c r="L33" s="118">
        <f>F_Inputs!L32</f>
        <v>0</v>
      </c>
      <c r="M33" s="118"/>
      <c r="N33" s="118" t="str">
        <f t="shared" si="1"/>
        <v>CWW9_1</v>
      </c>
      <c r="O33" s="111">
        <f t="shared" si="6"/>
        <v>0</v>
      </c>
      <c r="P33" s="111">
        <f t="shared" si="7"/>
        <v>0</v>
      </c>
      <c r="Q33" s="112">
        <f t="shared" si="9"/>
        <v>0</v>
      </c>
      <c r="R33" s="112">
        <f t="shared" si="11"/>
        <v>0</v>
      </c>
      <c r="S33" s="112">
        <f t="shared" si="12"/>
        <v>0</v>
      </c>
      <c r="T33" s="112">
        <f t="shared" si="13"/>
        <v>0</v>
      </c>
      <c r="U33" s="112">
        <f t="shared" si="10"/>
        <v>0</v>
      </c>
      <c r="V33" s="120"/>
      <c r="W33" s="120"/>
    </row>
    <row r="34" spans="1:23">
      <c r="A34" s="118" t="str">
        <f>F_Inputs!A33</f>
        <v>WSH</v>
      </c>
      <c r="B34" s="118" t="str">
        <f>F_Inputs!B33</f>
        <v>CWW9_150TOT_PR24</v>
      </c>
      <c r="C34" s="118" t="str">
        <f>F_Inputs!C33</f>
        <v>EA/NRW environmental programme bioresources (WINEP/NEP) - Sludge investigations and monitoring (NEP only) bioresources opex - Total</v>
      </c>
      <c r="D34" s="118" t="str">
        <f>F_Inputs!D33</f>
        <v>£m</v>
      </c>
      <c r="E34" s="118" t="str">
        <f>F_Inputs!E33</f>
        <v>Price Review 2024</v>
      </c>
      <c r="F34" s="118">
        <f>F_Inputs!F33</f>
        <v>0</v>
      </c>
      <c r="G34" s="118">
        <f>F_Inputs!G33</f>
        <v>0</v>
      </c>
      <c r="H34" s="118">
        <f>F_Inputs!H33</f>
        <v>0</v>
      </c>
      <c r="I34" s="118">
        <f>F_Inputs!I33</f>
        <v>0</v>
      </c>
      <c r="J34" s="118">
        <f>F_Inputs!J33</f>
        <v>1.458</v>
      </c>
      <c r="K34" s="118">
        <f>F_Inputs!K33</f>
        <v>3.2440000000000002</v>
      </c>
      <c r="L34" s="118">
        <f>F_Inputs!L33</f>
        <v>3.2120000000000002</v>
      </c>
      <c r="M34" s="118"/>
      <c r="N34" s="118" t="str">
        <f t="shared" si="1"/>
        <v>CWW9_1</v>
      </c>
      <c r="O34" s="111">
        <f t="shared" si="6"/>
        <v>0</v>
      </c>
      <c r="P34" s="111">
        <f t="shared" si="7"/>
        <v>0</v>
      </c>
      <c r="Q34" s="112">
        <f t="shared" si="9"/>
        <v>0</v>
      </c>
      <c r="R34" s="112">
        <f t="shared" si="11"/>
        <v>0</v>
      </c>
      <c r="S34" s="112">
        <f t="shared" si="12"/>
        <v>0</v>
      </c>
      <c r="T34" s="112">
        <f t="shared" si="13"/>
        <v>0</v>
      </c>
      <c r="U34" s="112">
        <f t="shared" si="10"/>
        <v>0</v>
      </c>
      <c r="V34" s="120"/>
      <c r="W34" s="120"/>
    </row>
    <row r="35" spans="1:23">
      <c r="A35" s="118" t="str">
        <f>F_Inputs!A34</f>
        <v>WSH</v>
      </c>
      <c r="B35" s="118" t="str">
        <f>F_Inputs!B34</f>
        <v>CWW9_151TOT_PR24</v>
      </c>
      <c r="C35" s="118" t="str">
        <f>F_Inputs!C34</f>
        <v>EA/NRW environmental programme bioresources (WINEP/NEP) - Sludge investigations and monitoring (NEP only) bioresources totex - Total</v>
      </c>
      <c r="D35" s="118" t="str">
        <f>F_Inputs!D34</f>
        <v>£m</v>
      </c>
      <c r="E35" s="118" t="str">
        <f>F_Inputs!E34</f>
        <v>Price Review 2024</v>
      </c>
      <c r="F35" s="118">
        <f>F_Inputs!F34</f>
        <v>0</v>
      </c>
      <c r="G35" s="118">
        <f>F_Inputs!G34</f>
        <v>0</v>
      </c>
      <c r="H35" s="118">
        <f>F_Inputs!H34</f>
        <v>0</v>
      </c>
      <c r="I35" s="118">
        <f>F_Inputs!I34</f>
        <v>0.76400000000000001</v>
      </c>
      <c r="J35" s="118">
        <f>F_Inputs!J34</f>
        <v>8.4019999999999992</v>
      </c>
      <c r="K35" s="118">
        <f>F_Inputs!K34</f>
        <v>8.6650000000000009</v>
      </c>
      <c r="L35" s="118">
        <f>F_Inputs!L34</f>
        <v>3.2120000000000002</v>
      </c>
      <c r="M35" s="118"/>
      <c r="N35" s="118" t="str">
        <f t="shared" si="1"/>
        <v>CWW9_1</v>
      </c>
      <c r="O35" s="111">
        <f t="shared" si="6"/>
        <v>0</v>
      </c>
      <c r="P35" s="111">
        <f t="shared" si="7"/>
        <v>0</v>
      </c>
      <c r="Q35" s="112">
        <f t="shared" ref="Q35:Q93" si="15">IF(OR($N35="CWW3_0",$N35="CWW3_1", $N35= "CWW20_",$N35="BIO5_0",$N35="CWW1A_"),H35,0)</f>
        <v>0</v>
      </c>
      <c r="R35" s="112">
        <f t="shared" si="11"/>
        <v>0</v>
      </c>
      <c r="S35" s="112">
        <f t="shared" si="12"/>
        <v>0</v>
      </c>
      <c r="T35" s="112">
        <f t="shared" si="13"/>
        <v>0</v>
      </c>
      <c r="U35" s="112">
        <f t="shared" si="10"/>
        <v>0</v>
      </c>
      <c r="V35" s="120"/>
      <c r="W35" s="120"/>
    </row>
    <row r="36" spans="1:23">
      <c r="A36" s="118" t="str">
        <f>F_Inputs!A35</f>
        <v>WSH</v>
      </c>
      <c r="B36" s="118" t="str">
        <f>F_Inputs!B35</f>
        <v>CWW12_149TOT_PR24</v>
      </c>
      <c r="C36" s="118" t="str">
        <f>F_Inputs!C35</f>
        <v>EA/NRW environmental programme bioresources (WINEP/NEP) - Sludge investigations and monitoring (NEP only) bioresources capex - Total</v>
      </c>
      <c r="D36" s="118" t="str">
        <f>F_Inputs!D35</f>
        <v>£m</v>
      </c>
      <c r="E36" s="118" t="str">
        <f>F_Inputs!E35</f>
        <v>Price Review 2024</v>
      </c>
      <c r="F36" s="118">
        <f>F_Inputs!F35</f>
        <v>0</v>
      </c>
      <c r="G36" s="118">
        <f>F_Inputs!G35</f>
        <v>0</v>
      </c>
      <c r="H36" s="118" t="str">
        <f>F_Inputs!H35</f>
        <v/>
      </c>
      <c r="I36" s="118" t="str">
        <f>F_Inputs!I35</f>
        <v/>
      </c>
      <c r="J36" s="118" t="str">
        <f>F_Inputs!J35</f>
        <v/>
      </c>
      <c r="K36" s="118" t="str">
        <f>F_Inputs!K35</f>
        <v/>
      </c>
      <c r="L36" s="118" t="str">
        <f>F_Inputs!L35</f>
        <v/>
      </c>
      <c r="M36" s="118"/>
      <c r="N36" s="118" t="str">
        <f t="shared" si="1"/>
        <v>CWW12_</v>
      </c>
      <c r="O36" s="111">
        <f t="shared" si="6"/>
        <v>0</v>
      </c>
      <c r="P36" s="111">
        <f t="shared" si="7"/>
        <v>0</v>
      </c>
      <c r="Q36" s="112">
        <f t="shared" si="15"/>
        <v>0</v>
      </c>
      <c r="R36" s="112">
        <f t="shared" si="11"/>
        <v>0</v>
      </c>
      <c r="S36" s="112">
        <f t="shared" si="12"/>
        <v>0</v>
      </c>
      <c r="T36" s="112">
        <f t="shared" si="13"/>
        <v>0</v>
      </c>
      <c r="U36" s="112">
        <f t="shared" si="10"/>
        <v>0</v>
      </c>
    </row>
    <row r="37" spans="1:23">
      <c r="A37" s="118" t="str">
        <f>F_Inputs!A36</f>
        <v>WSH</v>
      </c>
      <c r="B37" s="118" t="str">
        <f>F_Inputs!B36</f>
        <v>CWW12_150TOT_PR24</v>
      </c>
      <c r="C37" s="118" t="str">
        <f>F_Inputs!C36</f>
        <v>EA/NRW environmental programme bioresources (WINEP/NEP) - Sludge investigations and monitoring (NEP only) bioresources opex - Total</v>
      </c>
      <c r="D37" s="118" t="str">
        <f>F_Inputs!D36</f>
        <v>£m</v>
      </c>
      <c r="E37" s="118" t="str">
        <f>F_Inputs!E36</f>
        <v>Price Review 2024</v>
      </c>
      <c r="F37" s="118">
        <f>F_Inputs!F36</f>
        <v>0</v>
      </c>
      <c r="G37" s="118">
        <f>F_Inputs!G36</f>
        <v>0</v>
      </c>
      <c r="H37" s="118" t="str">
        <f>F_Inputs!H36</f>
        <v/>
      </c>
      <c r="I37" s="118" t="str">
        <f>F_Inputs!I36</f>
        <v/>
      </c>
      <c r="J37" s="118" t="str">
        <f>F_Inputs!J36</f>
        <v/>
      </c>
      <c r="K37" s="118" t="str">
        <f>F_Inputs!K36</f>
        <v/>
      </c>
      <c r="L37" s="118" t="str">
        <f>F_Inputs!L36</f>
        <v/>
      </c>
      <c r="M37" s="118"/>
      <c r="N37" s="118" t="str">
        <f t="shared" si="1"/>
        <v>CWW12_</v>
      </c>
      <c r="O37" s="111">
        <f t="shared" si="6"/>
        <v>0</v>
      </c>
      <c r="P37" s="111">
        <f t="shared" si="7"/>
        <v>0</v>
      </c>
      <c r="Q37" s="112">
        <f t="shared" si="15"/>
        <v>0</v>
      </c>
      <c r="R37" s="112">
        <f t="shared" si="11"/>
        <v>0</v>
      </c>
      <c r="S37" s="112">
        <f t="shared" si="12"/>
        <v>0</v>
      </c>
      <c r="T37" s="112">
        <f t="shared" si="13"/>
        <v>0</v>
      </c>
      <c r="U37" s="112">
        <f t="shared" si="10"/>
        <v>0</v>
      </c>
    </row>
    <row r="38" spans="1:23">
      <c r="A38" s="118" t="str">
        <f>F_Inputs!A37</f>
        <v>WSH</v>
      </c>
      <c r="B38" s="118" t="str">
        <f>F_Inputs!B37</f>
        <v>CWW12_151TOT_PR24</v>
      </c>
      <c r="C38" s="118" t="str">
        <f>F_Inputs!C37</f>
        <v>EA/NRW environmental programme bioresources (WINEP/NEP) - Sludge investigations and monitoring (NEP only) bioresources totex - Total</v>
      </c>
      <c r="D38" s="118" t="str">
        <f>F_Inputs!D37</f>
        <v>£m</v>
      </c>
      <c r="E38" s="118" t="str">
        <f>F_Inputs!E37</f>
        <v>Price Review 2024</v>
      </c>
      <c r="F38" s="118">
        <f>F_Inputs!F37</f>
        <v>0</v>
      </c>
      <c r="G38" s="118">
        <f>F_Inputs!G37</f>
        <v>0</v>
      </c>
      <c r="H38" s="118" t="str">
        <f>F_Inputs!H37</f>
        <v/>
      </c>
      <c r="I38" s="118" t="str">
        <f>F_Inputs!I37</f>
        <v/>
      </c>
      <c r="J38" s="118" t="str">
        <f>F_Inputs!J37</f>
        <v/>
      </c>
      <c r="K38" s="118" t="str">
        <f>F_Inputs!K37</f>
        <v/>
      </c>
      <c r="L38" s="118" t="str">
        <f>F_Inputs!L37</f>
        <v/>
      </c>
      <c r="M38" s="118"/>
      <c r="N38" s="118" t="str">
        <f t="shared" si="1"/>
        <v>CWW12_</v>
      </c>
      <c r="O38" s="111">
        <f t="shared" si="6"/>
        <v>0</v>
      </c>
      <c r="P38" s="111">
        <f t="shared" si="7"/>
        <v>0</v>
      </c>
      <c r="Q38" s="112">
        <f t="shared" si="15"/>
        <v>0</v>
      </c>
      <c r="R38" s="112">
        <f t="shared" si="11"/>
        <v>0</v>
      </c>
      <c r="S38" s="112">
        <f t="shared" si="12"/>
        <v>0</v>
      </c>
      <c r="T38" s="112">
        <f t="shared" si="13"/>
        <v>0</v>
      </c>
      <c r="U38" s="112">
        <f t="shared" si="10"/>
        <v>0</v>
      </c>
    </row>
    <row r="39" spans="1:23">
      <c r="A39" s="118" t="str">
        <f>F_Inputs!A38</f>
        <v>WSH</v>
      </c>
      <c r="B39" s="118" t="str">
        <f>F_Inputs!B38</f>
        <v>CWW13_201_PR24</v>
      </c>
      <c r="C39" s="118" t="str">
        <f>F_Inputs!C38</f>
        <v>EA/NRW environmental programme bioresources (WINEP/NEP) - Sludge investigations and monitoring; BVA (WINEP/NEP) bioresources capex - Expenditure on projects starting in AMP8</v>
      </c>
      <c r="D39" s="118" t="str">
        <f>F_Inputs!D38</f>
        <v>£m</v>
      </c>
      <c r="E39" s="118" t="str">
        <f>F_Inputs!E38</f>
        <v>Price Review 2024</v>
      </c>
      <c r="F39" s="118" t="str">
        <f>F_Inputs!F38</f>
        <v/>
      </c>
      <c r="G39" s="118" t="str">
        <f>F_Inputs!G38</f>
        <v/>
      </c>
      <c r="H39" s="118">
        <f>F_Inputs!H38</f>
        <v>0.378</v>
      </c>
      <c r="I39" s="118">
        <f>F_Inputs!I38</f>
        <v>2.1989999999999998</v>
      </c>
      <c r="J39" s="118">
        <f>F_Inputs!J38</f>
        <v>7.5570000000000004</v>
      </c>
      <c r="K39" s="118">
        <f>F_Inputs!K38</f>
        <v>2.6459999999999999</v>
      </c>
      <c r="L39" s="118">
        <f>F_Inputs!L38</f>
        <v>0</v>
      </c>
      <c r="M39" s="118"/>
      <c r="N39" s="118" t="str">
        <f t="shared" si="1"/>
        <v>CWW13_</v>
      </c>
      <c r="O39" s="111">
        <f t="shared" si="6"/>
        <v>0</v>
      </c>
      <c r="P39" s="111">
        <f t="shared" si="7"/>
        <v>0</v>
      </c>
      <c r="Q39" s="112">
        <f t="shared" si="15"/>
        <v>0</v>
      </c>
      <c r="R39" s="112">
        <f t="shared" si="11"/>
        <v>0</v>
      </c>
      <c r="S39" s="112">
        <f t="shared" si="12"/>
        <v>0</v>
      </c>
      <c r="T39" s="112">
        <f t="shared" si="13"/>
        <v>0</v>
      </c>
      <c r="U39" s="112">
        <f t="shared" si="10"/>
        <v>0</v>
      </c>
    </row>
    <row r="40" spans="1:23">
      <c r="A40" s="118" t="str">
        <f>F_Inputs!A39</f>
        <v>WSH</v>
      </c>
      <c r="B40" s="118" t="str">
        <f>F_Inputs!B39</f>
        <v>CWW13_202_PR24</v>
      </c>
      <c r="C40" s="118" t="str">
        <f>F_Inputs!C39</f>
        <v>EA/NRW environmental programme bioresources (WINEP/NEP) - Sludge investigations and monitoring; BVA (WINEP/NEP) bioresources opex - Expenditure on projects starting in AMP8</v>
      </c>
      <c r="D40" s="118" t="str">
        <f>F_Inputs!D39</f>
        <v>£m</v>
      </c>
      <c r="E40" s="118" t="str">
        <f>F_Inputs!E39</f>
        <v>Price Review 2024</v>
      </c>
      <c r="F40" s="118" t="str">
        <f>F_Inputs!F39</f>
        <v/>
      </c>
      <c r="G40" s="118" t="str">
        <f>F_Inputs!G39</f>
        <v/>
      </c>
      <c r="H40" s="118">
        <f>F_Inputs!H39</f>
        <v>0</v>
      </c>
      <c r="I40" s="118">
        <f>F_Inputs!I39</f>
        <v>0</v>
      </c>
      <c r="J40" s="118">
        <f>F_Inputs!J39</f>
        <v>1.464</v>
      </c>
      <c r="K40" s="118">
        <f>F_Inputs!K39</f>
        <v>3.2509999999999999</v>
      </c>
      <c r="L40" s="118">
        <f>F_Inputs!L39</f>
        <v>3.2109999999999999</v>
      </c>
      <c r="M40" s="118"/>
      <c r="N40" s="118" t="str">
        <f t="shared" si="1"/>
        <v>CWW13_</v>
      </c>
      <c r="O40" s="111">
        <f t="shared" si="6"/>
        <v>0</v>
      </c>
      <c r="P40" s="111">
        <f t="shared" si="7"/>
        <v>0</v>
      </c>
      <c r="Q40" s="112">
        <f t="shared" si="15"/>
        <v>0</v>
      </c>
      <c r="R40" s="112">
        <f t="shared" si="11"/>
        <v>0</v>
      </c>
      <c r="S40" s="112">
        <f t="shared" si="12"/>
        <v>0</v>
      </c>
      <c r="T40" s="112">
        <f t="shared" si="13"/>
        <v>0</v>
      </c>
      <c r="U40" s="112">
        <f t="shared" si="10"/>
        <v>0</v>
      </c>
    </row>
    <row r="41" spans="1:23">
      <c r="A41" s="118" t="str">
        <f>F_Inputs!A40</f>
        <v>WSH</v>
      </c>
      <c r="B41" s="118" t="str">
        <f>F_Inputs!B40</f>
        <v>CWW13_203_PR24</v>
      </c>
      <c r="C41" s="118" t="str">
        <f>F_Inputs!C40</f>
        <v>EA/NRW environmental programme bioresources (WINEP/NEP) - Sludge investigations and monitoring; BVA (WINEP/NEP) bioresources totex - Expenditure on projects starting in AMP8</v>
      </c>
      <c r="D41" s="118" t="str">
        <f>F_Inputs!D40</f>
        <v>£m</v>
      </c>
      <c r="E41" s="118" t="str">
        <f>F_Inputs!E40</f>
        <v>Price Review 2024</v>
      </c>
      <c r="F41" s="118" t="str">
        <f>F_Inputs!F40</f>
        <v/>
      </c>
      <c r="G41" s="118" t="str">
        <f>F_Inputs!G40</f>
        <v/>
      </c>
      <c r="H41" s="118">
        <f>F_Inputs!H40</f>
        <v>0.378</v>
      </c>
      <c r="I41" s="118">
        <f>F_Inputs!I40</f>
        <v>2.1989999999999998</v>
      </c>
      <c r="J41" s="118">
        <f>F_Inputs!J40</f>
        <v>9.0210000000000008</v>
      </c>
      <c r="K41" s="118">
        <f>F_Inputs!K40</f>
        <v>5.8970000000000002</v>
      </c>
      <c r="L41" s="118">
        <f>F_Inputs!L40</f>
        <v>3.2109999999999999</v>
      </c>
      <c r="M41" s="118"/>
      <c r="N41" s="118" t="str">
        <f t="shared" ref="N41:N72" si="16">LEFT(B41,6)</f>
        <v>CWW13_</v>
      </c>
      <c r="O41" s="111">
        <f t="shared" si="6"/>
        <v>0</v>
      </c>
      <c r="P41" s="111">
        <f t="shared" si="7"/>
        <v>0</v>
      </c>
      <c r="Q41" s="112">
        <f t="shared" si="15"/>
        <v>0</v>
      </c>
      <c r="R41" s="112">
        <f t="shared" si="11"/>
        <v>0</v>
      </c>
      <c r="S41" s="112">
        <f t="shared" si="12"/>
        <v>0</v>
      </c>
      <c r="T41" s="112">
        <f t="shared" si="13"/>
        <v>0</v>
      </c>
      <c r="U41" s="112">
        <f t="shared" si="10"/>
        <v>0</v>
      </c>
    </row>
    <row r="42" spans="1:23">
      <c r="A42" s="118" t="str">
        <f>F_Inputs!A41</f>
        <v>WSH</v>
      </c>
      <c r="B42" s="118" t="str">
        <f>F_Inputs!B41</f>
        <v>CWW13_204_PR24</v>
      </c>
      <c r="C42" s="118" t="str">
        <f>F_Inputs!C41</f>
        <v>EA/NRW environmental programme bioresources (WINEP/NEP) - Sludge investigations and monitoring; BVA (WINEP/NEP) bioresources third party contributions - Expenditure on projects starting in AMP8</v>
      </c>
      <c r="D42" s="118" t="str">
        <f>F_Inputs!D41</f>
        <v>£m</v>
      </c>
      <c r="E42" s="118" t="str">
        <f>F_Inputs!E41</f>
        <v>Price Review 2024</v>
      </c>
      <c r="F42" s="118" t="str">
        <f>F_Inputs!F41</f>
        <v/>
      </c>
      <c r="G42" s="118" t="str">
        <f>F_Inputs!G41</f>
        <v/>
      </c>
      <c r="H42" s="118">
        <f>F_Inputs!H41</f>
        <v>0</v>
      </c>
      <c r="I42" s="118">
        <f>F_Inputs!I41</f>
        <v>0</v>
      </c>
      <c r="J42" s="118">
        <f>F_Inputs!J41</f>
        <v>0</v>
      </c>
      <c r="K42" s="118">
        <f>F_Inputs!K41</f>
        <v>0</v>
      </c>
      <c r="L42" s="118">
        <f>F_Inputs!L41</f>
        <v>0</v>
      </c>
      <c r="M42" s="118"/>
      <c r="N42" s="118" t="str">
        <f t="shared" si="16"/>
        <v>CWW13_</v>
      </c>
      <c r="O42" s="111">
        <f t="shared" si="6"/>
        <v>0</v>
      </c>
      <c r="P42" s="111">
        <f t="shared" si="7"/>
        <v>0</v>
      </c>
      <c r="Q42" s="112">
        <f t="shared" si="15"/>
        <v>0</v>
      </c>
      <c r="R42" s="112">
        <f t="shared" si="11"/>
        <v>0</v>
      </c>
      <c r="S42" s="112">
        <f t="shared" si="12"/>
        <v>0</v>
      </c>
      <c r="T42" s="112">
        <f t="shared" si="13"/>
        <v>0</v>
      </c>
      <c r="U42" s="112">
        <f t="shared" si="10"/>
        <v>0</v>
      </c>
    </row>
    <row r="43" spans="1:23">
      <c r="A43" s="118" t="str">
        <f>F_Inputs!A42</f>
        <v>WSH</v>
      </c>
      <c r="B43" s="118" t="str">
        <f>F_Inputs!B42</f>
        <v>CWW14_201_PR24</v>
      </c>
      <c r="C43" s="118" t="str">
        <f>F_Inputs!C42</f>
        <v>EA/NRW environmental programme bioresources (WINEP/NEP) - Sludge investigations and monitoring; BVA (WINEP/NEP) bioresources capex - Expenditure on alternative least cost option plan for projects starting in AMP8</v>
      </c>
      <c r="D43" s="118" t="str">
        <f>F_Inputs!D42</f>
        <v>£m</v>
      </c>
      <c r="E43" s="118" t="str">
        <f>F_Inputs!E42</f>
        <v>Price Review 2024</v>
      </c>
      <c r="F43" s="118" t="str">
        <f>F_Inputs!F42</f>
        <v/>
      </c>
      <c r="G43" s="118" t="str">
        <f>F_Inputs!G42</f>
        <v/>
      </c>
      <c r="H43" s="118">
        <f>F_Inputs!H42</f>
        <v>0.378</v>
      </c>
      <c r="I43" s="118">
        <f>F_Inputs!I42</f>
        <v>2.1989999999999998</v>
      </c>
      <c r="J43" s="118">
        <f>F_Inputs!J42</f>
        <v>7.5570000000000004</v>
      </c>
      <c r="K43" s="118">
        <f>F_Inputs!K42</f>
        <v>2.6459999999999999</v>
      </c>
      <c r="L43" s="118">
        <f>F_Inputs!L42</f>
        <v>0</v>
      </c>
      <c r="M43" s="118"/>
      <c r="N43" s="118" t="str">
        <f t="shared" si="16"/>
        <v>CWW14_</v>
      </c>
      <c r="O43" s="111">
        <f t="shared" si="6"/>
        <v>0</v>
      </c>
      <c r="P43" s="111">
        <f t="shared" si="7"/>
        <v>0</v>
      </c>
      <c r="Q43" s="112">
        <f t="shared" si="15"/>
        <v>0</v>
      </c>
      <c r="R43" s="112">
        <f t="shared" si="11"/>
        <v>0</v>
      </c>
      <c r="S43" s="112">
        <f t="shared" si="12"/>
        <v>0</v>
      </c>
      <c r="T43" s="112">
        <f t="shared" si="13"/>
        <v>0</v>
      </c>
      <c r="U43" s="112">
        <f t="shared" si="10"/>
        <v>0</v>
      </c>
    </row>
    <row r="44" spans="1:23">
      <c r="A44" s="118" t="str">
        <f>F_Inputs!A43</f>
        <v>WSH</v>
      </c>
      <c r="B44" s="118" t="str">
        <f>F_Inputs!B43</f>
        <v>CWW14_202_PR24</v>
      </c>
      <c r="C44" s="118" t="str">
        <f>F_Inputs!C43</f>
        <v>EA/NRW environmental programme bioresources (WINEP/NEP) - Sludge investigations and monitoring; BVA (WINEP/NEP) bioresources opex - Expenditure on alternative least cost option plan for projects starting in AMP8</v>
      </c>
      <c r="D44" s="118" t="str">
        <f>F_Inputs!D43</f>
        <v>£m</v>
      </c>
      <c r="E44" s="118" t="str">
        <f>F_Inputs!E43</f>
        <v>Price Review 2024</v>
      </c>
      <c r="F44" s="118" t="str">
        <f>F_Inputs!F43</f>
        <v/>
      </c>
      <c r="G44" s="118" t="str">
        <f>F_Inputs!G43</f>
        <v/>
      </c>
      <c r="H44" s="118">
        <f>F_Inputs!H43</f>
        <v>0</v>
      </c>
      <c r="I44" s="118">
        <f>F_Inputs!I43</f>
        <v>0</v>
      </c>
      <c r="J44" s="118">
        <f>F_Inputs!J43</f>
        <v>1.464</v>
      </c>
      <c r="K44" s="118">
        <f>F_Inputs!K43</f>
        <v>3.2509999999999999</v>
      </c>
      <c r="L44" s="118">
        <f>F_Inputs!L43</f>
        <v>3.2109999999999999</v>
      </c>
      <c r="M44" s="118"/>
      <c r="N44" s="118" t="str">
        <f t="shared" si="16"/>
        <v>CWW14_</v>
      </c>
      <c r="O44" s="111">
        <f t="shared" si="6"/>
        <v>0</v>
      </c>
      <c r="P44" s="111">
        <f t="shared" si="7"/>
        <v>0</v>
      </c>
      <c r="Q44" s="112">
        <f t="shared" si="15"/>
        <v>0</v>
      </c>
      <c r="R44" s="112">
        <f t="shared" si="11"/>
        <v>0</v>
      </c>
      <c r="S44" s="112">
        <f t="shared" si="12"/>
        <v>0</v>
      </c>
      <c r="T44" s="112">
        <f t="shared" si="13"/>
        <v>0</v>
      </c>
      <c r="U44" s="112">
        <f t="shared" si="10"/>
        <v>0</v>
      </c>
    </row>
    <row r="45" spans="1:23">
      <c r="A45" s="118" t="str">
        <f>F_Inputs!A44</f>
        <v>WSH</v>
      </c>
      <c r="B45" s="118" t="str">
        <f>F_Inputs!B44</f>
        <v>CWW14_203_PR24</v>
      </c>
      <c r="C45" s="118" t="str">
        <f>F_Inputs!C44</f>
        <v>EA/NRW environmental programme bioresources (WINEP/NEP) - Sludge investigations and monitoring; BVA (WINEP/NEP) bioresources totex - Expenditure on alternative least cost option plan for projects starting in AMP8</v>
      </c>
      <c r="D45" s="118" t="str">
        <f>F_Inputs!D44</f>
        <v>£m</v>
      </c>
      <c r="E45" s="118" t="str">
        <f>F_Inputs!E44</f>
        <v>Price Review 2024</v>
      </c>
      <c r="F45" s="118" t="str">
        <f>F_Inputs!F44</f>
        <v/>
      </c>
      <c r="G45" s="118" t="str">
        <f>F_Inputs!G44</f>
        <v/>
      </c>
      <c r="H45" s="118">
        <f>F_Inputs!H44</f>
        <v>0.378</v>
      </c>
      <c r="I45" s="118">
        <f>F_Inputs!I44</f>
        <v>2.1989999999999998</v>
      </c>
      <c r="J45" s="118">
        <f>F_Inputs!J44</f>
        <v>9.0210000000000008</v>
      </c>
      <c r="K45" s="118">
        <f>F_Inputs!K44</f>
        <v>5.8970000000000002</v>
      </c>
      <c r="L45" s="118">
        <f>F_Inputs!L44</f>
        <v>3.2109999999999999</v>
      </c>
      <c r="M45" s="118"/>
      <c r="N45" s="118" t="str">
        <f t="shared" si="16"/>
        <v>CWW14_</v>
      </c>
      <c r="O45" s="111">
        <f t="shared" si="6"/>
        <v>0</v>
      </c>
      <c r="P45" s="111">
        <f t="shared" si="7"/>
        <v>0</v>
      </c>
      <c r="Q45" s="112">
        <f t="shared" si="15"/>
        <v>0</v>
      </c>
      <c r="R45" s="112">
        <f t="shared" si="11"/>
        <v>0</v>
      </c>
      <c r="S45" s="112">
        <f t="shared" si="12"/>
        <v>0</v>
      </c>
      <c r="T45" s="112">
        <f t="shared" si="13"/>
        <v>0</v>
      </c>
      <c r="U45" s="112">
        <f t="shared" si="10"/>
        <v>0</v>
      </c>
    </row>
    <row r="46" spans="1:23">
      <c r="A46" s="118" t="str">
        <f>F_Inputs!A45</f>
        <v>WSH</v>
      </c>
      <c r="B46" s="118" t="str">
        <f>F_Inputs!B45</f>
        <v>CWW17_149TOT_PR24</v>
      </c>
      <c r="C46" s="118" t="str">
        <f>F_Inputs!C45</f>
        <v>EA/NRW environmental programme bioresources (WINEP/NEP) - Sludge investigations and monitoring (NEP only) bioresources capex - Total</v>
      </c>
      <c r="D46" s="118" t="str">
        <f>F_Inputs!D45</f>
        <v>£m</v>
      </c>
      <c r="E46" s="118" t="str">
        <f>F_Inputs!E45</f>
        <v>Price Review 2024</v>
      </c>
      <c r="F46" s="118">
        <f>F_Inputs!F45</f>
        <v>0</v>
      </c>
      <c r="G46" s="118">
        <f>F_Inputs!G45</f>
        <v>0</v>
      </c>
      <c r="H46" s="118">
        <f>F_Inputs!H45</f>
        <v>0</v>
      </c>
      <c r="I46" s="118">
        <f>F_Inputs!I45</f>
        <v>0</v>
      </c>
      <c r="J46" s="118">
        <f>F_Inputs!J45</f>
        <v>0</v>
      </c>
      <c r="K46" s="118">
        <f>F_Inputs!K45</f>
        <v>0</v>
      </c>
      <c r="L46" s="118">
        <f>F_Inputs!L45</f>
        <v>0</v>
      </c>
      <c r="M46" s="118"/>
      <c r="N46" s="118" t="str">
        <f t="shared" si="16"/>
        <v>CWW17_</v>
      </c>
      <c r="O46" s="111">
        <f t="shared" si="6"/>
        <v>0</v>
      </c>
      <c r="P46" s="111">
        <f t="shared" si="7"/>
        <v>0</v>
      </c>
      <c r="Q46" s="112">
        <f t="shared" si="15"/>
        <v>0</v>
      </c>
      <c r="R46" s="112">
        <f t="shared" si="11"/>
        <v>0</v>
      </c>
      <c r="S46" s="112">
        <f t="shared" si="12"/>
        <v>0</v>
      </c>
      <c r="T46" s="112">
        <f t="shared" si="13"/>
        <v>0</v>
      </c>
      <c r="U46" s="112">
        <f t="shared" si="10"/>
        <v>0</v>
      </c>
    </row>
    <row r="47" spans="1:23">
      <c r="A47" s="118" t="str">
        <f>F_Inputs!A46</f>
        <v>WSH</v>
      </c>
      <c r="B47" s="118" t="str">
        <f>F_Inputs!B46</f>
        <v>CWW17_150TOT_PR24</v>
      </c>
      <c r="C47" s="118" t="str">
        <f>F_Inputs!C46</f>
        <v>EA/NRW environmental programme bioresources (WINEP/NEP) - Sludge investigations and monitoring (NEP only) bioresources opex - Total</v>
      </c>
      <c r="D47" s="118" t="str">
        <f>F_Inputs!D46</f>
        <v>£m</v>
      </c>
      <c r="E47" s="118" t="str">
        <f>F_Inputs!E46</f>
        <v>Price Review 2024</v>
      </c>
      <c r="F47" s="118">
        <f>F_Inputs!F46</f>
        <v>0</v>
      </c>
      <c r="G47" s="118">
        <f>F_Inputs!G46</f>
        <v>0</v>
      </c>
      <c r="H47" s="118">
        <f>F_Inputs!H46</f>
        <v>0</v>
      </c>
      <c r="I47" s="118">
        <f>F_Inputs!I46</f>
        <v>0</v>
      </c>
      <c r="J47" s="118">
        <f>F_Inputs!J46</f>
        <v>0</v>
      </c>
      <c r="K47" s="118">
        <f>F_Inputs!K46</f>
        <v>0</v>
      </c>
      <c r="L47" s="118">
        <f>F_Inputs!L46</f>
        <v>0</v>
      </c>
      <c r="M47" s="118"/>
      <c r="N47" s="118" t="str">
        <f t="shared" si="16"/>
        <v>CWW17_</v>
      </c>
      <c r="O47" s="111">
        <f t="shared" si="6"/>
        <v>0</v>
      </c>
      <c r="P47" s="111">
        <f t="shared" si="7"/>
        <v>0</v>
      </c>
      <c r="Q47" s="112">
        <f t="shared" si="15"/>
        <v>0</v>
      </c>
      <c r="R47" s="112">
        <f t="shared" si="11"/>
        <v>0</v>
      </c>
      <c r="S47" s="112">
        <f t="shared" si="12"/>
        <v>0</v>
      </c>
      <c r="T47" s="112">
        <f t="shared" si="13"/>
        <v>0</v>
      </c>
      <c r="U47" s="112">
        <f t="shared" si="10"/>
        <v>0</v>
      </c>
    </row>
    <row r="48" spans="1:23">
      <c r="A48" s="118" t="str">
        <f>F_Inputs!A47</f>
        <v>WSH</v>
      </c>
      <c r="B48" s="118" t="str">
        <f>F_Inputs!B47</f>
        <v>CWW17_151TOT_PR24</v>
      </c>
      <c r="C48" s="118" t="str">
        <f>F_Inputs!C47</f>
        <v>EA/NRW environmental programme bioresources (WINEP/NEP) - Sludge investigations and monitoring (NEP only) bioresources totex - Total</v>
      </c>
      <c r="D48" s="118" t="str">
        <f>F_Inputs!D47</f>
        <v>£m</v>
      </c>
      <c r="E48" s="118" t="str">
        <f>F_Inputs!E47</f>
        <v>Price Review 2024</v>
      </c>
      <c r="F48" s="118">
        <f>F_Inputs!F47</f>
        <v>0</v>
      </c>
      <c r="G48" s="118">
        <f>F_Inputs!G47</f>
        <v>0</v>
      </c>
      <c r="H48" s="118">
        <f>F_Inputs!H47</f>
        <v>0</v>
      </c>
      <c r="I48" s="118">
        <f>F_Inputs!I47</f>
        <v>0</v>
      </c>
      <c r="J48" s="118">
        <f>F_Inputs!J47</f>
        <v>0</v>
      </c>
      <c r="K48" s="118">
        <f>F_Inputs!K47</f>
        <v>0</v>
      </c>
      <c r="L48" s="118">
        <f>F_Inputs!L47</f>
        <v>0</v>
      </c>
      <c r="M48" s="118"/>
      <c r="N48" s="118" t="str">
        <f t="shared" si="16"/>
        <v>CWW17_</v>
      </c>
      <c r="O48" s="111">
        <f t="shared" si="6"/>
        <v>0</v>
      </c>
      <c r="P48" s="111">
        <f t="shared" si="7"/>
        <v>0</v>
      </c>
      <c r="Q48" s="112">
        <f t="shared" si="15"/>
        <v>0</v>
      </c>
      <c r="R48" s="112">
        <f t="shared" si="11"/>
        <v>0</v>
      </c>
      <c r="S48" s="112">
        <f t="shared" si="12"/>
        <v>0</v>
      </c>
      <c r="T48" s="112">
        <f t="shared" si="13"/>
        <v>0</v>
      </c>
      <c r="U48" s="112">
        <f t="shared" si="10"/>
        <v>0</v>
      </c>
    </row>
    <row r="49" spans="1:21">
      <c r="A49" s="118" t="str">
        <f>F_Inputs!A48</f>
        <v>WSH</v>
      </c>
      <c r="B49" s="118" t="str">
        <f>F_Inputs!B48</f>
        <v>CWW20_064_PR24</v>
      </c>
      <c r="C49" s="118" t="str">
        <f>F_Inputs!C48</f>
        <v>Other data - Total number of WINEP/NEP investigations</v>
      </c>
      <c r="D49" s="118" t="str">
        <f>F_Inputs!D48</f>
        <v>nr</v>
      </c>
      <c r="E49" s="118" t="str">
        <f>F_Inputs!E48</f>
        <v>Price Review 2024</v>
      </c>
      <c r="F49" s="118">
        <f>F_Inputs!F48</f>
        <v>221</v>
      </c>
      <c r="G49" s="118">
        <f>F_Inputs!G48</f>
        <v>390</v>
      </c>
      <c r="H49" s="118">
        <f>F_Inputs!H48</f>
        <v>757</v>
      </c>
      <c r="I49" s="118">
        <f>F_Inputs!I48</f>
        <v>1042</v>
      </c>
      <c r="J49" s="118">
        <f>F_Inputs!J48</f>
        <v>305</v>
      </c>
      <c r="K49" s="118">
        <f>F_Inputs!K48</f>
        <v>171</v>
      </c>
      <c r="L49" s="118">
        <f>F_Inputs!L48</f>
        <v>118</v>
      </c>
      <c r="M49" s="118"/>
      <c r="N49" s="118" t="str">
        <f t="shared" si="16"/>
        <v>CWW20_</v>
      </c>
      <c r="O49" s="111">
        <f t="shared" si="6"/>
        <v>0</v>
      </c>
      <c r="P49" s="111">
        <f t="shared" si="7"/>
        <v>0</v>
      </c>
      <c r="Q49" s="112">
        <f t="shared" si="15"/>
        <v>757</v>
      </c>
      <c r="R49" s="112">
        <f t="shared" si="11"/>
        <v>1042</v>
      </c>
      <c r="S49" s="112">
        <f t="shared" si="12"/>
        <v>305</v>
      </c>
      <c r="T49" s="112">
        <f t="shared" si="13"/>
        <v>171</v>
      </c>
      <c r="U49" s="112">
        <f t="shared" si="10"/>
        <v>118</v>
      </c>
    </row>
    <row r="50" spans="1:21">
      <c r="A50" s="118" t="str">
        <f>F_Inputs!A49</f>
        <v>WSH</v>
      </c>
      <c r="B50" s="118" t="str">
        <f>F_Inputs!B49</f>
        <v>BIO5_011_PR24</v>
      </c>
      <c r="C50" s="118" t="str">
        <f>F_Inputs!C49</f>
        <v>Sludge management/sludge treatment/ Bioresources cost driver - Additional Line 1; Sludge management/sludge treatment/ Bioresources cost driver</v>
      </c>
      <c r="D50" s="118" t="str">
        <f>F_Inputs!D49</f>
        <v>define</v>
      </c>
      <c r="E50" s="118" t="str">
        <f>F_Inputs!E49</f>
        <v>Price Review 2024</v>
      </c>
      <c r="F50" s="118">
        <f>F_Inputs!F49</f>
        <v>0</v>
      </c>
      <c r="G50" s="118">
        <f>F_Inputs!G49</f>
        <v>0</v>
      </c>
      <c r="H50" s="118">
        <f>F_Inputs!H49</f>
        <v>0</v>
      </c>
      <c r="I50" s="118">
        <f>F_Inputs!I49</f>
        <v>2</v>
      </c>
      <c r="J50" s="118">
        <f>F_Inputs!J49</f>
        <v>1</v>
      </c>
      <c r="K50" s="118">
        <f>F_Inputs!K49</f>
        <v>1</v>
      </c>
      <c r="L50" s="118">
        <f>F_Inputs!L49</f>
        <v>0</v>
      </c>
      <c r="M50" s="118"/>
      <c r="N50" s="118" t="str">
        <f t="shared" si="16"/>
        <v>BIO5_0</v>
      </c>
      <c r="O50" s="111">
        <f t="shared" si="6"/>
        <v>0</v>
      </c>
      <c r="P50" s="111">
        <f t="shared" si="7"/>
        <v>0</v>
      </c>
      <c r="Q50" s="112">
        <f t="shared" si="15"/>
        <v>0</v>
      </c>
      <c r="R50" s="112">
        <f t="shared" si="11"/>
        <v>2</v>
      </c>
      <c r="S50" s="112">
        <f t="shared" si="12"/>
        <v>1</v>
      </c>
      <c r="T50" s="112">
        <f t="shared" si="13"/>
        <v>1</v>
      </c>
      <c r="U50" s="112">
        <f t="shared" si="10"/>
        <v>0</v>
      </c>
    </row>
    <row r="51" spans="1:21">
      <c r="A51" s="118" t="str">
        <f>F_Inputs!A50</f>
        <v>HDD</v>
      </c>
      <c r="B51" s="118" t="str">
        <f>F_Inputs!B50</f>
        <v>CWW3_149TOT_PR24</v>
      </c>
      <c r="C51" s="118" t="str">
        <f>F_Inputs!C50</f>
        <v>EA/NRW environmental programme bioresources (WINEP/NEP) - Sludge investigations and monitoring (NEP only) bioresources capex - Total</v>
      </c>
      <c r="D51" s="118" t="str">
        <f>F_Inputs!D50</f>
        <v>£m</v>
      </c>
      <c r="E51" s="118" t="str">
        <f>F_Inputs!E50</f>
        <v>Price Review 2024</v>
      </c>
      <c r="F51" s="118">
        <f>F_Inputs!F50</f>
        <v>0</v>
      </c>
      <c r="G51" s="118">
        <f>F_Inputs!G50</f>
        <v>0</v>
      </c>
      <c r="H51" s="118">
        <f>F_Inputs!H50</f>
        <v>0</v>
      </c>
      <c r="I51" s="118">
        <f>F_Inputs!I50</f>
        <v>0</v>
      </c>
      <c r="J51" s="118">
        <f>F_Inputs!J50</f>
        <v>0</v>
      </c>
      <c r="K51" s="118">
        <f>F_Inputs!K50</f>
        <v>0</v>
      </c>
      <c r="L51" s="118">
        <f>F_Inputs!L50</f>
        <v>0</v>
      </c>
      <c r="M51" s="118"/>
      <c r="N51" s="118" t="str">
        <f t="shared" si="16"/>
        <v>CWW3_1</v>
      </c>
      <c r="O51" s="111">
        <f t="shared" si="6"/>
        <v>0</v>
      </c>
      <c r="P51" s="111">
        <f t="shared" si="7"/>
        <v>0</v>
      </c>
      <c r="Q51" s="112">
        <f t="shared" si="15"/>
        <v>0</v>
      </c>
      <c r="R51" s="112">
        <f t="shared" si="11"/>
        <v>0</v>
      </c>
      <c r="S51" s="112">
        <f t="shared" si="12"/>
        <v>0</v>
      </c>
      <c r="T51" s="112">
        <f t="shared" si="13"/>
        <v>0</v>
      </c>
      <c r="U51" s="112">
        <f t="shared" si="10"/>
        <v>0</v>
      </c>
    </row>
    <row r="52" spans="1:21">
      <c r="A52" s="118" t="str">
        <f>F_Inputs!A51</f>
        <v>HDD</v>
      </c>
      <c r="B52" s="118" t="str">
        <f>F_Inputs!B51</f>
        <v>CWW3_150TOT_PR24</v>
      </c>
      <c r="C52" s="118" t="str">
        <f>F_Inputs!C51</f>
        <v>EA/NRW environmental programme bioresources (WINEP/NEP) - Sludge investigations and monitoring (NEP only) bioresources opex - Total</v>
      </c>
      <c r="D52" s="118" t="str">
        <f>F_Inputs!D51</f>
        <v>£m</v>
      </c>
      <c r="E52" s="118" t="str">
        <f>F_Inputs!E51</f>
        <v>Price Review 2024</v>
      </c>
      <c r="F52" s="118">
        <f>F_Inputs!F51</f>
        <v>0</v>
      </c>
      <c r="G52" s="118">
        <f>F_Inputs!G51</f>
        <v>0</v>
      </c>
      <c r="H52" s="118">
        <f>F_Inputs!H51</f>
        <v>0</v>
      </c>
      <c r="I52" s="118">
        <f>F_Inputs!I51</f>
        <v>0</v>
      </c>
      <c r="J52" s="118">
        <f>F_Inputs!J51</f>
        <v>0</v>
      </c>
      <c r="K52" s="118">
        <f>F_Inputs!K51</f>
        <v>0</v>
      </c>
      <c r="L52" s="118">
        <f>F_Inputs!L51</f>
        <v>0</v>
      </c>
      <c r="M52" s="118"/>
      <c r="N52" s="118" t="str">
        <f t="shared" si="16"/>
        <v>CWW3_1</v>
      </c>
      <c r="O52" s="111">
        <f t="shared" si="6"/>
        <v>0</v>
      </c>
      <c r="P52" s="111">
        <f t="shared" si="7"/>
        <v>0</v>
      </c>
      <c r="Q52" s="112">
        <f t="shared" si="15"/>
        <v>0</v>
      </c>
      <c r="R52" s="112">
        <f t="shared" si="11"/>
        <v>0</v>
      </c>
      <c r="S52" s="112">
        <f t="shared" si="12"/>
        <v>0</v>
      </c>
      <c r="T52" s="112">
        <f t="shared" si="13"/>
        <v>0</v>
      </c>
      <c r="U52" s="112">
        <f t="shared" si="10"/>
        <v>0</v>
      </c>
    </row>
    <row r="53" spans="1:21">
      <c r="A53" s="118" t="str">
        <f>F_Inputs!A52</f>
        <v>HDD</v>
      </c>
      <c r="B53" s="118" t="str">
        <f>F_Inputs!B52</f>
        <v>CWW3_151TOT_PR24</v>
      </c>
      <c r="C53" s="118" t="str">
        <f>F_Inputs!C52</f>
        <v>EA/NRW environmental programme bioresources (WINEP/NEP) - Sludge investigations and monitoring (NEP only) bioresources totex - Total</v>
      </c>
      <c r="D53" s="118" t="str">
        <f>F_Inputs!D52</f>
        <v>£m</v>
      </c>
      <c r="E53" s="118" t="str">
        <f>F_Inputs!E52</f>
        <v>Price Review 2024</v>
      </c>
      <c r="F53" s="118">
        <f>F_Inputs!F52</f>
        <v>0</v>
      </c>
      <c r="G53" s="118">
        <f>F_Inputs!G52</f>
        <v>0</v>
      </c>
      <c r="H53" s="118">
        <f>F_Inputs!H52</f>
        <v>0</v>
      </c>
      <c r="I53" s="118">
        <f>F_Inputs!I52</f>
        <v>0</v>
      </c>
      <c r="J53" s="118">
        <f>F_Inputs!J52</f>
        <v>0</v>
      </c>
      <c r="K53" s="118">
        <f>F_Inputs!K52</f>
        <v>0</v>
      </c>
      <c r="L53" s="118">
        <f>F_Inputs!L52</f>
        <v>0</v>
      </c>
      <c r="M53" s="118"/>
      <c r="N53" s="118" t="str">
        <f t="shared" si="16"/>
        <v>CWW3_1</v>
      </c>
      <c r="O53" s="111">
        <f t="shared" si="6"/>
        <v>0</v>
      </c>
      <c r="P53" s="111">
        <f t="shared" si="7"/>
        <v>0</v>
      </c>
      <c r="Q53" s="112">
        <f t="shared" si="15"/>
        <v>0</v>
      </c>
      <c r="R53" s="112">
        <f t="shared" si="11"/>
        <v>0</v>
      </c>
      <c r="S53" s="112">
        <f t="shared" si="12"/>
        <v>0</v>
      </c>
      <c r="T53" s="112">
        <f t="shared" si="13"/>
        <v>0</v>
      </c>
      <c r="U53" s="112">
        <f t="shared" si="10"/>
        <v>0</v>
      </c>
    </row>
    <row r="54" spans="1:21">
      <c r="A54" s="118" t="str">
        <f>F_Inputs!A53</f>
        <v>HDD</v>
      </c>
      <c r="B54" s="118" t="str">
        <f>F_Inputs!B53</f>
        <v>CWW9_149TOT_PR24</v>
      </c>
      <c r="C54" s="118" t="str">
        <f>F_Inputs!C53</f>
        <v>EA/NRW environmental programme bioresources (WINEP/NEP) - Sludge investigations and monitoring (NEP only) bioresources capex - Total</v>
      </c>
      <c r="D54" s="118" t="str">
        <f>F_Inputs!D53</f>
        <v>£m</v>
      </c>
      <c r="E54" s="118" t="str">
        <f>F_Inputs!E53</f>
        <v>Price Review 2024</v>
      </c>
      <c r="F54" s="118">
        <f>F_Inputs!F53</f>
        <v>0</v>
      </c>
      <c r="G54" s="118">
        <f>F_Inputs!G53</f>
        <v>0</v>
      </c>
      <c r="H54" s="118">
        <f>F_Inputs!H53</f>
        <v>0</v>
      </c>
      <c r="I54" s="118">
        <f>F_Inputs!I53</f>
        <v>0</v>
      </c>
      <c r="J54" s="118">
        <f>F_Inputs!J53</f>
        <v>0</v>
      </c>
      <c r="K54" s="118">
        <f>F_Inputs!K53</f>
        <v>0</v>
      </c>
      <c r="L54" s="118">
        <f>F_Inputs!L53</f>
        <v>0</v>
      </c>
      <c r="M54" s="118"/>
      <c r="N54" s="118" t="str">
        <f t="shared" si="16"/>
        <v>CWW9_1</v>
      </c>
      <c r="O54" s="111">
        <f t="shared" si="6"/>
        <v>0</v>
      </c>
      <c r="P54" s="111">
        <f t="shared" si="7"/>
        <v>0</v>
      </c>
      <c r="Q54" s="112">
        <f t="shared" si="15"/>
        <v>0</v>
      </c>
      <c r="R54" s="112">
        <f t="shared" si="11"/>
        <v>0</v>
      </c>
      <c r="S54" s="112">
        <f t="shared" si="12"/>
        <v>0</v>
      </c>
      <c r="T54" s="112">
        <f t="shared" si="13"/>
        <v>0</v>
      </c>
      <c r="U54" s="112">
        <f t="shared" si="10"/>
        <v>0</v>
      </c>
    </row>
    <row r="55" spans="1:21">
      <c r="A55" s="118" t="str">
        <f>F_Inputs!A54</f>
        <v>HDD</v>
      </c>
      <c r="B55" s="118" t="str">
        <f>F_Inputs!B54</f>
        <v>CWW9_150TOT_PR24</v>
      </c>
      <c r="C55" s="118" t="str">
        <f>F_Inputs!C54</f>
        <v>EA/NRW environmental programme bioresources (WINEP/NEP) - Sludge investigations and monitoring (NEP only) bioresources opex - Total</v>
      </c>
      <c r="D55" s="118" t="str">
        <f>F_Inputs!D54</f>
        <v>£m</v>
      </c>
      <c r="E55" s="118" t="str">
        <f>F_Inputs!E54</f>
        <v>Price Review 2024</v>
      </c>
      <c r="F55" s="118">
        <f>F_Inputs!F54</f>
        <v>0</v>
      </c>
      <c r="G55" s="118">
        <f>F_Inputs!G54</f>
        <v>0</v>
      </c>
      <c r="H55" s="118">
        <f>F_Inputs!H54</f>
        <v>0</v>
      </c>
      <c r="I55" s="118">
        <f>F_Inputs!I54</f>
        <v>0</v>
      </c>
      <c r="J55" s="118">
        <f>F_Inputs!J54</f>
        <v>0</v>
      </c>
      <c r="K55" s="118">
        <f>F_Inputs!K54</f>
        <v>0</v>
      </c>
      <c r="L55" s="118">
        <f>F_Inputs!L54</f>
        <v>0</v>
      </c>
      <c r="M55" s="118"/>
      <c r="N55" s="118" t="str">
        <f t="shared" si="16"/>
        <v>CWW9_1</v>
      </c>
      <c r="O55" s="111">
        <f t="shared" si="6"/>
        <v>0</v>
      </c>
      <c r="P55" s="111">
        <f t="shared" si="7"/>
        <v>0</v>
      </c>
      <c r="Q55" s="112">
        <f t="shared" si="15"/>
        <v>0</v>
      </c>
      <c r="R55" s="112">
        <f t="shared" si="11"/>
        <v>0</v>
      </c>
      <c r="S55" s="112">
        <f t="shared" si="12"/>
        <v>0</v>
      </c>
      <c r="T55" s="112">
        <f t="shared" si="13"/>
        <v>0</v>
      </c>
      <c r="U55" s="112">
        <f t="shared" si="10"/>
        <v>0</v>
      </c>
    </row>
    <row r="56" spans="1:21">
      <c r="A56" s="118" t="str">
        <f>F_Inputs!A55</f>
        <v>HDD</v>
      </c>
      <c r="B56" s="118" t="str">
        <f>F_Inputs!B55</f>
        <v>CWW9_151TOT_PR24</v>
      </c>
      <c r="C56" s="118" t="str">
        <f>F_Inputs!C55</f>
        <v>EA/NRW environmental programme bioresources (WINEP/NEP) - Sludge investigations and monitoring (NEP only) bioresources totex - Total</v>
      </c>
      <c r="D56" s="118" t="str">
        <f>F_Inputs!D55</f>
        <v>£m</v>
      </c>
      <c r="E56" s="118" t="str">
        <f>F_Inputs!E55</f>
        <v>Price Review 2024</v>
      </c>
      <c r="F56" s="118">
        <f>F_Inputs!F55</f>
        <v>0</v>
      </c>
      <c r="G56" s="118">
        <f>F_Inputs!G55</f>
        <v>0</v>
      </c>
      <c r="H56" s="118">
        <f>F_Inputs!H55</f>
        <v>0</v>
      </c>
      <c r="I56" s="118">
        <f>F_Inputs!I55</f>
        <v>0</v>
      </c>
      <c r="J56" s="118">
        <f>F_Inputs!J55</f>
        <v>0</v>
      </c>
      <c r="K56" s="118">
        <f>F_Inputs!K55</f>
        <v>0</v>
      </c>
      <c r="L56" s="118">
        <f>F_Inputs!L55</f>
        <v>0</v>
      </c>
      <c r="M56" s="118"/>
      <c r="N56" s="118" t="str">
        <f t="shared" si="16"/>
        <v>CWW9_1</v>
      </c>
      <c r="O56" s="111">
        <f t="shared" si="6"/>
        <v>0</v>
      </c>
      <c r="P56" s="111">
        <f t="shared" si="7"/>
        <v>0</v>
      </c>
      <c r="Q56" s="112">
        <f t="shared" si="15"/>
        <v>0</v>
      </c>
      <c r="R56" s="112">
        <f t="shared" si="11"/>
        <v>0</v>
      </c>
      <c r="S56" s="112">
        <f t="shared" si="12"/>
        <v>0</v>
      </c>
      <c r="T56" s="112">
        <f t="shared" si="13"/>
        <v>0</v>
      </c>
      <c r="U56" s="112">
        <f t="shared" si="10"/>
        <v>0</v>
      </c>
    </row>
    <row r="57" spans="1:21">
      <c r="A57" s="118" t="str">
        <f>F_Inputs!A56</f>
        <v>HDD</v>
      </c>
      <c r="B57" s="118" t="str">
        <f>F_Inputs!B56</f>
        <v>CWW12_149TOT_PR24</v>
      </c>
      <c r="C57" s="118" t="str">
        <f>F_Inputs!C56</f>
        <v>EA/NRW environmental programme bioresources (WINEP/NEP) - Sludge investigations and monitoring (NEP only) bioresources capex - Total</v>
      </c>
      <c r="D57" s="118" t="str">
        <f>F_Inputs!D56</f>
        <v>£m</v>
      </c>
      <c r="E57" s="118" t="str">
        <f>F_Inputs!E56</f>
        <v>Price Review 2024</v>
      </c>
      <c r="F57" s="118">
        <f>F_Inputs!F56</f>
        <v>0</v>
      </c>
      <c r="G57" s="118">
        <f>F_Inputs!G56</f>
        <v>0</v>
      </c>
      <c r="H57" s="118" t="str">
        <f>F_Inputs!H56</f>
        <v/>
      </c>
      <c r="I57" s="118" t="str">
        <f>F_Inputs!I56</f>
        <v/>
      </c>
      <c r="J57" s="118" t="str">
        <f>F_Inputs!J56</f>
        <v/>
      </c>
      <c r="K57" s="118" t="str">
        <f>F_Inputs!K56</f>
        <v/>
      </c>
      <c r="L57" s="118" t="str">
        <f>F_Inputs!L56</f>
        <v/>
      </c>
      <c r="M57" s="118"/>
      <c r="N57" s="118" t="str">
        <f t="shared" si="16"/>
        <v>CWW12_</v>
      </c>
      <c r="O57" s="111">
        <f t="shared" si="6"/>
        <v>0</v>
      </c>
      <c r="P57" s="111">
        <f t="shared" si="7"/>
        <v>0</v>
      </c>
      <c r="Q57" s="112">
        <f t="shared" si="15"/>
        <v>0</v>
      </c>
      <c r="R57" s="112">
        <f t="shared" si="11"/>
        <v>0</v>
      </c>
      <c r="S57" s="112">
        <f t="shared" si="12"/>
        <v>0</v>
      </c>
      <c r="T57" s="112">
        <f t="shared" si="13"/>
        <v>0</v>
      </c>
      <c r="U57" s="112">
        <f t="shared" si="10"/>
        <v>0</v>
      </c>
    </row>
    <row r="58" spans="1:21">
      <c r="A58" s="118" t="str">
        <f>F_Inputs!A57</f>
        <v>HDD</v>
      </c>
      <c r="B58" s="118" t="str">
        <f>F_Inputs!B57</f>
        <v>CWW12_150TOT_PR24</v>
      </c>
      <c r="C58" s="118" t="str">
        <f>F_Inputs!C57</f>
        <v>EA/NRW environmental programme bioresources (WINEP/NEP) - Sludge investigations and monitoring (NEP only) bioresources opex - Total</v>
      </c>
      <c r="D58" s="118" t="str">
        <f>F_Inputs!D57</f>
        <v>£m</v>
      </c>
      <c r="E58" s="118" t="str">
        <f>F_Inputs!E57</f>
        <v>Price Review 2024</v>
      </c>
      <c r="F58" s="118">
        <f>F_Inputs!F57</f>
        <v>0</v>
      </c>
      <c r="G58" s="118">
        <f>F_Inputs!G57</f>
        <v>0</v>
      </c>
      <c r="H58" s="118" t="str">
        <f>F_Inputs!H57</f>
        <v/>
      </c>
      <c r="I58" s="118" t="str">
        <f>F_Inputs!I57</f>
        <v/>
      </c>
      <c r="J58" s="118" t="str">
        <f>F_Inputs!J57</f>
        <v/>
      </c>
      <c r="K58" s="118" t="str">
        <f>F_Inputs!K57</f>
        <v/>
      </c>
      <c r="L58" s="118" t="str">
        <f>F_Inputs!L57</f>
        <v/>
      </c>
      <c r="M58" s="118"/>
      <c r="N58" s="118" t="str">
        <f t="shared" si="16"/>
        <v>CWW12_</v>
      </c>
      <c r="O58" s="111">
        <f t="shared" si="6"/>
        <v>0</v>
      </c>
      <c r="P58" s="111">
        <f t="shared" si="7"/>
        <v>0</v>
      </c>
      <c r="Q58" s="112">
        <f t="shared" si="15"/>
        <v>0</v>
      </c>
      <c r="R58" s="112">
        <f t="shared" si="11"/>
        <v>0</v>
      </c>
      <c r="S58" s="112">
        <f t="shared" si="12"/>
        <v>0</v>
      </c>
      <c r="T58" s="112">
        <f t="shared" si="13"/>
        <v>0</v>
      </c>
      <c r="U58" s="112">
        <f t="shared" si="10"/>
        <v>0</v>
      </c>
    </row>
    <row r="59" spans="1:21">
      <c r="A59" s="118" t="str">
        <f>F_Inputs!A58</f>
        <v>HDD</v>
      </c>
      <c r="B59" s="118" t="str">
        <f>F_Inputs!B58</f>
        <v>CWW12_151TOT_PR24</v>
      </c>
      <c r="C59" s="118" t="str">
        <f>F_Inputs!C58</f>
        <v>EA/NRW environmental programme bioresources (WINEP/NEP) - Sludge investigations and monitoring (NEP only) bioresources totex - Total</v>
      </c>
      <c r="D59" s="118" t="str">
        <f>F_Inputs!D58</f>
        <v>£m</v>
      </c>
      <c r="E59" s="118" t="str">
        <f>F_Inputs!E58</f>
        <v>Price Review 2024</v>
      </c>
      <c r="F59" s="118">
        <f>F_Inputs!F58</f>
        <v>0</v>
      </c>
      <c r="G59" s="118">
        <f>F_Inputs!G58</f>
        <v>0</v>
      </c>
      <c r="H59" s="118" t="str">
        <f>F_Inputs!H58</f>
        <v/>
      </c>
      <c r="I59" s="118" t="str">
        <f>F_Inputs!I58</f>
        <v/>
      </c>
      <c r="J59" s="118" t="str">
        <f>F_Inputs!J58</f>
        <v/>
      </c>
      <c r="K59" s="118" t="str">
        <f>F_Inputs!K58</f>
        <v/>
      </c>
      <c r="L59" s="118" t="str">
        <f>F_Inputs!L58</f>
        <v/>
      </c>
      <c r="M59" s="118"/>
      <c r="N59" s="118" t="str">
        <f t="shared" si="16"/>
        <v>CWW12_</v>
      </c>
      <c r="O59" s="111">
        <f t="shared" si="6"/>
        <v>0</v>
      </c>
      <c r="P59" s="111">
        <f t="shared" si="7"/>
        <v>0</v>
      </c>
      <c r="Q59" s="112">
        <f t="shared" si="15"/>
        <v>0</v>
      </c>
      <c r="R59" s="112">
        <f t="shared" si="11"/>
        <v>0</v>
      </c>
      <c r="S59" s="112">
        <f t="shared" si="12"/>
        <v>0</v>
      </c>
      <c r="T59" s="112">
        <f t="shared" si="13"/>
        <v>0</v>
      </c>
      <c r="U59" s="112">
        <f t="shared" si="10"/>
        <v>0</v>
      </c>
    </row>
    <row r="60" spans="1:21">
      <c r="A60" s="118" t="str">
        <f>F_Inputs!A59</f>
        <v>HDD</v>
      </c>
      <c r="B60" s="118" t="str">
        <f>F_Inputs!B59</f>
        <v>CWW13_201_PR24</v>
      </c>
      <c r="C60" s="118" t="str">
        <f>F_Inputs!C59</f>
        <v>EA/NRW environmental programme bioresources (WINEP/NEP) - Sludge investigations and monitoring; BVA (WINEP/NEP) bioresources capex - Expenditure on projects starting in AMP8</v>
      </c>
      <c r="D60" s="118" t="str">
        <f>F_Inputs!D59</f>
        <v>£m</v>
      </c>
      <c r="E60" s="118" t="str">
        <f>F_Inputs!E59</f>
        <v>Price Review 2024</v>
      </c>
      <c r="F60" s="118" t="str">
        <f>F_Inputs!F59</f>
        <v/>
      </c>
      <c r="G60" s="118" t="str">
        <f>F_Inputs!G59</f>
        <v/>
      </c>
      <c r="H60" s="118">
        <f>F_Inputs!H59</f>
        <v>0</v>
      </c>
      <c r="I60" s="118">
        <f>F_Inputs!I59</f>
        <v>0</v>
      </c>
      <c r="J60" s="118">
        <f>F_Inputs!J59</f>
        <v>0</v>
      </c>
      <c r="K60" s="118">
        <f>F_Inputs!K59</f>
        <v>0</v>
      </c>
      <c r="L60" s="118">
        <f>F_Inputs!L59</f>
        <v>0</v>
      </c>
      <c r="M60" s="118"/>
      <c r="N60" s="118" t="str">
        <f t="shared" si="16"/>
        <v>CWW13_</v>
      </c>
      <c r="O60" s="111">
        <f t="shared" si="6"/>
        <v>0</v>
      </c>
      <c r="P60" s="111">
        <f t="shared" si="7"/>
        <v>0</v>
      </c>
      <c r="Q60" s="112">
        <f t="shared" si="15"/>
        <v>0</v>
      </c>
      <c r="R60" s="112">
        <f t="shared" si="11"/>
        <v>0</v>
      </c>
      <c r="S60" s="112">
        <f t="shared" si="12"/>
        <v>0</v>
      </c>
      <c r="T60" s="112">
        <f t="shared" si="13"/>
        <v>0</v>
      </c>
      <c r="U60" s="112">
        <f t="shared" si="10"/>
        <v>0</v>
      </c>
    </row>
    <row r="61" spans="1:21">
      <c r="A61" s="118" t="str">
        <f>F_Inputs!A60</f>
        <v>HDD</v>
      </c>
      <c r="B61" s="118" t="str">
        <f>F_Inputs!B60</f>
        <v>CWW13_202_PR24</v>
      </c>
      <c r="C61" s="118" t="str">
        <f>F_Inputs!C60</f>
        <v>EA/NRW environmental programme bioresources (WINEP/NEP) - Sludge investigations and monitoring; BVA (WINEP/NEP) bioresources opex - Expenditure on projects starting in AMP8</v>
      </c>
      <c r="D61" s="118" t="str">
        <f>F_Inputs!D60</f>
        <v>£m</v>
      </c>
      <c r="E61" s="118" t="str">
        <f>F_Inputs!E60</f>
        <v>Price Review 2024</v>
      </c>
      <c r="F61" s="118" t="str">
        <f>F_Inputs!F60</f>
        <v/>
      </c>
      <c r="G61" s="118" t="str">
        <f>F_Inputs!G60</f>
        <v/>
      </c>
      <c r="H61" s="118">
        <f>F_Inputs!H60</f>
        <v>0</v>
      </c>
      <c r="I61" s="118">
        <f>F_Inputs!I60</f>
        <v>0</v>
      </c>
      <c r="J61" s="118">
        <f>F_Inputs!J60</f>
        <v>0</v>
      </c>
      <c r="K61" s="118">
        <f>F_Inputs!K60</f>
        <v>0</v>
      </c>
      <c r="L61" s="118">
        <f>F_Inputs!L60</f>
        <v>0</v>
      </c>
      <c r="M61" s="118"/>
      <c r="N61" s="118" t="str">
        <f t="shared" si="16"/>
        <v>CWW13_</v>
      </c>
      <c r="O61" s="111">
        <f t="shared" si="6"/>
        <v>0</v>
      </c>
      <c r="P61" s="111">
        <f t="shared" si="7"/>
        <v>0</v>
      </c>
      <c r="Q61" s="112">
        <f t="shared" si="15"/>
        <v>0</v>
      </c>
      <c r="R61" s="112">
        <f t="shared" si="11"/>
        <v>0</v>
      </c>
      <c r="S61" s="112">
        <f t="shared" si="12"/>
        <v>0</v>
      </c>
      <c r="T61" s="112">
        <f t="shared" si="13"/>
        <v>0</v>
      </c>
      <c r="U61" s="112">
        <f t="shared" si="10"/>
        <v>0</v>
      </c>
    </row>
    <row r="62" spans="1:21">
      <c r="A62" s="118" t="str">
        <f>F_Inputs!A61</f>
        <v>HDD</v>
      </c>
      <c r="B62" s="118" t="str">
        <f>F_Inputs!B61</f>
        <v>CWW13_203_PR24</v>
      </c>
      <c r="C62" s="118" t="str">
        <f>F_Inputs!C61</f>
        <v>EA/NRW environmental programme bioresources (WINEP/NEP) - Sludge investigations and monitoring; BVA (WINEP/NEP) bioresources totex - Expenditure on projects starting in AMP8</v>
      </c>
      <c r="D62" s="118" t="str">
        <f>F_Inputs!D61</f>
        <v>£m</v>
      </c>
      <c r="E62" s="118" t="str">
        <f>F_Inputs!E61</f>
        <v>Price Review 2024</v>
      </c>
      <c r="F62" s="118" t="str">
        <f>F_Inputs!F61</f>
        <v/>
      </c>
      <c r="G62" s="118" t="str">
        <f>F_Inputs!G61</f>
        <v/>
      </c>
      <c r="H62" s="118">
        <f>F_Inputs!H61</f>
        <v>0</v>
      </c>
      <c r="I62" s="118">
        <f>F_Inputs!I61</f>
        <v>0</v>
      </c>
      <c r="J62" s="118">
        <f>F_Inputs!J61</f>
        <v>0</v>
      </c>
      <c r="K62" s="118">
        <f>F_Inputs!K61</f>
        <v>0</v>
      </c>
      <c r="L62" s="118">
        <f>F_Inputs!L61</f>
        <v>0</v>
      </c>
      <c r="M62" s="118"/>
      <c r="N62" s="118" t="str">
        <f t="shared" si="16"/>
        <v>CWW13_</v>
      </c>
      <c r="O62" s="111">
        <f t="shared" si="6"/>
        <v>0</v>
      </c>
      <c r="P62" s="111">
        <f t="shared" si="7"/>
        <v>0</v>
      </c>
      <c r="Q62" s="112">
        <f t="shared" si="15"/>
        <v>0</v>
      </c>
      <c r="R62" s="112">
        <f t="shared" si="11"/>
        <v>0</v>
      </c>
      <c r="S62" s="112">
        <f t="shared" si="12"/>
        <v>0</v>
      </c>
      <c r="T62" s="112">
        <f t="shared" si="13"/>
        <v>0</v>
      </c>
      <c r="U62" s="112">
        <f t="shared" si="10"/>
        <v>0</v>
      </c>
    </row>
    <row r="63" spans="1:21">
      <c r="A63" s="118" t="str">
        <f>F_Inputs!A62</f>
        <v>HDD</v>
      </c>
      <c r="B63" s="118" t="str">
        <f>F_Inputs!B62</f>
        <v>CWW13_204_PR24</v>
      </c>
      <c r="C63" s="118" t="str">
        <f>F_Inputs!C62</f>
        <v>EA/NRW environmental programme bioresources (WINEP/NEP) - Sludge investigations and monitoring; BVA (WINEP/NEP) bioresources third party contributions - Expenditure on projects starting in AMP8</v>
      </c>
      <c r="D63" s="118" t="str">
        <f>F_Inputs!D62</f>
        <v>£m</v>
      </c>
      <c r="E63" s="118" t="str">
        <f>F_Inputs!E62</f>
        <v>Price Review 2024</v>
      </c>
      <c r="F63" s="118" t="str">
        <f>F_Inputs!F62</f>
        <v/>
      </c>
      <c r="G63" s="118" t="str">
        <f>F_Inputs!G62</f>
        <v/>
      </c>
      <c r="H63" s="118">
        <f>F_Inputs!H62</f>
        <v>0</v>
      </c>
      <c r="I63" s="118">
        <f>F_Inputs!I62</f>
        <v>0</v>
      </c>
      <c r="J63" s="118">
        <f>F_Inputs!J62</f>
        <v>0</v>
      </c>
      <c r="K63" s="118">
        <f>F_Inputs!K62</f>
        <v>0</v>
      </c>
      <c r="L63" s="118">
        <f>F_Inputs!L62</f>
        <v>0</v>
      </c>
      <c r="M63" s="118"/>
      <c r="N63" s="118" t="str">
        <f t="shared" si="16"/>
        <v>CWW13_</v>
      </c>
      <c r="O63" s="111">
        <f t="shared" si="6"/>
        <v>0</v>
      </c>
      <c r="P63" s="111">
        <f t="shared" si="7"/>
        <v>0</v>
      </c>
      <c r="Q63" s="112">
        <f t="shared" si="15"/>
        <v>0</v>
      </c>
      <c r="R63" s="112">
        <f t="shared" si="11"/>
        <v>0</v>
      </c>
      <c r="S63" s="112">
        <f t="shared" si="12"/>
        <v>0</v>
      </c>
      <c r="T63" s="112">
        <f t="shared" si="13"/>
        <v>0</v>
      </c>
      <c r="U63" s="112">
        <f t="shared" si="10"/>
        <v>0</v>
      </c>
    </row>
    <row r="64" spans="1:21">
      <c r="A64" s="118" t="str">
        <f>F_Inputs!A63</f>
        <v>HDD</v>
      </c>
      <c r="B64" s="118" t="str">
        <f>F_Inputs!B63</f>
        <v>CWW14_201_PR24</v>
      </c>
      <c r="C64" s="118" t="str">
        <f>F_Inputs!C63</f>
        <v>EA/NRW environmental programme bioresources (WINEP/NEP) - Sludge investigations and monitoring; BVA (WINEP/NEP) bioresources capex - Expenditure on alternative least cost option plan for projects starting in AMP8</v>
      </c>
      <c r="D64" s="118" t="str">
        <f>F_Inputs!D63</f>
        <v>£m</v>
      </c>
      <c r="E64" s="118" t="str">
        <f>F_Inputs!E63</f>
        <v>Price Review 2024</v>
      </c>
      <c r="F64" s="118" t="str">
        <f>F_Inputs!F63</f>
        <v/>
      </c>
      <c r="G64" s="118" t="str">
        <f>F_Inputs!G63</f>
        <v/>
      </c>
      <c r="H64" s="118">
        <f>F_Inputs!H63</f>
        <v>0</v>
      </c>
      <c r="I64" s="118">
        <f>F_Inputs!I63</f>
        <v>0</v>
      </c>
      <c r="J64" s="118">
        <f>F_Inputs!J63</f>
        <v>0</v>
      </c>
      <c r="K64" s="118">
        <f>F_Inputs!K63</f>
        <v>0</v>
      </c>
      <c r="L64" s="118">
        <f>F_Inputs!L63</f>
        <v>0</v>
      </c>
      <c r="M64" s="118"/>
      <c r="N64" s="118" t="str">
        <f t="shared" si="16"/>
        <v>CWW14_</v>
      </c>
      <c r="O64" s="111">
        <f t="shared" si="6"/>
        <v>0</v>
      </c>
      <c r="P64" s="111">
        <f t="shared" si="7"/>
        <v>0</v>
      </c>
      <c r="Q64" s="112">
        <f t="shared" si="15"/>
        <v>0</v>
      </c>
      <c r="R64" s="112">
        <f t="shared" si="11"/>
        <v>0</v>
      </c>
      <c r="S64" s="112">
        <f t="shared" si="12"/>
        <v>0</v>
      </c>
      <c r="T64" s="112">
        <f t="shared" si="13"/>
        <v>0</v>
      </c>
      <c r="U64" s="112">
        <f t="shared" si="10"/>
        <v>0</v>
      </c>
    </row>
    <row r="65" spans="1:21">
      <c r="A65" s="118" t="str">
        <f>F_Inputs!A64</f>
        <v>HDD</v>
      </c>
      <c r="B65" s="118" t="str">
        <f>F_Inputs!B64</f>
        <v>CWW14_202_PR24</v>
      </c>
      <c r="C65" s="118" t="str">
        <f>F_Inputs!C64</f>
        <v>EA/NRW environmental programme bioresources (WINEP/NEP) - Sludge investigations and monitoring; BVA (WINEP/NEP) bioresources opex - Expenditure on alternative least cost option plan for projects starting in AMP8</v>
      </c>
      <c r="D65" s="118" t="str">
        <f>F_Inputs!D64</f>
        <v>£m</v>
      </c>
      <c r="E65" s="118" t="str">
        <f>F_Inputs!E64</f>
        <v>Price Review 2024</v>
      </c>
      <c r="F65" s="118" t="str">
        <f>F_Inputs!F64</f>
        <v/>
      </c>
      <c r="G65" s="118" t="str">
        <f>F_Inputs!G64</f>
        <v/>
      </c>
      <c r="H65" s="118">
        <f>F_Inputs!H64</f>
        <v>0</v>
      </c>
      <c r="I65" s="118">
        <f>F_Inputs!I64</f>
        <v>0</v>
      </c>
      <c r="J65" s="118">
        <f>F_Inputs!J64</f>
        <v>0</v>
      </c>
      <c r="K65" s="118">
        <f>F_Inputs!K64</f>
        <v>0</v>
      </c>
      <c r="L65" s="118">
        <f>F_Inputs!L64</f>
        <v>0</v>
      </c>
      <c r="M65" s="118"/>
      <c r="N65" s="118" t="str">
        <f t="shared" si="16"/>
        <v>CWW14_</v>
      </c>
      <c r="O65" s="111">
        <f t="shared" si="6"/>
        <v>0</v>
      </c>
      <c r="P65" s="111">
        <f t="shared" si="7"/>
        <v>0</v>
      </c>
      <c r="Q65" s="112">
        <f t="shared" si="15"/>
        <v>0</v>
      </c>
      <c r="R65" s="112">
        <f t="shared" si="11"/>
        <v>0</v>
      </c>
      <c r="S65" s="112">
        <f t="shared" si="12"/>
        <v>0</v>
      </c>
      <c r="T65" s="112">
        <f t="shared" si="13"/>
        <v>0</v>
      </c>
      <c r="U65" s="112">
        <f t="shared" si="10"/>
        <v>0</v>
      </c>
    </row>
    <row r="66" spans="1:21">
      <c r="A66" s="118" t="str">
        <f>F_Inputs!A65</f>
        <v>HDD</v>
      </c>
      <c r="B66" s="118" t="str">
        <f>F_Inputs!B65</f>
        <v>CWW14_203_PR24</v>
      </c>
      <c r="C66" s="118" t="str">
        <f>F_Inputs!C65</f>
        <v>EA/NRW environmental programme bioresources (WINEP/NEP) - Sludge investigations and monitoring; BVA (WINEP/NEP) bioresources totex - Expenditure on alternative least cost option plan for projects starting in AMP8</v>
      </c>
      <c r="D66" s="118" t="str">
        <f>F_Inputs!D65</f>
        <v>£m</v>
      </c>
      <c r="E66" s="118" t="str">
        <f>F_Inputs!E65</f>
        <v>Price Review 2024</v>
      </c>
      <c r="F66" s="118" t="str">
        <f>F_Inputs!F65</f>
        <v/>
      </c>
      <c r="G66" s="118" t="str">
        <f>F_Inputs!G65</f>
        <v/>
      </c>
      <c r="H66" s="118">
        <f>F_Inputs!H65</f>
        <v>0</v>
      </c>
      <c r="I66" s="118">
        <f>F_Inputs!I65</f>
        <v>0</v>
      </c>
      <c r="J66" s="118">
        <f>F_Inputs!J65</f>
        <v>0</v>
      </c>
      <c r="K66" s="118">
        <f>F_Inputs!K65</f>
        <v>0</v>
      </c>
      <c r="L66" s="118">
        <f>F_Inputs!L65</f>
        <v>0</v>
      </c>
      <c r="M66" s="118"/>
      <c r="N66" s="118" t="str">
        <f t="shared" si="16"/>
        <v>CWW14_</v>
      </c>
      <c r="O66" s="111">
        <f t="shared" si="6"/>
        <v>0</v>
      </c>
      <c r="P66" s="111">
        <f t="shared" si="7"/>
        <v>0</v>
      </c>
      <c r="Q66" s="112">
        <f t="shared" si="15"/>
        <v>0</v>
      </c>
      <c r="R66" s="112">
        <f t="shared" si="11"/>
        <v>0</v>
      </c>
      <c r="S66" s="112">
        <f t="shared" si="12"/>
        <v>0</v>
      </c>
      <c r="T66" s="112">
        <f t="shared" si="13"/>
        <v>0</v>
      </c>
      <c r="U66" s="112">
        <f t="shared" si="10"/>
        <v>0</v>
      </c>
    </row>
    <row r="67" spans="1:21">
      <c r="A67" s="118" t="str">
        <f>F_Inputs!A66</f>
        <v>HDD</v>
      </c>
      <c r="B67" s="118" t="str">
        <f>F_Inputs!B66</f>
        <v>CWW17_149TOT_PR24</v>
      </c>
      <c r="C67" s="118" t="str">
        <f>F_Inputs!C66</f>
        <v>EA/NRW environmental programme bioresources (WINEP/NEP) - Sludge investigations and monitoring (NEP only) bioresources capex - Total</v>
      </c>
      <c r="D67" s="118" t="str">
        <f>F_Inputs!D66</f>
        <v>£m</v>
      </c>
      <c r="E67" s="118" t="str">
        <f>F_Inputs!E66</f>
        <v>Price Review 2024</v>
      </c>
      <c r="F67" s="118">
        <f>F_Inputs!F66</f>
        <v>0</v>
      </c>
      <c r="G67" s="118">
        <f>F_Inputs!G66</f>
        <v>0</v>
      </c>
      <c r="H67" s="118">
        <f>F_Inputs!H66</f>
        <v>0</v>
      </c>
      <c r="I67" s="118">
        <f>F_Inputs!I66</f>
        <v>0</v>
      </c>
      <c r="J67" s="118">
        <f>F_Inputs!J66</f>
        <v>0</v>
      </c>
      <c r="K67" s="118">
        <f>F_Inputs!K66</f>
        <v>0</v>
      </c>
      <c r="L67" s="118">
        <f>F_Inputs!L66</f>
        <v>0</v>
      </c>
      <c r="M67" s="118"/>
      <c r="N67" s="118" t="str">
        <f t="shared" si="16"/>
        <v>CWW17_</v>
      </c>
      <c r="O67" s="111">
        <f t="shared" si="6"/>
        <v>0</v>
      </c>
      <c r="P67" s="111">
        <f t="shared" si="7"/>
        <v>0</v>
      </c>
      <c r="Q67" s="112">
        <f t="shared" si="15"/>
        <v>0</v>
      </c>
      <c r="R67" s="112">
        <f t="shared" si="11"/>
        <v>0</v>
      </c>
      <c r="S67" s="112">
        <f t="shared" si="12"/>
        <v>0</v>
      </c>
      <c r="T67" s="112">
        <f t="shared" si="13"/>
        <v>0</v>
      </c>
      <c r="U67" s="112">
        <f t="shared" si="10"/>
        <v>0</v>
      </c>
    </row>
    <row r="68" spans="1:21">
      <c r="A68" s="118" t="str">
        <f>F_Inputs!A67</f>
        <v>HDD</v>
      </c>
      <c r="B68" s="118" t="str">
        <f>F_Inputs!B67</f>
        <v>CWW17_150TOT_PR24</v>
      </c>
      <c r="C68" s="118" t="str">
        <f>F_Inputs!C67</f>
        <v>EA/NRW environmental programme bioresources (WINEP/NEP) - Sludge investigations and monitoring (NEP only) bioresources opex - Total</v>
      </c>
      <c r="D68" s="118" t="str">
        <f>F_Inputs!D67</f>
        <v>£m</v>
      </c>
      <c r="E68" s="118" t="str">
        <f>F_Inputs!E67</f>
        <v>Price Review 2024</v>
      </c>
      <c r="F68" s="118">
        <f>F_Inputs!F67</f>
        <v>0</v>
      </c>
      <c r="G68" s="118">
        <f>F_Inputs!G67</f>
        <v>0</v>
      </c>
      <c r="H68" s="118">
        <f>F_Inputs!H67</f>
        <v>0</v>
      </c>
      <c r="I68" s="118">
        <f>F_Inputs!I67</f>
        <v>0</v>
      </c>
      <c r="J68" s="118">
        <f>F_Inputs!J67</f>
        <v>0</v>
      </c>
      <c r="K68" s="118">
        <f>F_Inputs!K67</f>
        <v>0</v>
      </c>
      <c r="L68" s="118">
        <f>F_Inputs!L67</f>
        <v>0</v>
      </c>
      <c r="M68" s="118"/>
      <c r="N68" s="118" t="str">
        <f t="shared" si="16"/>
        <v>CWW17_</v>
      </c>
      <c r="O68" s="111">
        <f t="shared" si="6"/>
        <v>0</v>
      </c>
      <c r="P68" s="111">
        <f t="shared" si="7"/>
        <v>0</v>
      </c>
      <c r="Q68" s="112">
        <f t="shared" si="15"/>
        <v>0</v>
      </c>
      <c r="R68" s="112">
        <f t="shared" si="11"/>
        <v>0</v>
      </c>
      <c r="S68" s="112">
        <f t="shared" si="12"/>
        <v>0</v>
      </c>
      <c r="T68" s="112">
        <f t="shared" si="13"/>
        <v>0</v>
      </c>
      <c r="U68" s="112">
        <f t="shared" si="10"/>
        <v>0</v>
      </c>
    </row>
    <row r="69" spans="1:21">
      <c r="A69" s="118" t="str">
        <f>F_Inputs!A68</f>
        <v>HDD</v>
      </c>
      <c r="B69" s="118" t="str">
        <f>F_Inputs!B68</f>
        <v>CWW17_151TOT_PR24</v>
      </c>
      <c r="C69" s="118" t="str">
        <f>F_Inputs!C68</f>
        <v>EA/NRW environmental programme bioresources (WINEP/NEP) - Sludge investigations and monitoring (NEP only) bioresources totex - Total</v>
      </c>
      <c r="D69" s="118" t="str">
        <f>F_Inputs!D68</f>
        <v>£m</v>
      </c>
      <c r="E69" s="118" t="str">
        <f>F_Inputs!E68</f>
        <v>Price Review 2024</v>
      </c>
      <c r="F69" s="118">
        <f>F_Inputs!F68</f>
        <v>0</v>
      </c>
      <c r="G69" s="118">
        <f>F_Inputs!G68</f>
        <v>0</v>
      </c>
      <c r="H69" s="118">
        <f>F_Inputs!H68</f>
        <v>0</v>
      </c>
      <c r="I69" s="118">
        <f>F_Inputs!I68</f>
        <v>0</v>
      </c>
      <c r="J69" s="118">
        <f>F_Inputs!J68</f>
        <v>0</v>
      </c>
      <c r="K69" s="118">
        <f>F_Inputs!K68</f>
        <v>0</v>
      </c>
      <c r="L69" s="118">
        <f>F_Inputs!L68</f>
        <v>0</v>
      </c>
      <c r="M69" s="118"/>
      <c r="N69" s="118" t="str">
        <f t="shared" si="16"/>
        <v>CWW17_</v>
      </c>
      <c r="O69" s="111">
        <f t="shared" si="6"/>
        <v>0</v>
      </c>
      <c r="P69" s="111">
        <f t="shared" si="7"/>
        <v>0</v>
      </c>
      <c r="Q69" s="112">
        <f t="shared" si="15"/>
        <v>0</v>
      </c>
      <c r="R69" s="112">
        <f t="shared" si="11"/>
        <v>0</v>
      </c>
      <c r="S69" s="112">
        <f t="shared" si="12"/>
        <v>0</v>
      </c>
      <c r="T69" s="112">
        <f t="shared" si="13"/>
        <v>0</v>
      </c>
      <c r="U69" s="112">
        <f t="shared" si="10"/>
        <v>0</v>
      </c>
    </row>
    <row r="70" spans="1:21">
      <c r="A70" s="118" t="str">
        <f>F_Inputs!A69</f>
        <v>HDD</v>
      </c>
      <c r="B70" s="118" t="str">
        <f>F_Inputs!B69</f>
        <v>CWW20_064_PR24</v>
      </c>
      <c r="C70" s="118" t="str">
        <f>F_Inputs!C69</f>
        <v>Other data - Total number of WINEP/NEP investigations</v>
      </c>
      <c r="D70" s="118" t="str">
        <f>F_Inputs!D69</f>
        <v>nr</v>
      </c>
      <c r="E70" s="118" t="str">
        <f>F_Inputs!E69</f>
        <v>Price Review 2024</v>
      </c>
      <c r="F70" s="118">
        <f>F_Inputs!F69</f>
        <v>0</v>
      </c>
      <c r="G70" s="118">
        <f>F_Inputs!G69</f>
        <v>0</v>
      </c>
      <c r="H70" s="118">
        <f>F_Inputs!H69</f>
        <v>0</v>
      </c>
      <c r="I70" s="118">
        <f>F_Inputs!I69</f>
        <v>3</v>
      </c>
      <c r="J70" s="118">
        <f>F_Inputs!J69</f>
        <v>0</v>
      </c>
      <c r="K70" s="118">
        <f>F_Inputs!K69</f>
        <v>0</v>
      </c>
      <c r="L70" s="118">
        <f>F_Inputs!L69</f>
        <v>0</v>
      </c>
      <c r="M70" s="118"/>
      <c r="N70" s="118" t="str">
        <f t="shared" si="16"/>
        <v>CWW20_</v>
      </c>
      <c r="O70" s="111">
        <f t="shared" si="6"/>
        <v>0</v>
      </c>
      <c r="P70" s="111">
        <f t="shared" si="7"/>
        <v>0</v>
      </c>
      <c r="Q70" s="112">
        <f t="shared" si="15"/>
        <v>0</v>
      </c>
      <c r="R70" s="112">
        <f t="shared" si="11"/>
        <v>3</v>
      </c>
      <c r="S70" s="112">
        <f t="shared" si="12"/>
        <v>0</v>
      </c>
      <c r="T70" s="112">
        <f t="shared" si="13"/>
        <v>0</v>
      </c>
      <c r="U70" s="112">
        <f t="shared" si="10"/>
        <v>0</v>
      </c>
    </row>
    <row r="71" spans="1:21">
      <c r="A71" s="118" t="str">
        <f>F_Inputs!A70</f>
        <v>HDD</v>
      </c>
      <c r="B71" s="118" t="str">
        <f>F_Inputs!B70</f>
        <v>BIO5_011_PR24</v>
      </c>
      <c r="C71" s="118" t="str">
        <f>F_Inputs!C70</f>
        <v>Sludge management/sludge treatment/ Bioresources cost driver - Additional Line 1; Sludge management/sludge treatment/ Bioresources cost driver</v>
      </c>
      <c r="D71" s="118" t="str">
        <f>F_Inputs!D70</f>
        <v>define</v>
      </c>
      <c r="E71" s="118" t="str">
        <f>F_Inputs!E70</f>
        <v>Price Review 2024</v>
      </c>
      <c r="F71" s="118" t="str">
        <f>F_Inputs!F70</f>
        <v/>
      </c>
      <c r="G71" s="118" t="str">
        <f>F_Inputs!G70</f>
        <v/>
      </c>
      <c r="H71" s="118" t="str">
        <f>F_Inputs!H70</f>
        <v/>
      </c>
      <c r="I71" s="118" t="str">
        <f>F_Inputs!I70</f>
        <v/>
      </c>
      <c r="J71" s="118" t="str">
        <f>F_Inputs!J70</f>
        <v/>
      </c>
      <c r="K71" s="118" t="str">
        <f>F_Inputs!K70</f>
        <v/>
      </c>
      <c r="L71" s="118" t="str">
        <f>F_Inputs!L70</f>
        <v/>
      </c>
      <c r="M71" s="118"/>
      <c r="N71" s="118" t="str">
        <f t="shared" si="16"/>
        <v>BIO5_0</v>
      </c>
      <c r="O71" s="111" t="str">
        <f t="shared" si="6"/>
        <v/>
      </c>
      <c r="P71" s="111" t="str">
        <f t="shared" si="7"/>
        <v/>
      </c>
      <c r="Q71" s="112" t="str">
        <f t="shared" si="15"/>
        <v/>
      </c>
      <c r="R71" s="112" t="str">
        <f t="shared" si="11"/>
        <v/>
      </c>
      <c r="S71" s="112" t="str">
        <f t="shared" si="12"/>
        <v/>
      </c>
      <c r="T71" s="112" t="str">
        <f t="shared" si="13"/>
        <v/>
      </c>
      <c r="U71" s="112" t="str">
        <f t="shared" si="10"/>
        <v/>
      </c>
    </row>
    <row r="72" spans="1:21">
      <c r="A72" s="118" t="str">
        <f>F_Inputs!A71</f>
        <v>NES</v>
      </c>
      <c r="B72" s="118" t="str">
        <f>F_Inputs!B71</f>
        <v>CWW3_149TOT_PR24</v>
      </c>
      <c r="C72" s="118" t="str">
        <f>F_Inputs!C71</f>
        <v>EA/NRW environmental programme bioresources (WINEP/NEP) - Sludge investigations and monitoring (NEP only) bioresources capex - Total</v>
      </c>
      <c r="D72" s="118" t="str">
        <f>F_Inputs!D71</f>
        <v>£m</v>
      </c>
      <c r="E72" s="118" t="str">
        <f>F_Inputs!E71</f>
        <v>Price Review 2024</v>
      </c>
      <c r="F72" s="118">
        <f>F_Inputs!F71</f>
        <v>0</v>
      </c>
      <c r="G72" s="118">
        <f>F_Inputs!G71</f>
        <v>0</v>
      </c>
      <c r="H72" s="118">
        <f>F_Inputs!H71</f>
        <v>0</v>
      </c>
      <c r="I72" s="118">
        <f>F_Inputs!I71</f>
        <v>0</v>
      </c>
      <c r="J72" s="118">
        <f>F_Inputs!J71</f>
        <v>0</v>
      </c>
      <c r="K72" s="118">
        <f>F_Inputs!K71</f>
        <v>0</v>
      </c>
      <c r="L72" s="118">
        <f>F_Inputs!L71</f>
        <v>0</v>
      </c>
      <c r="M72" s="118"/>
      <c r="N72" s="118" t="str">
        <f t="shared" si="16"/>
        <v>CWW3_1</v>
      </c>
      <c r="O72" s="111">
        <f t="shared" si="6"/>
        <v>0</v>
      </c>
      <c r="P72" s="111">
        <f t="shared" si="7"/>
        <v>0</v>
      </c>
      <c r="Q72" s="112">
        <f t="shared" si="15"/>
        <v>0</v>
      </c>
      <c r="R72" s="112">
        <f t="shared" si="11"/>
        <v>0</v>
      </c>
      <c r="S72" s="112">
        <f t="shared" si="12"/>
        <v>0</v>
      </c>
      <c r="T72" s="112">
        <f t="shared" si="13"/>
        <v>0</v>
      </c>
      <c r="U72" s="112">
        <f t="shared" si="10"/>
        <v>0</v>
      </c>
    </row>
    <row r="73" spans="1:21">
      <c r="A73" s="118" t="str">
        <f>F_Inputs!A72</f>
        <v>NES</v>
      </c>
      <c r="B73" s="118" t="str">
        <f>F_Inputs!B72</f>
        <v>CWW3_150TOT_PR24</v>
      </c>
      <c r="C73" s="118" t="str">
        <f>F_Inputs!C72</f>
        <v>EA/NRW environmental programme bioresources (WINEP/NEP) - Sludge investigations and monitoring (NEP only) bioresources opex - Total</v>
      </c>
      <c r="D73" s="118" t="str">
        <f>F_Inputs!D72</f>
        <v>£m</v>
      </c>
      <c r="E73" s="118" t="str">
        <f>F_Inputs!E72</f>
        <v>Price Review 2024</v>
      </c>
      <c r="F73" s="118">
        <f>F_Inputs!F72</f>
        <v>0</v>
      </c>
      <c r="G73" s="118">
        <f>F_Inputs!G72</f>
        <v>0</v>
      </c>
      <c r="H73" s="118">
        <f>F_Inputs!H72</f>
        <v>0</v>
      </c>
      <c r="I73" s="118">
        <f>F_Inputs!I72</f>
        <v>0</v>
      </c>
      <c r="J73" s="118">
        <f>F_Inputs!J72</f>
        <v>0</v>
      </c>
      <c r="K73" s="118">
        <f>F_Inputs!K72</f>
        <v>0</v>
      </c>
      <c r="L73" s="118">
        <f>F_Inputs!L72</f>
        <v>0</v>
      </c>
      <c r="M73" s="118"/>
      <c r="N73" s="118" t="str">
        <f t="shared" ref="N73:N104" si="17">LEFT(B73,6)</f>
        <v>CWW3_1</v>
      </c>
      <c r="O73" s="111">
        <f t="shared" si="6"/>
        <v>0</v>
      </c>
      <c r="P73" s="111">
        <f t="shared" si="7"/>
        <v>0</v>
      </c>
      <c r="Q73" s="112">
        <f t="shared" si="15"/>
        <v>0</v>
      </c>
      <c r="R73" s="112">
        <f t="shared" si="11"/>
        <v>0</v>
      </c>
      <c r="S73" s="112">
        <f t="shared" si="12"/>
        <v>0</v>
      </c>
      <c r="T73" s="112">
        <f t="shared" si="13"/>
        <v>0</v>
      </c>
      <c r="U73" s="112">
        <f t="shared" si="10"/>
        <v>0</v>
      </c>
    </row>
    <row r="74" spans="1:21">
      <c r="A74" s="118" t="str">
        <f>F_Inputs!A73</f>
        <v>NES</v>
      </c>
      <c r="B74" s="118" t="str">
        <f>F_Inputs!B73</f>
        <v>CWW3_151TOT_PR24</v>
      </c>
      <c r="C74" s="118" t="str">
        <f>F_Inputs!C73</f>
        <v>EA/NRW environmental programme bioresources (WINEP/NEP) - Sludge investigations and monitoring (NEP only) bioresources totex - Total</v>
      </c>
      <c r="D74" s="118" t="str">
        <f>F_Inputs!D73</f>
        <v>£m</v>
      </c>
      <c r="E74" s="118" t="str">
        <f>F_Inputs!E73</f>
        <v>Price Review 2024</v>
      </c>
      <c r="F74" s="118">
        <f>F_Inputs!F73</f>
        <v>0</v>
      </c>
      <c r="G74" s="118">
        <f>F_Inputs!G73</f>
        <v>0</v>
      </c>
      <c r="H74" s="118">
        <f>F_Inputs!H73</f>
        <v>0</v>
      </c>
      <c r="I74" s="118">
        <f>F_Inputs!I73</f>
        <v>0</v>
      </c>
      <c r="J74" s="118">
        <f>F_Inputs!J73</f>
        <v>0</v>
      </c>
      <c r="K74" s="118">
        <f>F_Inputs!K73</f>
        <v>0</v>
      </c>
      <c r="L74" s="118">
        <f>F_Inputs!L73</f>
        <v>0</v>
      </c>
      <c r="M74" s="118"/>
      <c r="N74" s="118" t="str">
        <f t="shared" si="17"/>
        <v>CWW3_1</v>
      </c>
      <c r="O74" s="111">
        <f t="shared" ref="O74:O137" si="18">IF(OR($N74="CWW12_",$N74= "CWW17_",$N74= "CWW20A",$N74= "BIO5_0"),F74,0)</f>
        <v>0</v>
      </c>
      <c r="P74" s="111">
        <f t="shared" ref="P74:P137" si="19">IF(OR($N74="CWW12_",$N74= "CWW17_",$N74= "CWW20A",$N74= "BIO5_0"),G74,0)</f>
        <v>0</v>
      </c>
      <c r="Q74" s="112">
        <f t="shared" si="15"/>
        <v>0</v>
      </c>
      <c r="R74" s="112">
        <f t="shared" si="11"/>
        <v>0</v>
      </c>
      <c r="S74" s="112">
        <f t="shared" si="12"/>
        <v>0</v>
      </c>
      <c r="T74" s="112">
        <f t="shared" si="13"/>
        <v>0</v>
      </c>
      <c r="U74" s="112">
        <f t="shared" si="10"/>
        <v>0</v>
      </c>
    </row>
    <row r="75" spans="1:21">
      <c r="A75" s="118" t="str">
        <f>F_Inputs!A74</f>
        <v>NES</v>
      </c>
      <c r="B75" s="118" t="str">
        <f>F_Inputs!B74</f>
        <v>CWW9_149TOT_PR24</v>
      </c>
      <c r="C75" s="118" t="str">
        <f>F_Inputs!C74</f>
        <v>EA/NRW environmental programme bioresources (WINEP/NEP) - Sludge investigations and monitoring (NEP only) bioresources capex - Total</v>
      </c>
      <c r="D75" s="118" t="str">
        <f>F_Inputs!D74</f>
        <v>£m</v>
      </c>
      <c r="E75" s="118" t="str">
        <f>F_Inputs!E74</f>
        <v>Price Review 2024</v>
      </c>
      <c r="F75" s="118">
        <f>F_Inputs!F74</f>
        <v>0</v>
      </c>
      <c r="G75" s="118">
        <f>F_Inputs!G74</f>
        <v>0</v>
      </c>
      <c r="H75" s="118">
        <f>F_Inputs!H74</f>
        <v>0</v>
      </c>
      <c r="I75" s="118">
        <f>F_Inputs!I74</f>
        <v>0</v>
      </c>
      <c r="J75" s="118">
        <f>F_Inputs!J74</f>
        <v>0</v>
      </c>
      <c r="K75" s="118">
        <f>F_Inputs!K74</f>
        <v>0</v>
      </c>
      <c r="L75" s="118">
        <f>F_Inputs!L74</f>
        <v>0</v>
      </c>
      <c r="M75" s="118"/>
      <c r="N75" s="118" t="str">
        <f t="shared" si="17"/>
        <v>CWW9_1</v>
      </c>
      <c r="O75" s="111">
        <f t="shared" si="18"/>
        <v>0</v>
      </c>
      <c r="P75" s="111">
        <f t="shared" si="19"/>
        <v>0</v>
      </c>
      <c r="Q75" s="112">
        <f t="shared" si="15"/>
        <v>0</v>
      </c>
      <c r="R75" s="112">
        <f t="shared" si="11"/>
        <v>0</v>
      </c>
      <c r="S75" s="112">
        <f t="shared" si="12"/>
        <v>0</v>
      </c>
      <c r="T75" s="112">
        <f t="shared" si="13"/>
        <v>0</v>
      </c>
      <c r="U75" s="112">
        <f t="shared" si="10"/>
        <v>0</v>
      </c>
    </row>
    <row r="76" spans="1:21">
      <c r="A76" s="118" t="str">
        <f>F_Inputs!A75</f>
        <v>NES</v>
      </c>
      <c r="B76" s="118" t="str">
        <f>F_Inputs!B75</f>
        <v>CWW9_150TOT_PR24</v>
      </c>
      <c r="C76" s="118" t="str">
        <f>F_Inputs!C75</f>
        <v>EA/NRW environmental programme bioresources (WINEP/NEP) - Sludge investigations and monitoring (NEP only) bioresources opex - Total</v>
      </c>
      <c r="D76" s="118" t="str">
        <f>F_Inputs!D75</f>
        <v>£m</v>
      </c>
      <c r="E76" s="118" t="str">
        <f>F_Inputs!E75</f>
        <v>Price Review 2024</v>
      </c>
      <c r="F76" s="118">
        <f>F_Inputs!F75</f>
        <v>0</v>
      </c>
      <c r="G76" s="118">
        <f>F_Inputs!G75</f>
        <v>0</v>
      </c>
      <c r="H76" s="118">
        <f>F_Inputs!H75</f>
        <v>0</v>
      </c>
      <c r="I76" s="118">
        <f>F_Inputs!I75</f>
        <v>0</v>
      </c>
      <c r="J76" s="118">
        <f>F_Inputs!J75</f>
        <v>0</v>
      </c>
      <c r="K76" s="118">
        <f>F_Inputs!K75</f>
        <v>0</v>
      </c>
      <c r="L76" s="118">
        <f>F_Inputs!L75</f>
        <v>0</v>
      </c>
      <c r="M76" s="118"/>
      <c r="N76" s="118" t="str">
        <f t="shared" si="17"/>
        <v>CWW9_1</v>
      </c>
      <c r="O76" s="111">
        <f t="shared" si="18"/>
        <v>0</v>
      </c>
      <c r="P76" s="111">
        <f t="shared" si="19"/>
        <v>0</v>
      </c>
      <c r="Q76" s="112">
        <f t="shared" si="15"/>
        <v>0</v>
      </c>
      <c r="R76" s="112">
        <f t="shared" si="11"/>
        <v>0</v>
      </c>
      <c r="S76" s="112">
        <f t="shared" si="12"/>
        <v>0</v>
      </c>
      <c r="T76" s="112">
        <f t="shared" si="13"/>
        <v>0</v>
      </c>
      <c r="U76" s="112">
        <f t="shared" si="10"/>
        <v>0</v>
      </c>
    </row>
    <row r="77" spans="1:21">
      <c r="A77" s="118" t="str">
        <f>F_Inputs!A76</f>
        <v>NES</v>
      </c>
      <c r="B77" s="118" t="str">
        <f>F_Inputs!B76</f>
        <v>CWW9_151TOT_PR24</v>
      </c>
      <c r="C77" s="118" t="str">
        <f>F_Inputs!C76</f>
        <v>EA/NRW environmental programme bioresources (WINEP/NEP) - Sludge investigations and monitoring (NEP only) bioresources totex - Total</v>
      </c>
      <c r="D77" s="118" t="str">
        <f>F_Inputs!D76</f>
        <v>£m</v>
      </c>
      <c r="E77" s="118" t="str">
        <f>F_Inputs!E76</f>
        <v>Price Review 2024</v>
      </c>
      <c r="F77" s="118">
        <f>F_Inputs!F76</f>
        <v>0</v>
      </c>
      <c r="G77" s="118">
        <f>F_Inputs!G76</f>
        <v>0</v>
      </c>
      <c r="H77" s="118">
        <f>F_Inputs!H76</f>
        <v>0</v>
      </c>
      <c r="I77" s="118">
        <f>F_Inputs!I76</f>
        <v>0</v>
      </c>
      <c r="J77" s="118">
        <f>F_Inputs!J76</f>
        <v>0</v>
      </c>
      <c r="K77" s="118">
        <f>F_Inputs!K76</f>
        <v>0</v>
      </c>
      <c r="L77" s="118">
        <f>F_Inputs!L76</f>
        <v>0</v>
      </c>
      <c r="M77" s="118"/>
      <c r="N77" s="118" t="str">
        <f t="shared" si="17"/>
        <v>CWW9_1</v>
      </c>
      <c r="O77" s="111">
        <f t="shared" si="18"/>
        <v>0</v>
      </c>
      <c r="P77" s="111">
        <f t="shared" si="19"/>
        <v>0</v>
      </c>
      <c r="Q77" s="112">
        <f t="shared" si="15"/>
        <v>0</v>
      </c>
      <c r="R77" s="112">
        <f t="shared" si="11"/>
        <v>0</v>
      </c>
      <c r="S77" s="112">
        <f t="shared" si="12"/>
        <v>0</v>
      </c>
      <c r="T77" s="112">
        <f t="shared" si="13"/>
        <v>0</v>
      </c>
      <c r="U77" s="112">
        <f t="shared" si="10"/>
        <v>0</v>
      </c>
    </row>
    <row r="78" spans="1:21">
      <c r="A78" s="118" t="str">
        <f>F_Inputs!A77</f>
        <v>NES</v>
      </c>
      <c r="B78" s="118" t="str">
        <f>F_Inputs!B77</f>
        <v>CWW12_149TOT_PR24</v>
      </c>
      <c r="C78" s="118" t="str">
        <f>F_Inputs!C77</f>
        <v>EA/NRW environmental programme bioresources (WINEP/NEP) - Sludge investigations and monitoring (NEP only) bioresources capex - Total</v>
      </c>
      <c r="D78" s="118" t="str">
        <f>F_Inputs!D77</f>
        <v>£m</v>
      </c>
      <c r="E78" s="118" t="str">
        <f>F_Inputs!E77</f>
        <v>Price Review 2024</v>
      </c>
      <c r="F78" s="118">
        <f>F_Inputs!F77</f>
        <v>0</v>
      </c>
      <c r="G78" s="118">
        <f>F_Inputs!G77</f>
        <v>0</v>
      </c>
      <c r="H78" s="118" t="str">
        <f>F_Inputs!H77</f>
        <v/>
      </c>
      <c r="I78" s="118" t="str">
        <f>F_Inputs!I77</f>
        <v/>
      </c>
      <c r="J78" s="118" t="str">
        <f>F_Inputs!J77</f>
        <v/>
      </c>
      <c r="K78" s="118" t="str">
        <f>F_Inputs!K77</f>
        <v/>
      </c>
      <c r="L78" s="118" t="str">
        <f>F_Inputs!L77</f>
        <v/>
      </c>
      <c r="M78" s="118"/>
      <c r="N78" s="118" t="str">
        <f t="shared" si="17"/>
        <v>CWW12_</v>
      </c>
      <c r="O78" s="111">
        <f t="shared" si="18"/>
        <v>0</v>
      </c>
      <c r="P78" s="111">
        <f t="shared" si="19"/>
        <v>0</v>
      </c>
      <c r="Q78" s="112">
        <f t="shared" si="15"/>
        <v>0</v>
      </c>
      <c r="R78" s="112">
        <f t="shared" si="11"/>
        <v>0</v>
      </c>
      <c r="S78" s="112">
        <f t="shared" si="12"/>
        <v>0</v>
      </c>
      <c r="T78" s="112">
        <f t="shared" si="13"/>
        <v>0</v>
      </c>
      <c r="U78" s="112">
        <f t="shared" si="10"/>
        <v>0</v>
      </c>
    </row>
    <row r="79" spans="1:21">
      <c r="A79" s="118" t="str">
        <f>F_Inputs!A78</f>
        <v>NES</v>
      </c>
      <c r="B79" s="118" t="str">
        <f>F_Inputs!B78</f>
        <v>CWW12_150TOT_PR24</v>
      </c>
      <c r="C79" s="118" t="str">
        <f>F_Inputs!C78</f>
        <v>EA/NRW environmental programme bioresources (WINEP/NEP) - Sludge investigations and monitoring (NEP only) bioresources opex - Total</v>
      </c>
      <c r="D79" s="118" t="str">
        <f>F_Inputs!D78</f>
        <v>£m</v>
      </c>
      <c r="E79" s="118" t="str">
        <f>F_Inputs!E78</f>
        <v>Price Review 2024</v>
      </c>
      <c r="F79" s="118">
        <f>F_Inputs!F78</f>
        <v>0</v>
      </c>
      <c r="G79" s="118">
        <f>F_Inputs!G78</f>
        <v>0</v>
      </c>
      <c r="H79" s="118" t="str">
        <f>F_Inputs!H78</f>
        <v/>
      </c>
      <c r="I79" s="118" t="str">
        <f>F_Inputs!I78</f>
        <v/>
      </c>
      <c r="J79" s="118" t="str">
        <f>F_Inputs!J78</f>
        <v/>
      </c>
      <c r="K79" s="118" t="str">
        <f>F_Inputs!K78</f>
        <v/>
      </c>
      <c r="L79" s="118" t="str">
        <f>F_Inputs!L78</f>
        <v/>
      </c>
      <c r="M79" s="118"/>
      <c r="N79" s="118" t="str">
        <f t="shared" si="17"/>
        <v>CWW12_</v>
      </c>
      <c r="O79" s="111">
        <f t="shared" si="18"/>
        <v>0</v>
      </c>
      <c r="P79" s="111">
        <f t="shared" si="19"/>
        <v>0</v>
      </c>
      <c r="Q79" s="112">
        <f t="shared" si="15"/>
        <v>0</v>
      </c>
      <c r="R79" s="112">
        <f t="shared" si="11"/>
        <v>0</v>
      </c>
      <c r="S79" s="112">
        <f t="shared" si="12"/>
        <v>0</v>
      </c>
      <c r="T79" s="112">
        <f t="shared" si="13"/>
        <v>0</v>
      </c>
      <c r="U79" s="112">
        <f t="shared" si="10"/>
        <v>0</v>
      </c>
    </row>
    <row r="80" spans="1:21">
      <c r="A80" s="118" t="str">
        <f>F_Inputs!A79</f>
        <v>NES</v>
      </c>
      <c r="B80" s="118" t="str">
        <f>F_Inputs!B79</f>
        <v>CWW12_151TOT_PR24</v>
      </c>
      <c r="C80" s="118" t="str">
        <f>F_Inputs!C79</f>
        <v>EA/NRW environmental programme bioresources (WINEP/NEP) - Sludge investigations and monitoring (NEP only) bioresources totex - Total</v>
      </c>
      <c r="D80" s="118" t="str">
        <f>F_Inputs!D79</f>
        <v>£m</v>
      </c>
      <c r="E80" s="118" t="str">
        <f>F_Inputs!E79</f>
        <v>Price Review 2024</v>
      </c>
      <c r="F80" s="118">
        <f>F_Inputs!F79</f>
        <v>0</v>
      </c>
      <c r="G80" s="118">
        <f>F_Inputs!G79</f>
        <v>0</v>
      </c>
      <c r="H80" s="118" t="str">
        <f>F_Inputs!H79</f>
        <v/>
      </c>
      <c r="I80" s="118" t="str">
        <f>F_Inputs!I79</f>
        <v/>
      </c>
      <c r="J80" s="118" t="str">
        <f>F_Inputs!J79</f>
        <v/>
      </c>
      <c r="K80" s="118" t="str">
        <f>F_Inputs!K79</f>
        <v/>
      </c>
      <c r="L80" s="118" t="str">
        <f>F_Inputs!L79</f>
        <v/>
      </c>
      <c r="M80" s="118"/>
      <c r="N80" s="118" t="str">
        <f t="shared" si="17"/>
        <v>CWW12_</v>
      </c>
      <c r="O80" s="111">
        <f t="shared" si="18"/>
        <v>0</v>
      </c>
      <c r="P80" s="111">
        <f t="shared" si="19"/>
        <v>0</v>
      </c>
      <c r="Q80" s="112">
        <f t="shared" si="15"/>
        <v>0</v>
      </c>
      <c r="R80" s="112">
        <f t="shared" si="11"/>
        <v>0</v>
      </c>
      <c r="S80" s="112">
        <f t="shared" si="12"/>
        <v>0</v>
      </c>
      <c r="T80" s="112">
        <f t="shared" si="13"/>
        <v>0</v>
      </c>
      <c r="U80" s="112">
        <f t="shared" si="10"/>
        <v>0</v>
      </c>
    </row>
    <row r="81" spans="1:21">
      <c r="A81" s="118" t="str">
        <f>F_Inputs!A80</f>
        <v>NES</v>
      </c>
      <c r="B81" s="118" t="str">
        <f>F_Inputs!B80</f>
        <v>CWW13_201_PR24</v>
      </c>
      <c r="C81" s="118" t="str">
        <f>F_Inputs!C80</f>
        <v>EA/NRW environmental programme bioresources (WINEP/NEP) - Sludge investigations and monitoring; BVA (WINEP/NEP) bioresources capex - Expenditure on projects starting in AMP8</v>
      </c>
      <c r="D81" s="118" t="str">
        <f>F_Inputs!D80</f>
        <v>£m</v>
      </c>
      <c r="E81" s="118" t="str">
        <f>F_Inputs!E80</f>
        <v>Price Review 2024</v>
      </c>
      <c r="F81" s="118" t="str">
        <f>F_Inputs!F80</f>
        <v/>
      </c>
      <c r="G81" s="118" t="str">
        <f>F_Inputs!G80</f>
        <v/>
      </c>
      <c r="H81" s="118">
        <f>F_Inputs!H80</f>
        <v>0</v>
      </c>
      <c r="I81" s="118">
        <f>F_Inputs!I80</f>
        <v>0</v>
      </c>
      <c r="J81" s="118">
        <f>F_Inputs!J80</f>
        <v>0</v>
      </c>
      <c r="K81" s="118">
        <f>F_Inputs!K80</f>
        <v>0</v>
      </c>
      <c r="L81" s="118">
        <f>F_Inputs!L80</f>
        <v>0</v>
      </c>
      <c r="M81" s="118"/>
      <c r="N81" s="118" t="str">
        <f t="shared" si="17"/>
        <v>CWW13_</v>
      </c>
      <c r="O81" s="111">
        <f t="shared" si="18"/>
        <v>0</v>
      </c>
      <c r="P81" s="111">
        <f t="shared" si="19"/>
        <v>0</v>
      </c>
      <c r="Q81" s="112">
        <f t="shared" si="15"/>
        <v>0</v>
      </c>
      <c r="R81" s="112">
        <f t="shared" si="11"/>
        <v>0</v>
      </c>
      <c r="S81" s="112">
        <f t="shared" si="12"/>
        <v>0</v>
      </c>
      <c r="T81" s="112">
        <f t="shared" si="13"/>
        <v>0</v>
      </c>
      <c r="U81" s="112">
        <f t="shared" si="10"/>
        <v>0</v>
      </c>
    </row>
    <row r="82" spans="1:21">
      <c r="A82" s="118" t="str">
        <f>F_Inputs!A81</f>
        <v>NES</v>
      </c>
      <c r="B82" s="118" t="str">
        <f>F_Inputs!B81</f>
        <v>CWW13_202_PR24</v>
      </c>
      <c r="C82" s="118" t="str">
        <f>F_Inputs!C81</f>
        <v>EA/NRW environmental programme bioresources (WINEP/NEP) - Sludge investigations and monitoring; BVA (WINEP/NEP) bioresources opex - Expenditure on projects starting in AMP8</v>
      </c>
      <c r="D82" s="118" t="str">
        <f>F_Inputs!D81</f>
        <v>£m</v>
      </c>
      <c r="E82" s="118" t="str">
        <f>F_Inputs!E81</f>
        <v>Price Review 2024</v>
      </c>
      <c r="F82" s="118" t="str">
        <f>F_Inputs!F81</f>
        <v/>
      </c>
      <c r="G82" s="118" t="str">
        <f>F_Inputs!G81</f>
        <v/>
      </c>
      <c r="H82" s="118">
        <f>F_Inputs!H81</f>
        <v>0</v>
      </c>
      <c r="I82" s="118">
        <f>F_Inputs!I81</f>
        <v>0</v>
      </c>
      <c r="J82" s="118">
        <f>F_Inputs!J81</f>
        <v>0</v>
      </c>
      <c r="K82" s="118">
        <f>F_Inputs!K81</f>
        <v>0</v>
      </c>
      <c r="L82" s="118">
        <f>F_Inputs!L81</f>
        <v>0</v>
      </c>
      <c r="M82" s="118"/>
      <c r="N82" s="118" t="str">
        <f t="shared" si="17"/>
        <v>CWW13_</v>
      </c>
      <c r="O82" s="111">
        <f t="shared" si="18"/>
        <v>0</v>
      </c>
      <c r="P82" s="111">
        <f t="shared" si="19"/>
        <v>0</v>
      </c>
      <c r="Q82" s="112">
        <f t="shared" si="15"/>
        <v>0</v>
      </c>
      <c r="R82" s="112">
        <f t="shared" si="11"/>
        <v>0</v>
      </c>
      <c r="S82" s="112">
        <f t="shared" si="12"/>
        <v>0</v>
      </c>
      <c r="T82" s="112">
        <f t="shared" si="13"/>
        <v>0</v>
      </c>
      <c r="U82" s="112">
        <f t="shared" si="10"/>
        <v>0</v>
      </c>
    </row>
    <row r="83" spans="1:21">
      <c r="A83" s="118" t="str">
        <f>F_Inputs!A82</f>
        <v>NES</v>
      </c>
      <c r="B83" s="118" t="str">
        <f>F_Inputs!B82</f>
        <v>CWW13_203_PR24</v>
      </c>
      <c r="C83" s="118" t="str">
        <f>F_Inputs!C82</f>
        <v>EA/NRW environmental programme bioresources (WINEP/NEP) - Sludge investigations and monitoring; BVA (WINEP/NEP) bioresources totex - Expenditure on projects starting in AMP8</v>
      </c>
      <c r="D83" s="118" t="str">
        <f>F_Inputs!D82</f>
        <v>£m</v>
      </c>
      <c r="E83" s="118" t="str">
        <f>F_Inputs!E82</f>
        <v>Price Review 2024</v>
      </c>
      <c r="F83" s="118" t="str">
        <f>F_Inputs!F82</f>
        <v/>
      </c>
      <c r="G83" s="118" t="str">
        <f>F_Inputs!G82</f>
        <v/>
      </c>
      <c r="H83" s="118">
        <f>F_Inputs!H82</f>
        <v>0</v>
      </c>
      <c r="I83" s="118">
        <f>F_Inputs!I82</f>
        <v>0</v>
      </c>
      <c r="J83" s="118">
        <f>F_Inputs!J82</f>
        <v>0</v>
      </c>
      <c r="K83" s="118">
        <f>F_Inputs!K82</f>
        <v>0</v>
      </c>
      <c r="L83" s="118">
        <f>F_Inputs!L82</f>
        <v>0</v>
      </c>
      <c r="M83" s="118"/>
      <c r="N83" s="118" t="str">
        <f t="shared" si="17"/>
        <v>CWW13_</v>
      </c>
      <c r="O83" s="111">
        <f t="shared" si="18"/>
        <v>0</v>
      </c>
      <c r="P83" s="111">
        <f t="shared" si="19"/>
        <v>0</v>
      </c>
      <c r="Q83" s="112">
        <f t="shared" si="15"/>
        <v>0</v>
      </c>
      <c r="R83" s="112">
        <f t="shared" si="11"/>
        <v>0</v>
      </c>
      <c r="S83" s="112">
        <f t="shared" si="12"/>
        <v>0</v>
      </c>
      <c r="T83" s="112">
        <f t="shared" si="13"/>
        <v>0</v>
      </c>
      <c r="U83" s="112">
        <f t="shared" si="10"/>
        <v>0</v>
      </c>
    </row>
    <row r="84" spans="1:21">
      <c r="A84" s="118" t="str">
        <f>F_Inputs!A83</f>
        <v>NES</v>
      </c>
      <c r="B84" s="118" t="str">
        <f>F_Inputs!B83</f>
        <v>CWW13_204_PR24</v>
      </c>
      <c r="C84" s="118" t="str">
        <f>F_Inputs!C83</f>
        <v>EA/NRW environmental programme bioresources (WINEP/NEP) - Sludge investigations and monitoring; BVA (WINEP/NEP) bioresources third party contributions - Expenditure on projects starting in AMP8</v>
      </c>
      <c r="D84" s="118" t="str">
        <f>F_Inputs!D83</f>
        <v>£m</v>
      </c>
      <c r="E84" s="118" t="str">
        <f>F_Inputs!E83</f>
        <v>Price Review 2024</v>
      </c>
      <c r="F84" s="118" t="str">
        <f>F_Inputs!F83</f>
        <v/>
      </c>
      <c r="G84" s="118" t="str">
        <f>F_Inputs!G83</f>
        <v/>
      </c>
      <c r="H84" s="118">
        <f>F_Inputs!H83</f>
        <v>0</v>
      </c>
      <c r="I84" s="118">
        <f>F_Inputs!I83</f>
        <v>0</v>
      </c>
      <c r="J84" s="118">
        <f>F_Inputs!J83</f>
        <v>0</v>
      </c>
      <c r="K84" s="118">
        <f>F_Inputs!K83</f>
        <v>0</v>
      </c>
      <c r="L84" s="118">
        <f>F_Inputs!L83</f>
        <v>0</v>
      </c>
      <c r="M84" s="118"/>
      <c r="N84" s="118" t="str">
        <f t="shared" si="17"/>
        <v>CWW13_</v>
      </c>
      <c r="O84" s="111">
        <f t="shared" si="18"/>
        <v>0</v>
      </c>
      <c r="P84" s="111">
        <f t="shared" si="19"/>
        <v>0</v>
      </c>
      <c r="Q84" s="112">
        <f t="shared" si="15"/>
        <v>0</v>
      </c>
      <c r="R84" s="112">
        <f t="shared" si="11"/>
        <v>0</v>
      </c>
      <c r="S84" s="112">
        <f t="shared" si="12"/>
        <v>0</v>
      </c>
      <c r="T84" s="112">
        <f t="shared" si="13"/>
        <v>0</v>
      </c>
      <c r="U84" s="112">
        <f t="shared" ref="U84:U140" si="20">IF(OR($N84="CWW3_0",$N84="CWW3_1", $N84= "CWW20_",$N84="BIO5_0",$N84="CWW1A_"),L84,0)</f>
        <v>0</v>
      </c>
    </row>
    <row r="85" spans="1:21">
      <c r="A85" s="118" t="str">
        <f>F_Inputs!A84</f>
        <v>NES</v>
      </c>
      <c r="B85" s="118" t="str">
        <f>F_Inputs!B84</f>
        <v>CWW14_201_PR24</v>
      </c>
      <c r="C85" s="118" t="str">
        <f>F_Inputs!C84</f>
        <v>EA/NRW environmental programme bioresources (WINEP/NEP) - Sludge investigations and monitoring; BVA (WINEP/NEP) bioresources capex - Expenditure on alternative least cost option plan for projects starting in AMP8</v>
      </c>
      <c r="D85" s="118" t="str">
        <f>F_Inputs!D84</f>
        <v>£m</v>
      </c>
      <c r="E85" s="118" t="str">
        <f>F_Inputs!E84</f>
        <v>Price Review 2024</v>
      </c>
      <c r="F85" s="118" t="str">
        <f>F_Inputs!F84</f>
        <v/>
      </c>
      <c r="G85" s="118" t="str">
        <f>F_Inputs!G84</f>
        <v/>
      </c>
      <c r="H85" s="118">
        <f>F_Inputs!H84</f>
        <v>0</v>
      </c>
      <c r="I85" s="118">
        <f>F_Inputs!I84</f>
        <v>0</v>
      </c>
      <c r="J85" s="118">
        <f>F_Inputs!J84</f>
        <v>0</v>
      </c>
      <c r="K85" s="118">
        <f>F_Inputs!K84</f>
        <v>0</v>
      </c>
      <c r="L85" s="118">
        <f>F_Inputs!L84</f>
        <v>0</v>
      </c>
      <c r="M85" s="118"/>
      <c r="N85" s="118" t="str">
        <f t="shared" si="17"/>
        <v>CWW14_</v>
      </c>
      <c r="O85" s="111">
        <f t="shared" si="18"/>
        <v>0</v>
      </c>
      <c r="P85" s="111">
        <f t="shared" si="19"/>
        <v>0</v>
      </c>
      <c r="Q85" s="112">
        <f t="shared" si="15"/>
        <v>0</v>
      </c>
      <c r="R85" s="112">
        <f t="shared" si="11"/>
        <v>0</v>
      </c>
      <c r="S85" s="112">
        <f t="shared" si="12"/>
        <v>0</v>
      </c>
      <c r="T85" s="112">
        <f t="shared" si="13"/>
        <v>0</v>
      </c>
      <c r="U85" s="112">
        <f t="shared" si="20"/>
        <v>0</v>
      </c>
    </row>
    <row r="86" spans="1:21">
      <c r="A86" s="118" t="str">
        <f>F_Inputs!A85</f>
        <v>NES</v>
      </c>
      <c r="B86" s="118" t="str">
        <f>F_Inputs!B85</f>
        <v>CWW14_202_PR24</v>
      </c>
      <c r="C86" s="118" t="str">
        <f>F_Inputs!C85</f>
        <v>EA/NRW environmental programme bioresources (WINEP/NEP) - Sludge investigations and monitoring; BVA (WINEP/NEP) bioresources opex - Expenditure on alternative least cost option plan for projects starting in AMP8</v>
      </c>
      <c r="D86" s="118" t="str">
        <f>F_Inputs!D85</f>
        <v>£m</v>
      </c>
      <c r="E86" s="118" t="str">
        <f>F_Inputs!E85</f>
        <v>Price Review 2024</v>
      </c>
      <c r="F86" s="118" t="str">
        <f>F_Inputs!F85</f>
        <v/>
      </c>
      <c r="G86" s="118" t="str">
        <f>F_Inputs!G85</f>
        <v/>
      </c>
      <c r="H86" s="118">
        <f>F_Inputs!H85</f>
        <v>0</v>
      </c>
      <c r="I86" s="118">
        <f>F_Inputs!I85</f>
        <v>0</v>
      </c>
      <c r="J86" s="118">
        <f>F_Inputs!J85</f>
        <v>0</v>
      </c>
      <c r="K86" s="118">
        <f>F_Inputs!K85</f>
        <v>0</v>
      </c>
      <c r="L86" s="118">
        <f>F_Inputs!L85</f>
        <v>0</v>
      </c>
      <c r="M86" s="118"/>
      <c r="N86" s="118" t="str">
        <f t="shared" si="17"/>
        <v>CWW14_</v>
      </c>
      <c r="O86" s="111">
        <f t="shared" si="18"/>
        <v>0</v>
      </c>
      <c r="P86" s="111">
        <f t="shared" si="19"/>
        <v>0</v>
      </c>
      <c r="Q86" s="112">
        <f t="shared" si="15"/>
        <v>0</v>
      </c>
      <c r="R86" s="112">
        <f t="shared" si="11"/>
        <v>0</v>
      </c>
      <c r="S86" s="112">
        <f t="shared" si="12"/>
        <v>0</v>
      </c>
      <c r="T86" s="112">
        <f t="shared" si="13"/>
        <v>0</v>
      </c>
      <c r="U86" s="112">
        <f t="shared" si="20"/>
        <v>0</v>
      </c>
    </row>
    <row r="87" spans="1:21">
      <c r="A87" s="118" t="str">
        <f>F_Inputs!A86</f>
        <v>NES</v>
      </c>
      <c r="B87" s="118" t="str">
        <f>F_Inputs!B86</f>
        <v>CWW14_203_PR24</v>
      </c>
      <c r="C87" s="118" t="str">
        <f>F_Inputs!C86</f>
        <v>EA/NRW environmental programme bioresources (WINEP/NEP) - Sludge investigations and monitoring; BVA (WINEP/NEP) bioresources totex - Expenditure on alternative least cost option plan for projects starting in AMP8</v>
      </c>
      <c r="D87" s="118" t="str">
        <f>F_Inputs!D86</f>
        <v>£m</v>
      </c>
      <c r="E87" s="118" t="str">
        <f>F_Inputs!E86</f>
        <v>Price Review 2024</v>
      </c>
      <c r="F87" s="118" t="str">
        <f>F_Inputs!F86</f>
        <v/>
      </c>
      <c r="G87" s="118" t="str">
        <f>F_Inputs!G86</f>
        <v/>
      </c>
      <c r="H87" s="118">
        <f>F_Inputs!H86</f>
        <v>0</v>
      </c>
      <c r="I87" s="118">
        <f>F_Inputs!I86</f>
        <v>0</v>
      </c>
      <c r="J87" s="118">
        <f>F_Inputs!J86</f>
        <v>0</v>
      </c>
      <c r="K87" s="118">
        <f>F_Inputs!K86</f>
        <v>0</v>
      </c>
      <c r="L87" s="118">
        <f>F_Inputs!L86</f>
        <v>0</v>
      </c>
      <c r="M87" s="118"/>
      <c r="N87" s="118" t="str">
        <f t="shared" si="17"/>
        <v>CWW14_</v>
      </c>
      <c r="O87" s="111">
        <f t="shared" si="18"/>
        <v>0</v>
      </c>
      <c r="P87" s="111">
        <f t="shared" si="19"/>
        <v>0</v>
      </c>
      <c r="Q87" s="112">
        <f t="shared" si="15"/>
        <v>0</v>
      </c>
      <c r="R87" s="112">
        <f t="shared" si="11"/>
        <v>0</v>
      </c>
      <c r="S87" s="112">
        <f t="shared" si="12"/>
        <v>0</v>
      </c>
      <c r="T87" s="112">
        <f t="shared" si="13"/>
        <v>0</v>
      </c>
      <c r="U87" s="112">
        <f t="shared" si="20"/>
        <v>0</v>
      </c>
    </row>
    <row r="88" spans="1:21">
      <c r="A88" s="118" t="str">
        <f>F_Inputs!A87</f>
        <v>NES</v>
      </c>
      <c r="B88" s="118" t="str">
        <f>F_Inputs!B87</f>
        <v>CWW17_149TOT_PR24</v>
      </c>
      <c r="C88" s="118" t="str">
        <f>F_Inputs!C87</f>
        <v>EA/NRW environmental programme bioresources (WINEP/NEP) - Sludge investigations and monitoring (NEP only) bioresources capex - Total</v>
      </c>
      <c r="D88" s="118" t="str">
        <f>F_Inputs!D87</f>
        <v>£m</v>
      </c>
      <c r="E88" s="118" t="str">
        <f>F_Inputs!E87</f>
        <v>Price Review 2024</v>
      </c>
      <c r="F88" s="118">
        <f>F_Inputs!F87</f>
        <v>0</v>
      </c>
      <c r="G88" s="118">
        <f>F_Inputs!G87</f>
        <v>0</v>
      </c>
      <c r="H88" s="118">
        <f>F_Inputs!H87</f>
        <v>0</v>
      </c>
      <c r="I88" s="118">
        <f>F_Inputs!I87</f>
        <v>0</v>
      </c>
      <c r="J88" s="118">
        <f>F_Inputs!J87</f>
        <v>0</v>
      </c>
      <c r="K88" s="118">
        <f>F_Inputs!K87</f>
        <v>0</v>
      </c>
      <c r="L88" s="118">
        <f>F_Inputs!L87</f>
        <v>0</v>
      </c>
      <c r="M88" s="118"/>
      <c r="N88" s="118" t="str">
        <f t="shared" si="17"/>
        <v>CWW17_</v>
      </c>
      <c r="O88" s="111">
        <f t="shared" si="18"/>
        <v>0</v>
      </c>
      <c r="P88" s="111">
        <f t="shared" si="19"/>
        <v>0</v>
      </c>
      <c r="Q88" s="112">
        <f t="shared" si="15"/>
        <v>0</v>
      </c>
      <c r="R88" s="112">
        <f t="shared" si="11"/>
        <v>0</v>
      </c>
      <c r="S88" s="112">
        <f t="shared" si="12"/>
        <v>0</v>
      </c>
      <c r="T88" s="112">
        <f t="shared" si="13"/>
        <v>0</v>
      </c>
      <c r="U88" s="112">
        <f t="shared" si="20"/>
        <v>0</v>
      </c>
    </row>
    <row r="89" spans="1:21">
      <c r="A89" s="118" t="str">
        <f>F_Inputs!A88</f>
        <v>NES</v>
      </c>
      <c r="B89" s="118" t="str">
        <f>F_Inputs!B88</f>
        <v>CWW17_150TOT_PR24</v>
      </c>
      <c r="C89" s="118" t="str">
        <f>F_Inputs!C88</f>
        <v>EA/NRW environmental programme bioresources (WINEP/NEP) - Sludge investigations and monitoring (NEP only) bioresources opex - Total</v>
      </c>
      <c r="D89" s="118" t="str">
        <f>F_Inputs!D88</f>
        <v>£m</v>
      </c>
      <c r="E89" s="118" t="str">
        <f>F_Inputs!E88</f>
        <v>Price Review 2024</v>
      </c>
      <c r="F89" s="118">
        <f>F_Inputs!F88</f>
        <v>0</v>
      </c>
      <c r="G89" s="118">
        <f>F_Inputs!G88</f>
        <v>0</v>
      </c>
      <c r="H89" s="118">
        <f>F_Inputs!H88</f>
        <v>0</v>
      </c>
      <c r="I89" s="118">
        <f>F_Inputs!I88</f>
        <v>0</v>
      </c>
      <c r="J89" s="118">
        <f>F_Inputs!J88</f>
        <v>0</v>
      </c>
      <c r="K89" s="118">
        <f>F_Inputs!K88</f>
        <v>0</v>
      </c>
      <c r="L89" s="118">
        <f>F_Inputs!L88</f>
        <v>0</v>
      </c>
      <c r="M89" s="118"/>
      <c r="N89" s="118" t="str">
        <f t="shared" si="17"/>
        <v>CWW17_</v>
      </c>
      <c r="O89" s="111">
        <f t="shared" si="18"/>
        <v>0</v>
      </c>
      <c r="P89" s="111">
        <f t="shared" si="19"/>
        <v>0</v>
      </c>
      <c r="Q89" s="112">
        <f t="shared" si="15"/>
        <v>0</v>
      </c>
      <c r="R89" s="112">
        <f t="shared" si="11"/>
        <v>0</v>
      </c>
      <c r="S89" s="112">
        <f t="shared" si="12"/>
        <v>0</v>
      </c>
      <c r="T89" s="112">
        <f t="shared" si="13"/>
        <v>0</v>
      </c>
      <c r="U89" s="112">
        <f t="shared" si="20"/>
        <v>0</v>
      </c>
    </row>
    <row r="90" spans="1:21">
      <c r="A90" s="118" t="str">
        <f>F_Inputs!A89</f>
        <v>NES</v>
      </c>
      <c r="B90" s="118" t="str">
        <f>F_Inputs!B89</f>
        <v>CWW17_151TOT_PR24</v>
      </c>
      <c r="C90" s="118" t="str">
        <f>F_Inputs!C89</f>
        <v>EA/NRW environmental programme bioresources (WINEP/NEP) - Sludge investigations and monitoring (NEP only) bioresources totex - Total</v>
      </c>
      <c r="D90" s="118" t="str">
        <f>F_Inputs!D89</f>
        <v>£m</v>
      </c>
      <c r="E90" s="118" t="str">
        <f>F_Inputs!E89</f>
        <v>Price Review 2024</v>
      </c>
      <c r="F90" s="118">
        <f>F_Inputs!F89</f>
        <v>0</v>
      </c>
      <c r="G90" s="118">
        <f>F_Inputs!G89</f>
        <v>0</v>
      </c>
      <c r="H90" s="118">
        <f>F_Inputs!H89</f>
        <v>0</v>
      </c>
      <c r="I90" s="118">
        <f>F_Inputs!I89</f>
        <v>0</v>
      </c>
      <c r="J90" s="118">
        <f>F_Inputs!J89</f>
        <v>0</v>
      </c>
      <c r="K90" s="118">
        <f>F_Inputs!K89</f>
        <v>0</v>
      </c>
      <c r="L90" s="118">
        <f>F_Inputs!L89</f>
        <v>0</v>
      </c>
      <c r="M90" s="118"/>
      <c r="N90" s="118" t="str">
        <f t="shared" si="17"/>
        <v>CWW17_</v>
      </c>
      <c r="O90" s="111">
        <f t="shared" si="18"/>
        <v>0</v>
      </c>
      <c r="P90" s="111">
        <f t="shared" si="19"/>
        <v>0</v>
      </c>
      <c r="Q90" s="112">
        <f t="shared" si="15"/>
        <v>0</v>
      </c>
      <c r="R90" s="112">
        <f t="shared" si="11"/>
        <v>0</v>
      </c>
      <c r="S90" s="112">
        <f t="shared" si="12"/>
        <v>0</v>
      </c>
      <c r="T90" s="112">
        <f t="shared" si="13"/>
        <v>0</v>
      </c>
      <c r="U90" s="112">
        <f t="shared" si="20"/>
        <v>0</v>
      </c>
    </row>
    <row r="91" spans="1:21">
      <c r="A91" s="118" t="str">
        <f>F_Inputs!A90</f>
        <v>NES</v>
      </c>
      <c r="B91" s="118" t="str">
        <f>F_Inputs!B90</f>
        <v>CWW20_064_PR24</v>
      </c>
      <c r="C91" s="118" t="str">
        <f>F_Inputs!C90</f>
        <v>Other data - Total number of WINEP/NEP investigations</v>
      </c>
      <c r="D91" s="118" t="str">
        <f>F_Inputs!D90</f>
        <v>nr</v>
      </c>
      <c r="E91" s="118" t="str">
        <f>F_Inputs!E90</f>
        <v>Price Review 2024</v>
      </c>
      <c r="F91" s="118">
        <f>F_Inputs!F90</f>
        <v>0</v>
      </c>
      <c r="G91" s="118">
        <f>F_Inputs!G90</f>
        <v>0</v>
      </c>
      <c r="H91" s="118">
        <f>F_Inputs!H90</f>
        <v>0</v>
      </c>
      <c r="I91" s="118">
        <f>F_Inputs!I90</f>
        <v>1419</v>
      </c>
      <c r="J91" s="118">
        <f>F_Inputs!J90</f>
        <v>0</v>
      </c>
      <c r="K91" s="118">
        <f>F_Inputs!K90</f>
        <v>0</v>
      </c>
      <c r="L91" s="118">
        <f>F_Inputs!L90</f>
        <v>0</v>
      </c>
      <c r="M91" s="118"/>
      <c r="N91" s="118" t="str">
        <f t="shared" si="17"/>
        <v>CWW20_</v>
      </c>
      <c r="O91" s="111">
        <f t="shared" si="18"/>
        <v>0</v>
      </c>
      <c r="P91" s="111">
        <f t="shared" si="19"/>
        <v>0</v>
      </c>
      <c r="Q91" s="112">
        <f t="shared" si="15"/>
        <v>0</v>
      </c>
      <c r="R91" s="112">
        <f t="shared" si="11"/>
        <v>1419</v>
      </c>
      <c r="S91" s="112">
        <f t="shared" si="12"/>
        <v>0</v>
      </c>
      <c r="T91" s="112">
        <f t="shared" si="13"/>
        <v>0</v>
      </c>
      <c r="U91" s="112">
        <f t="shared" si="20"/>
        <v>0</v>
      </c>
    </row>
    <row r="92" spans="1:21">
      <c r="A92" s="118" t="str">
        <f>F_Inputs!A91</f>
        <v>NES</v>
      </c>
      <c r="B92" s="118" t="str">
        <f>F_Inputs!B91</f>
        <v>BIO5_011_PR24</v>
      </c>
      <c r="C92" s="118" t="str">
        <f>F_Inputs!C91</f>
        <v>Sludge management/sludge treatment/ Bioresources cost driver - Additional Line 1; Sludge management/sludge treatment/ Bioresources cost driver</v>
      </c>
      <c r="D92" s="118" t="str">
        <f>F_Inputs!D91</f>
        <v>define</v>
      </c>
      <c r="E92" s="118" t="str">
        <f>F_Inputs!E91</f>
        <v>Price Review 2024</v>
      </c>
      <c r="F92" s="118" t="str">
        <f>F_Inputs!F91</f>
        <v/>
      </c>
      <c r="G92" s="118" t="str">
        <f>F_Inputs!G91</f>
        <v/>
      </c>
      <c r="H92" s="118" t="str">
        <f>F_Inputs!H91</f>
        <v/>
      </c>
      <c r="I92" s="118" t="str">
        <f>F_Inputs!I91</f>
        <v/>
      </c>
      <c r="J92" s="118" t="str">
        <f>F_Inputs!J91</f>
        <v/>
      </c>
      <c r="K92" s="118" t="str">
        <f>F_Inputs!K91</f>
        <v/>
      </c>
      <c r="L92" s="118" t="str">
        <f>F_Inputs!L91</f>
        <v/>
      </c>
      <c r="M92" s="118"/>
      <c r="N92" s="118" t="str">
        <f t="shared" si="17"/>
        <v>BIO5_0</v>
      </c>
      <c r="O92" s="111" t="str">
        <f t="shared" si="18"/>
        <v/>
      </c>
      <c r="P92" s="111" t="str">
        <f t="shared" si="19"/>
        <v/>
      </c>
      <c r="Q92" s="112" t="str">
        <f t="shared" si="15"/>
        <v/>
      </c>
      <c r="R92" s="112" t="str">
        <f t="shared" si="11"/>
        <v/>
      </c>
      <c r="S92" s="112" t="str">
        <f t="shared" si="12"/>
        <v/>
      </c>
      <c r="T92" s="112" t="str">
        <f t="shared" si="13"/>
        <v/>
      </c>
      <c r="U92" s="112" t="str">
        <f t="shared" si="20"/>
        <v/>
      </c>
    </row>
    <row r="93" spans="1:21">
      <c r="A93" s="118" t="str">
        <f>F_Inputs!A92</f>
        <v>SVE</v>
      </c>
      <c r="B93" s="118" t="str">
        <f>F_Inputs!B92</f>
        <v>CWW3_149TOT_PR24</v>
      </c>
      <c r="C93" s="118" t="str">
        <f>F_Inputs!C92</f>
        <v>EA/NRW environmental programme bioresources (WINEP/NEP) - Sludge investigations and monitoring (NEP only) bioresources capex - Total</v>
      </c>
      <c r="D93" s="118" t="str">
        <f>F_Inputs!D92</f>
        <v>£m</v>
      </c>
      <c r="E93" s="118" t="str">
        <f>F_Inputs!E92</f>
        <v>Price Review 2024</v>
      </c>
      <c r="F93" s="118">
        <f>F_Inputs!F92</f>
        <v>0</v>
      </c>
      <c r="G93" s="118">
        <f>F_Inputs!G92</f>
        <v>0</v>
      </c>
      <c r="H93" s="118">
        <f>F_Inputs!H92</f>
        <v>0</v>
      </c>
      <c r="I93" s="118">
        <f>F_Inputs!I92</f>
        <v>0</v>
      </c>
      <c r="J93" s="118">
        <f>F_Inputs!J92</f>
        <v>0</v>
      </c>
      <c r="K93" s="118">
        <f>F_Inputs!K92</f>
        <v>0</v>
      </c>
      <c r="L93" s="118">
        <f>F_Inputs!L92</f>
        <v>0</v>
      </c>
      <c r="M93" s="118"/>
      <c r="N93" s="118" t="str">
        <f t="shared" si="17"/>
        <v>CWW3_1</v>
      </c>
      <c r="O93" s="111">
        <f t="shared" si="18"/>
        <v>0</v>
      </c>
      <c r="P93" s="111">
        <f t="shared" si="19"/>
        <v>0</v>
      </c>
      <c r="Q93" s="112">
        <f t="shared" si="15"/>
        <v>0</v>
      </c>
      <c r="R93" s="112">
        <f t="shared" si="11"/>
        <v>0</v>
      </c>
      <c r="S93" s="112">
        <f t="shared" si="12"/>
        <v>0</v>
      </c>
      <c r="T93" s="112">
        <f t="shared" si="13"/>
        <v>0</v>
      </c>
      <c r="U93" s="112">
        <f t="shared" si="20"/>
        <v>0</v>
      </c>
    </row>
    <row r="94" spans="1:21">
      <c r="A94" s="118" t="str">
        <f>F_Inputs!A93</f>
        <v>SVE</v>
      </c>
      <c r="B94" s="118" t="str">
        <f>F_Inputs!B93</f>
        <v>CWW3_150TOT_PR24</v>
      </c>
      <c r="C94" s="118" t="str">
        <f>F_Inputs!C93</f>
        <v>EA/NRW environmental programme bioresources (WINEP/NEP) - Sludge investigations and monitoring (NEP only) bioresources opex - Total</v>
      </c>
      <c r="D94" s="118" t="str">
        <f>F_Inputs!D93</f>
        <v>£m</v>
      </c>
      <c r="E94" s="118" t="str">
        <f>F_Inputs!E93</f>
        <v>Price Review 2024</v>
      </c>
      <c r="F94" s="118">
        <f>F_Inputs!F93</f>
        <v>0</v>
      </c>
      <c r="G94" s="118">
        <f>F_Inputs!G93</f>
        <v>0</v>
      </c>
      <c r="H94" s="118">
        <f>F_Inputs!H93</f>
        <v>0</v>
      </c>
      <c r="I94" s="118">
        <f>F_Inputs!I93</f>
        <v>0</v>
      </c>
      <c r="J94" s="118">
        <f>F_Inputs!J93</f>
        <v>0</v>
      </c>
      <c r="K94" s="118">
        <f>F_Inputs!K93</f>
        <v>0</v>
      </c>
      <c r="L94" s="118">
        <f>F_Inputs!L93</f>
        <v>0</v>
      </c>
      <c r="M94" s="118"/>
      <c r="N94" s="118" t="str">
        <f t="shared" si="17"/>
        <v>CWW3_1</v>
      </c>
      <c r="O94" s="111">
        <f t="shared" si="18"/>
        <v>0</v>
      </c>
      <c r="P94" s="111">
        <f t="shared" si="19"/>
        <v>0</v>
      </c>
      <c r="Q94" s="112">
        <f t="shared" ref="Q94:Q140" si="21">IF(OR($N94="CWW3_0",$N94="CWW3_1", $N94= "CWW20_",$N94="BIO5_0",$N94="CWW1A_"),H94,0)</f>
        <v>0</v>
      </c>
      <c r="R94" s="112">
        <f t="shared" ref="R94:R140" si="22">IF(OR($N94="CWW3_0",$N94="CWW3_1", $N94= "CWW20_",$N94="BIO5_0",$N94="CWW1A_"),I94,0)</f>
        <v>0</v>
      </c>
      <c r="S94" s="112">
        <f t="shared" ref="S94:S140" si="23">IF(OR($N94="CWW3_0",$N94="CWW3_1", $N94= "CWW20_",$N94="BIO5_0",$N94="CWW1A_"),J94,0)</f>
        <v>0</v>
      </c>
      <c r="T94" s="112">
        <f t="shared" ref="T94:T140" si="24">IF(OR($N94="CWW3_0",$N94="CWW3_1", $N94= "CWW20_",$N94="BIO5_0",$N94="CWW1A_"),K94,0)</f>
        <v>0</v>
      </c>
      <c r="U94" s="112">
        <f t="shared" si="20"/>
        <v>0</v>
      </c>
    </row>
    <row r="95" spans="1:21">
      <c r="A95" s="118" t="str">
        <f>F_Inputs!A94</f>
        <v>SVE</v>
      </c>
      <c r="B95" s="118" t="str">
        <f>F_Inputs!B94</f>
        <v>CWW3_151TOT_PR24</v>
      </c>
      <c r="C95" s="118" t="str">
        <f>F_Inputs!C94</f>
        <v>EA/NRW environmental programme bioresources (WINEP/NEP) - Sludge investigations and monitoring (NEP only) bioresources totex - Total</v>
      </c>
      <c r="D95" s="118" t="str">
        <f>F_Inputs!D94</f>
        <v>£m</v>
      </c>
      <c r="E95" s="118" t="str">
        <f>F_Inputs!E94</f>
        <v>Price Review 2024</v>
      </c>
      <c r="F95" s="118">
        <f>F_Inputs!F94</f>
        <v>0</v>
      </c>
      <c r="G95" s="118">
        <f>F_Inputs!G94</f>
        <v>0</v>
      </c>
      <c r="H95" s="118">
        <f>F_Inputs!H94</f>
        <v>0</v>
      </c>
      <c r="I95" s="118">
        <f>F_Inputs!I94</f>
        <v>0</v>
      </c>
      <c r="J95" s="118">
        <f>F_Inputs!J94</f>
        <v>0</v>
      </c>
      <c r="K95" s="118">
        <f>F_Inputs!K94</f>
        <v>0</v>
      </c>
      <c r="L95" s="118">
        <f>F_Inputs!L94</f>
        <v>0</v>
      </c>
      <c r="M95" s="118"/>
      <c r="N95" s="118" t="str">
        <f t="shared" si="17"/>
        <v>CWW3_1</v>
      </c>
      <c r="O95" s="111">
        <f t="shared" si="18"/>
        <v>0</v>
      </c>
      <c r="P95" s="111">
        <f t="shared" si="19"/>
        <v>0</v>
      </c>
      <c r="Q95" s="112">
        <f t="shared" si="21"/>
        <v>0</v>
      </c>
      <c r="R95" s="112">
        <f t="shared" si="22"/>
        <v>0</v>
      </c>
      <c r="S95" s="112">
        <f t="shared" si="23"/>
        <v>0</v>
      </c>
      <c r="T95" s="112">
        <f t="shared" si="24"/>
        <v>0</v>
      </c>
      <c r="U95" s="112">
        <f t="shared" si="20"/>
        <v>0</v>
      </c>
    </row>
    <row r="96" spans="1:21">
      <c r="A96" s="118" t="str">
        <f>F_Inputs!A95</f>
        <v>SVE</v>
      </c>
      <c r="B96" s="118" t="str">
        <f>F_Inputs!B95</f>
        <v>CWW9_149TOT_PR24</v>
      </c>
      <c r="C96" s="118" t="str">
        <f>F_Inputs!C95</f>
        <v>EA/NRW environmental programme bioresources (WINEP/NEP) - Sludge investigations and monitoring (NEP only) bioresources capex - Total</v>
      </c>
      <c r="D96" s="118" t="str">
        <f>F_Inputs!D95</f>
        <v>£m</v>
      </c>
      <c r="E96" s="118" t="str">
        <f>F_Inputs!E95</f>
        <v>Price Review 2024</v>
      </c>
      <c r="F96" s="118">
        <f>F_Inputs!F95</f>
        <v>0</v>
      </c>
      <c r="G96" s="118">
        <f>F_Inputs!G95</f>
        <v>0</v>
      </c>
      <c r="H96" s="118">
        <f>F_Inputs!H95</f>
        <v>0</v>
      </c>
      <c r="I96" s="118">
        <f>F_Inputs!I95</f>
        <v>0</v>
      </c>
      <c r="J96" s="118">
        <f>F_Inputs!J95</f>
        <v>0</v>
      </c>
      <c r="K96" s="118">
        <f>F_Inputs!K95</f>
        <v>0</v>
      </c>
      <c r="L96" s="118">
        <f>F_Inputs!L95</f>
        <v>0</v>
      </c>
      <c r="M96" s="118"/>
      <c r="N96" s="118" t="str">
        <f t="shared" si="17"/>
        <v>CWW9_1</v>
      </c>
      <c r="O96" s="111">
        <f t="shared" si="18"/>
        <v>0</v>
      </c>
      <c r="P96" s="111">
        <f t="shared" si="19"/>
        <v>0</v>
      </c>
      <c r="Q96" s="112">
        <f t="shared" si="21"/>
        <v>0</v>
      </c>
      <c r="R96" s="112">
        <f t="shared" si="22"/>
        <v>0</v>
      </c>
      <c r="S96" s="112">
        <f t="shared" si="23"/>
        <v>0</v>
      </c>
      <c r="T96" s="112">
        <f t="shared" si="24"/>
        <v>0</v>
      </c>
      <c r="U96" s="112">
        <f t="shared" si="20"/>
        <v>0</v>
      </c>
    </row>
    <row r="97" spans="1:21">
      <c r="A97" s="118" t="str">
        <f>F_Inputs!A96</f>
        <v>SVE</v>
      </c>
      <c r="B97" s="118" t="str">
        <f>F_Inputs!B96</f>
        <v>CWW9_150TOT_PR24</v>
      </c>
      <c r="C97" s="118" t="str">
        <f>F_Inputs!C96</f>
        <v>EA/NRW environmental programme bioresources (WINEP/NEP) - Sludge investigations and monitoring (NEP only) bioresources opex - Total</v>
      </c>
      <c r="D97" s="118" t="str">
        <f>F_Inputs!D96</f>
        <v>£m</v>
      </c>
      <c r="E97" s="118" t="str">
        <f>F_Inputs!E96</f>
        <v>Price Review 2024</v>
      </c>
      <c r="F97" s="118">
        <f>F_Inputs!F96</f>
        <v>0</v>
      </c>
      <c r="G97" s="118">
        <f>F_Inputs!G96</f>
        <v>0</v>
      </c>
      <c r="H97" s="118">
        <f>F_Inputs!H96</f>
        <v>0</v>
      </c>
      <c r="I97" s="118">
        <f>F_Inputs!I96</f>
        <v>0</v>
      </c>
      <c r="J97" s="118">
        <f>F_Inputs!J96</f>
        <v>0</v>
      </c>
      <c r="K97" s="118">
        <f>F_Inputs!K96</f>
        <v>0</v>
      </c>
      <c r="L97" s="118">
        <f>F_Inputs!L96</f>
        <v>0</v>
      </c>
      <c r="M97" s="118"/>
      <c r="N97" s="118" t="str">
        <f t="shared" si="17"/>
        <v>CWW9_1</v>
      </c>
      <c r="O97" s="111">
        <f t="shared" si="18"/>
        <v>0</v>
      </c>
      <c r="P97" s="111">
        <f t="shared" si="19"/>
        <v>0</v>
      </c>
      <c r="Q97" s="112">
        <f t="shared" si="21"/>
        <v>0</v>
      </c>
      <c r="R97" s="112">
        <f t="shared" si="22"/>
        <v>0</v>
      </c>
      <c r="S97" s="112">
        <f t="shared" si="23"/>
        <v>0</v>
      </c>
      <c r="T97" s="112">
        <f t="shared" si="24"/>
        <v>0</v>
      </c>
      <c r="U97" s="112">
        <f t="shared" si="20"/>
        <v>0</v>
      </c>
    </row>
    <row r="98" spans="1:21">
      <c r="A98" s="118" t="str">
        <f>F_Inputs!A97</f>
        <v>SVE</v>
      </c>
      <c r="B98" s="118" t="str">
        <f>F_Inputs!B97</f>
        <v>CWW9_151TOT_PR24</v>
      </c>
      <c r="C98" s="118" t="str">
        <f>F_Inputs!C97</f>
        <v>EA/NRW environmental programme bioresources (WINEP/NEP) - Sludge investigations and monitoring (NEP only) bioresources totex - Total</v>
      </c>
      <c r="D98" s="118" t="str">
        <f>F_Inputs!D97</f>
        <v>£m</v>
      </c>
      <c r="E98" s="118" t="str">
        <f>F_Inputs!E97</f>
        <v>Price Review 2024</v>
      </c>
      <c r="F98" s="118">
        <f>F_Inputs!F97</f>
        <v>0</v>
      </c>
      <c r="G98" s="118">
        <f>F_Inputs!G97</f>
        <v>0</v>
      </c>
      <c r="H98" s="118">
        <f>F_Inputs!H97</f>
        <v>0</v>
      </c>
      <c r="I98" s="118">
        <f>F_Inputs!I97</f>
        <v>0</v>
      </c>
      <c r="J98" s="118">
        <f>F_Inputs!J97</f>
        <v>0</v>
      </c>
      <c r="K98" s="118">
        <f>F_Inputs!K97</f>
        <v>0</v>
      </c>
      <c r="L98" s="118">
        <f>F_Inputs!L97</f>
        <v>0</v>
      </c>
      <c r="M98" s="118"/>
      <c r="N98" s="118" t="str">
        <f t="shared" si="17"/>
        <v>CWW9_1</v>
      </c>
      <c r="O98" s="111">
        <f t="shared" si="18"/>
        <v>0</v>
      </c>
      <c r="P98" s="111">
        <f t="shared" si="19"/>
        <v>0</v>
      </c>
      <c r="Q98" s="112">
        <f t="shared" si="21"/>
        <v>0</v>
      </c>
      <c r="R98" s="112">
        <f t="shared" si="22"/>
        <v>0</v>
      </c>
      <c r="S98" s="112">
        <f t="shared" si="23"/>
        <v>0</v>
      </c>
      <c r="T98" s="112">
        <f t="shared" si="24"/>
        <v>0</v>
      </c>
      <c r="U98" s="112">
        <f t="shared" si="20"/>
        <v>0</v>
      </c>
    </row>
    <row r="99" spans="1:21">
      <c r="A99" s="118" t="str">
        <f>F_Inputs!A98</f>
        <v>SVE</v>
      </c>
      <c r="B99" s="118" t="str">
        <f>F_Inputs!B98</f>
        <v>CWW12_149TOT_PR24</v>
      </c>
      <c r="C99" s="118" t="str">
        <f>F_Inputs!C98</f>
        <v>EA/NRW environmental programme bioresources (WINEP/NEP) - Sludge investigations and monitoring (NEP only) bioresources capex - Total</v>
      </c>
      <c r="D99" s="118" t="str">
        <f>F_Inputs!D98</f>
        <v>£m</v>
      </c>
      <c r="E99" s="118" t="str">
        <f>F_Inputs!E98</f>
        <v>Price Review 2024</v>
      </c>
      <c r="F99" s="118">
        <f>F_Inputs!F98</f>
        <v>0</v>
      </c>
      <c r="G99" s="118">
        <f>F_Inputs!G98</f>
        <v>0</v>
      </c>
      <c r="H99" s="118" t="str">
        <f>F_Inputs!H98</f>
        <v/>
      </c>
      <c r="I99" s="118" t="str">
        <f>F_Inputs!I98</f>
        <v/>
      </c>
      <c r="J99" s="118" t="str">
        <f>F_Inputs!J98</f>
        <v/>
      </c>
      <c r="K99" s="118" t="str">
        <f>F_Inputs!K98</f>
        <v/>
      </c>
      <c r="L99" s="118" t="str">
        <f>F_Inputs!L98</f>
        <v/>
      </c>
      <c r="M99" s="118"/>
      <c r="N99" s="118" t="str">
        <f t="shared" si="17"/>
        <v>CWW12_</v>
      </c>
      <c r="O99" s="111">
        <f t="shared" si="18"/>
        <v>0</v>
      </c>
      <c r="P99" s="111">
        <f t="shared" si="19"/>
        <v>0</v>
      </c>
      <c r="Q99" s="112">
        <f t="shared" si="21"/>
        <v>0</v>
      </c>
      <c r="R99" s="112">
        <f t="shared" si="22"/>
        <v>0</v>
      </c>
      <c r="S99" s="112">
        <f t="shared" si="23"/>
        <v>0</v>
      </c>
      <c r="T99" s="112">
        <f t="shared" si="24"/>
        <v>0</v>
      </c>
      <c r="U99" s="112">
        <f t="shared" si="20"/>
        <v>0</v>
      </c>
    </row>
    <row r="100" spans="1:21">
      <c r="A100" s="118" t="str">
        <f>F_Inputs!A99</f>
        <v>SVE</v>
      </c>
      <c r="B100" s="118" t="str">
        <f>F_Inputs!B99</f>
        <v>CWW12_150TOT_PR24</v>
      </c>
      <c r="C100" s="118" t="str">
        <f>F_Inputs!C99</f>
        <v>EA/NRW environmental programme bioresources (WINEP/NEP) - Sludge investigations and monitoring (NEP only) bioresources opex - Total</v>
      </c>
      <c r="D100" s="118" t="str">
        <f>F_Inputs!D99</f>
        <v>£m</v>
      </c>
      <c r="E100" s="118" t="str">
        <f>F_Inputs!E99</f>
        <v>Price Review 2024</v>
      </c>
      <c r="F100" s="118">
        <f>F_Inputs!F99</f>
        <v>0</v>
      </c>
      <c r="G100" s="118">
        <f>F_Inputs!G99</f>
        <v>0</v>
      </c>
      <c r="H100" s="118" t="str">
        <f>F_Inputs!H99</f>
        <v/>
      </c>
      <c r="I100" s="118" t="str">
        <f>F_Inputs!I99</f>
        <v/>
      </c>
      <c r="J100" s="118" t="str">
        <f>F_Inputs!J99</f>
        <v/>
      </c>
      <c r="K100" s="118" t="str">
        <f>F_Inputs!K99</f>
        <v/>
      </c>
      <c r="L100" s="118" t="str">
        <f>F_Inputs!L99</f>
        <v/>
      </c>
      <c r="M100" s="118"/>
      <c r="N100" s="118" t="str">
        <f t="shared" si="17"/>
        <v>CWW12_</v>
      </c>
      <c r="O100" s="111">
        <f t="shared" si="18"/>
        <v>0</v>
      </c>
      <c r="P100" s="111">
        <f t="shared" si="19"/>
        <v>0</v>
      </c>
      <c r="Q100" s="112">
        <f t="shared" si="21"/>
        <v>0</v>
      </c>
      <c r="R100" s="112">
        <f t="shared" si="22"/>
        <v>0</v>
      </c>
      <c r="S100" s="112">
        <f t="shared" si="23"/>
        <v>0</v>
      </c>
      <c r="T100" s="112">
        <f t="shared" si="24"/>
        <v>0</v>
      </c>
      <c r="U100" s="112">
        <f t="shared" si="20"/>
        <v>0</v>
      </c>
    </row>
    <row r="101" spans="1:21">
      <c r="A101" s="118" t="str">
        <f>F_Inputs!A100</f>
        <v>SVE</v>
      </c>
      <c r="B101" s="118" t="str">
        <f>F_Inputs!B100</f>
        <v>CWW12_151TOT_PR24</v>
      </c>
      <c r="C101" s="118" t="str">
        <f>F_Inputs!C100</f>
        <v>EA/NRW environmental programme bioresources (WINEP/NEP) - Sludge investigations and monitoring (NEP only) bioresources totex - Total</v>
      </c>
      <c r="D101" s="118" t="str">
        <f>F_Inputs!D100</f>
        <v>£m</v>
      </c>
      <c r="E101" s="118" t="str">
        <f>F_Inputs!E100</f>
        <v>Price Review 2024</v>
      </c>
      <c r="F101" s="118">
        <f>F_Inputs!F100</f>
        <v>0</v>
      </c>
      <c r="G101" s="118">
        <f>F_Inputs!G100</f>
        <v>0</v>
      </c>
      <c r="H101" s="118" t="str">
        <f>F_Inputs!H100</f>
        <v/>
      </c>
      <c r="I101" s="118" t="str">
        <f>F_Inputs!I100</f>
        <v/>
      </c>
      <c r="J101" s="118" t="str">
        <f>F_Inputs!J100</f>
        <v/>
      </c>
      <c r="K101" s="118" t="str">
        <f>F_Inputs!K100</f>
        <v/>
      </c>
      <c r="L101" s="118" t="str">
        <f>F_Inputs!L100</f>
        <v/>
      </c>
      <c r="M101" s="118"/>
      <c r="N101" s="118" t="str">
        <f t="shared" si="17"/>
        <v>CWW12_</v>
      </c>
      <c r="O101" s="111">
        <f t="shared" si="18"/>
        <v>0</v>
      </c>
      <c r="P101" s="111">
        <f t="shared" si="19"/>
        <v>0</v>
      </c>
      <c r="Q101" s="112">
        <f t="shared" si="21"/>
        <v>0</v>
      </c>
      <c r="R101" s="112">
        <f t="shared" si="22"/>
        <v>0</v>
      </c>
      <c r="S101" s="112">
        <f t="shared" si="23"/>
        <v>0</v>
      </c>
      <c r="T101" s="112">
        <f t="shared" si="24"/>
        <v>0</v>
      </c>
      <c r="U101" s="112">
        <f t="shared" si="20"/>
        <v>0</v>
      </c>
    </row>
    <row r="102" spans="1:21">
      <c r="A102" s="118" t="str">
        <f>F_Inputs!A101</f>
        <v>SVE</v>
      </c>
      <c r="B102" s="118" t="str">
        <f>F_Inputs!B101</f>
        <v>CWW13_201_PR24</v>
      </c>
      <c r="C102" s="118" t="str">
        <f>F_Inputs!C101</f>
        <v>EA/NRW environmental programme bioresources (WINEP/NEP) - Sludge investigations and monitoring; BVA (WINEP/NEP) bioresources capex - Expenditure on projects starting in AMP8</v>
      </c>
      <c r="D102" s="118" t="str">
        <f>F_Inputs!D101</f>
        <v>£m</v>
      </c>
      <c r="E102" s="118" t="str">
        <f>F_Inputs!E101</f>
        <v>Price Review 2024</v>
      </c>
      <c r="F102" s="118" t="str">
        <f>F_Inputs!F101</f>
        <v/>
      </c>
      <c r="G102" s="118" t="str">
        <f>F_Inputs!G101</f>
        <v/>
      </c>
      <c r="H102" s="118" t="str">
        <f>F_Inputs!H101</f>
        <v/>
      </c>
      <c r="I102" s="118" t="str">
        <f>F_Inputs!I101</f>
        <v/>
      </c>
      <c r="J102" s="118" t="str">
        <f>F_Inputs!J101</f>
        <v/>
      </c>
      <c r="K102" s="118" t="str">
        <f>F_Inputs!K101</f>
        <v/>
      </c>
      <c r="L102" s="118" t="str">
        <f>F_Inputs!L101</f>
        <v/>
      </c>
      <c r="M102" s="118"/>
      <c r="N102" s="118" t="str">
        <f t="shared" si="17"/>
        <v>CWW13_</v>
      </c>
      <c r="O102" s="111">
        <f t="shared" si="18"/>
        <v>0</v>
      </c>
      <c r="P102" s="111">
        <f t="shared" si="19"/>
        <v>0</v>
      </c>
      <c r="Q102" s="112">
        <f t="shared" si="21"/>
        <v>0</v>
      </c>
      <c r="R102" s="112">
        <f t="shared" si="22"/>
        <v>0</v>
      </c>
      <c r="S102" s="112">
        <f t="shared" si="23"/>
        <v>0</v>
      </c>
      <c r="T102" s="112">
        <f t="shared" si="24"/>
        <v>0</v>
      </c>
      <c r="U102" s="112">
        <f t="shared" si="20"/>
        <v>0</v>
      </c>
    </row>
    <row r="103" spans="1:21">
      <c r="A103" s="118" t="str">
        <f>F_Inputs!A102</f>
        <v>SVE</v>
      </c>
      <c r="B103" s="118" t="str">
        <f>F_Inputs!B102</f>
        <v>CWW13_202_PR24</v>
      </c>
      <c r="C103" s="118" t="str">
        <f>F_Inputs!C102</f>
        <v>EA/NRW environmental programme bioresources (WINEP/NEP) - Sludge investigations and monitoring; BVA (WINEP/NEP) bioresources opex - Expenditure on projects starting in AMP8</v>
      </c>
      <c r="D103" s="118" t="str">
        <f>F_Inputs!D102</f>
        <v>£m</v>
      </c>
      <c r="E103" s="118" t="str">
        <f>F_Inputs!E102</f>
        <v>Price Review 2024</v>
      </c>
      <c r="F103" s="118" t="str">
        <f>F_Inputs!F102</f>
        <v/>
      </c>
      <c r="G103" s="118" t="str">
        <f>F_Inputs!G102</f>
        <v/>
      </c>
      <c r="H103" s="118" t="str">
        <f>F_Inputs!H102</f>
        <v/>
      </c>
      <c r="I103" s="118" t="str">
        <f>F_Inputs!I102</f>
        <v/>
      </c>
      <c r="J103" s="118" t="str">
        <f>F_Inputs!J102</f>
        <v/>
      </c>
      <c r="K103" s="118" t="str">
        <f>F_Inputs!K102</f>
        <v/>
      </c>
      <c r="L103" s="118" t="str">
        <f>F_Inputs!L102</f>
        <v/>
      </c>
      <c r="M103" s="118"/>
      <c r="N103" s="118" t="str">
        <f t="shared" si="17"/>
        <v>CWW13_</v>
      </c>
      <c r="O103" s="111">
        <f t="shared" si="18"/>
        <v>0</v>
      </c>
      <c r="P103" s="111">
        <f t="shared" si="19"/>
        <v>0</v>
      </c>
      <c r="Q103" s="112">
        <f t="shared" si="21"/>
        <v>0</v>
      </c>
      <c r="R103" s="112">
        <f t="shared" si="22"/>
        <v>0</v>
      </c>
      <c r="S103" s="112">
        <f t="shared" si="23"/>
        <v>0</v>
      </c>
      <c r="T103" s="112">
        <f t="shared" si="24"/>
        <v>0</v>
      </c>
      <c r="U103" s="112">
        <f t="shared" si="20"/>
        <v>0</v>
      </c>
    </row>
    <row r="104" spans="1:21">
      <c r="A104" s="118" t="str">
        <f>F_Inputs!A103</f>
        <v>SVE</v>
      </c>
      <c r="B104" s="118" t="str">
        <f>F_Inputs!B103</f>
        <v>CWW13_203_PR24</v>
      </c>
      <c r="C104" s="118" t="str">
        <f>F_Inputs!C103</f>
        <v>EA/NRW environmental programme bioresources (WINEP/NEP) - Sludge investigations and monitoring; BVA (WINEP/NEP) bioresources totex - Expenditure on projects starting in AMP8</v>
      </c>
      <c r="D104" s="118" t="str">
        <f>F_Inputs!D103</f>
        <v>£m</v>
      </c>
      <c r="E104" s="118" t="str">
        <f>F_Inputs!E103</f>
        <v>Price Review 2024</v>
      </c>
      <c r="F104" s="118" t="str">
        <f>F_Inputs!F103</f>
        <v/>
      </c>
      <c r="G104" s="118" t="str">
        <f>F_Inputs!G103</f>
        <v/>
      </c>
      <c r="H104" s="118">
        <f>F_Inputs!H103</f>
        <v>0</v>
      </c>
      <c r="I104" s="118">
        <f>F_Inputs!I103</f>
        <v>0</v>
      </c>
      <c r="J104" s="118">
        <f>F_Inputs!J103</f>
        <v>0</v>
      </c>
      <c r="K104" s="118">
        <f>F_Inputs!K103</f>
        <v>0</v>
      </c>
      <c r="L104" s="118">
        <f>F_Inputs!L103</f>
        <v>0</v>
      </c>
      <c r="M104" s="118"/>
      <c r="N104" s="118" t="str">
        <f t="shared" si="17"/>
        <v>CWW13_</v>
      </c>
      <c r="O104" s="111">
        <f t="shared" si="18"/>
        <v>0</v>
      </c>
      <c r="P104" s="111">
        <f t="shared" si="19"/>
        <v>0</v>
      </c>
      <c r="Q104" s="112">
        <f t="shared" si="21"/>
        <v>0</v>
      </c>
      <c r="R104" s="112">
        <f t="shared" si="22"/>
        <v>0</v>
      </c>
      <c r="S104" s="112">
        <f t="shared" si="23"/>
        <v>0</v>
      </c>
      <c r="T104" s="112">
        <f t="shared" si="24"/>
        <v>0</v>
      </c>
      <c r="U104" s="112">
        <f t="shared" si="20"/>
        <v>0</v>
      </c>
    </row>
    <row r="105" spans="1:21">
      <c r="A105" s="118" t="str">
        <f>F_Inputs!A104</f>
        <v>SVE</v>
      </c>
      <c r="B105" s="118" t="str">
        <f>F_Inputs!B104</f>
        <v>CWW13_204_PR24</v>
      </c>
      <c r="C105" s="118" t="str">
        <f>F_Inputs!C104</f>
        <v>EA/NRW environmental programme bioresources (WINEP/NEP) - Sludge investigations and monitoring; BVA (WINEP/NEP) bioresources third party contributions - Expenditure on projects starting in AMP8</v>
      </c>
      <c r="D105" s="118" t="str">
        <f>F_Inputs!D104</f>
        <v>£m</v>
      </c>
      <c r="E105" s="118" t="str">
        <f>F_Inputs!E104</f>
        <v>Price Review 2024</v>
      </c>
      <c r="F105" s="118" t="str">
        <f>F_Inputs!F104</f>
        <v/>
      </c>
      <c r="G105" s="118" t="str">
        <f>F_Inputs!G104</f>
        <v/>
      </c>
      <c r="H105" s="118" t="str">
        <f>F_Inputs!H104</f>
        <v/>
      </c>
      <c r="I105" s="118" t="str">
        <f>F_Inputs!I104</f>
        <v/>
      </c>
      <c r="J105" s="118" t="str">
        <f>F_Inputs!J104</f>
        <v/>
      </c>
      <c r="K105" s="118" t="str">
        <f>F_Inputs!K104</f>
        <v/>
      </c>
      <c r="L105" s="118" t="str">
        <f>F_Inputs!L104</f>
        <v/>
      </c>
      <c r="M105" s="118"/>
      <c r="N105" s="118" t="str">
        <f t="shared" ref="N105:N137" si="25">LEFT(B105,6)</f>
        <v>CWW13_</v>
      </c>
      <c r="O105" s="111">
        <f t="shared" si="18"/>
        <v>0</v>
      </c>
      <c r="P105" s="111">
        <f t="shared" si="19"/>
        <v>0</v>
      </c>
      <c r="Q105" s="112">
        <f t="shared" si="21"/>
        <v>0</v>
      </c>
      <c r="R105" s="112">
        <f t="shared" si="22"/>
        <v>0</v>
      </c>
      <c r="S105" s="112">
        <f t="shared" si="23"/>
        <v>0</v>
      </c>
      <c r="T105" s="112">
        <f t="shared" si="24"/>
        <v>0</v>
      </c>
      <c r="U105" s="112">
        <f t="shared" si="20"/>
        <v>0</v>
      </c>
    </row>
    <row r="106" spans="1:21">
      <c r="A106" s="118" t="str">
        <f>F_Inputs!A105</f>
        <v>SVE</v>
      </c>
      <c r="B106" s="118" t="str">
        <f>F_Inputs!B105</f>
        <v>CWW14_201_PR24</v>
      </c>
      <c r="C106" s="118" t="str">
        <f>F_Inputs!C105</f>
        <v>EA/NRW environmental programme bioresources (WINEP/NEP) - Sludge investigations and monitoring; BVA (WINEP/NEP) bioresources capex - Expenditure on alternative least cost option plan for projects starting in AMP8</v>
      </c>
      <c r="D106" s="118" t="str">
        <f>F_Inputs!D105</f>
        <v>£m</v>
      </c>
      <c r="E106" s="118" t="str">
        <f>F_Inputs!E105</f>
        <v>Price Review 2024</v>
      </c>
      <c r="F106" s="118" t="str">
        <f>F_Inputs!F105</f>
        <v/>
      </c>
      <c r="G106" s="118" t="str">
        <f>F_Inputs!G105</f>
        <v/>
      </c>
      <c r="H106" s="118" t="str">
        <f>F_Inputs!H105</f>
        <v/>
      </c>
      <c r="I106" s="118" t="str">
        <f>F_Inputs!I105</f>
        <v/>
      </c>
      <c r="J106" s="118" t="str">
        <f>F_Inputs!J105</f>
        <v/>
      </c>
      <c r="K106" s="118" t="str">
        <f>F_Inputs!K105</f>
        <v/>
      </c>
      <c r="L106" s="118" t="str">
        <f>F_Inputs!L105</f>
        <v/>
      </c>
      <c r="M106" s="118"/>
      <c r="N106" s="118" t="str">
        <f t="shared" si="25"/>
        <v>CWW14_</v>
      </c>
      <c r="O106" s="111">
        <f t="shared" si="18"/>
        <v>0</v>
      </c>
      <c r="P106" s="111">
        <f t="shared" si="19"/>
        <v>0</v>
      </c>
      <c r="Q106" s="112">
        <f t="shared" si="21"/>
        <v>0</v>
      </c>
      <c r="R106" s="112">
        <f t="shared" si="22"/>
        <v>0</v>
      </c>
      <c r="S106" s="112">
        <f t="shared" si="23"/>
        <v>0</v>
      </c>
      <c r="T106" s="112">
        <f t="shared" si="24"/>
        <v>0</v>
      </c>
      <c r="U106" s="112">
        <f t="shared" si="20"/>
        <v>0</v>
      </c>
    </row>
    <row r="107" spans="1:21">
      <c r="A107" s="118" t="str">
        <f>F_Inputs!A106</f>
        <v>SVE</v>
      </c>
      <c r="B107" s="118" t="str">
        <f>F_Inputs!B106</f>
        <v>CWW14_202_PR24</v>
      </c>
      <c r="C107" s="118" t="str">
        <f>F_Inputs!C106</f>
        <v>EA/NRW environmental programme bioresources (WINEP/NEP) - Sludge investigations and monitoring; BVA (WINEP/NEP) bioresources opex - Expenditure on alternative least cost option plan for projects starting in AMP8</v>
      </c>
      <c r="D107" s="118" t="str">
        <f>F_Inputs!D106</f>
        <v>£m</v>
      </c>
      <c r="E107" s="118" t="str">
        <f>F_Inputs!E106</f>
        <v>Price Review 2024</v>
      </c>
      <c r="F107" s="118" t="str">
        <f>F_Inputs!F106</f>
        <v/>
      </c>
      <c r="G107" s="118" t="str">
        <f>F_Inputs!G106</f>
        <v/>
      </c>
      <c r="H107" s="118" t="str">
        <f>F_Inputs!H106</f>
        <v/>
      </c>
      <c r="I107" s="118" t="str">
        <f>F_Inputs!I106</f>
        <v/>
      </c>
      <c r="J107" s="118" t="str">
        <f>F_Inputs!J106</f>
        <v/>
      </c>
      <c r="K107" s="118" t="str">
        <f>F_Inputs!K106</f>
        <v/>
      </c>
      <c r="L107" s="118" t="str">
        <f>F_Inputs!L106</f>
        <v/>
      </c>
      <c r="M107" s="118"/>
      <c r="N107" s="118" t="str">
        <f t="shared" si="25"/>
        <v>CWW14_</v>
      </c>
      <c r="O107" s="111">
        <f t="shared" si="18"/>
        <v>0</v>
      </c>
      <c r="P107" s="111">
        <f t="shared" si="19"/>
        <v>0</v>
      </c>
      <c r="Q107" s="112">
        <f t="shared" si="21"/>
        <v>0</v>
      </c>
      <c r="R107" s="112">
        <f t="shared" si="22"/>
        <v>0</v>
      </c>
      <c r="S107" s="112">
        <f t="shared" si="23"/>
        <v>0</v>
      </c>
      <c r="T107" s="112">
        <f t="shared" si="24"/>
        <v>0</v>
      </c>
      <c r="U107" s="112">
        <f t="shared" si="20"/>
        <v>0</v>
      </c>
    </row>
    <row r="108" spans="1:21">
      <c r="A108" s="118" t="str">
        <f>F_Inputs!A107</f>
        <v>SVE</v>
      </c>
      <c r="B108" s="118" t="str">
        <f>F_Inputs!B107</f>
        <v>CWW14_203_PR24</v>
      </c>
      <c r="C108" s="118" t="str">
        <f>F_Inputs!C107</f>
        <v>EA/NRW environmental programme bioresources (WINEP/NEP) - Sludge investigations and monitoring; BVA (WINEP/NEP) bioresources totex - Expenditure on alternative least cost option plan for projects starting in AMP8</v>
      </c>
      <c r="D108" s="118" t="str">
        <f>F_Inputs!D107</f>
        <v>£m</v>
      </c>
      <c r="E108" s="118" t="str">
        <f>F_Inputs!E107</f>
        <v>Price Review 2024</v>
      </c>
      <c r="F108" s="118" t="str">
        <f>F_Inputs!F107</f>
        <v/>
      </c>
      <c r="G108" s="118" t="str">
        <f>F_Inputs!G107</f>
        <v/>
      </c>
      <c r="H108" s="118">
        <f>F_Inputs!H107</f>
        <v>0</v>
      </c>
      <c r="I108" s="118">
        <f>F_Inputs!I107</f>
        <v>0</v>
      </c>
      <c r="J108" s="118">
        <f>F_Inputs!J107</f>
        <v>0</v>
      </c>
      <c r="K108" s="118">
        <f>F_Inputs!K107</f>
        <v>0</v>
      </c>
      <c r="L108" s="118">
        <f>F_Inputs!L107</f>
        <v>0</v>
      </c>
      <c r="M108" s="118"/>
      <c r="N108" s="118" t="str">
        <f t="shared" si="25"/>
        <v>CWW14_</v>
      </c>
      <c r="O108" s="111">
        <f t="shared" si="18"/>
        <v>0</v>
      </c>
      <c r="P108" s="111">
        <f t="shared" si="19"/>
        <v>0</v>
      </c>
      <c r="Q108" s="112">
        <f t="shared" si="21"/>
        <v>0</v>
      </c>
      <c r="R108" s="112">
        <f t="shared" si="22"/>
        <v>0</v>
      </c>
      <c r="S108" s="112">
        <f t="shared" si="23"/>
        <v>0</v>
      </c>
      <c r="T108" s="112">
        <f t="shared" si="24"/>
        <v>0</v>
      </c>
      <c r="U108" s="112">
        <f t="shared" si="20"/>
        <v>0</v>
      </c>
    </row>
    <row r="109" spans="1:21">
      <c r="A109" s="118" t="str">
        <f>F_Inputs!A108</f>
        <v>SVE</v>
      </c>
      <c r="B109" s="118" t="str">
        <f>F_Inputs!B108</f>
        <v>CWW17_149TOT_PR24</v>
      </c>
      <c r="C109" s="118" t="str">
        <f>F_Inputs!C108</f>
        <v>EA/NRW environmental programme bioresources (WINEP/NEP) - Sludge investigations and monitoring (NEP only) bioresources capex - Total</v>
      </c>
      <c r="D109" s="118" t="str">
        <f>F_Inputs!D108</f>
        <v>£m</v>
      </c>
      <c r="E109" s="118" t="str">
        <f>F_Inputs!E108</f>
        <v>Price Review 2024</v>
      </c>
      <c r="F109" s="118">
        <f>F_Inputs!F108</f>
        <v>0</v>
      </c>
      <c r="G109" s="118">
        <f>F_Inputs!G108</f>
        <v>0</v>
      </c>
      <c r="H109" s="118">
        <f>F_Inputs!H108</f>
        <v>0</v>
      </c>
      <c r="I109" s="118">
        <f>F_Inputs!I108</f>
        <v>0</v>
      </c>
      <c r="J109" s="118">
        <f>F_Inputs!J108</f>
        <v>0</v>
      </c>
      <c r="K109" s="118">
        <f>F_Inputs!K108</f>
        <v>0</v>
      </c>
      <c r="L109" s="118">
        <f>F_Inputs!L108</f>
        <v>0</v>
      </c>
      <c r="M109" s="118"/>
      <c r="N109" s="118" t="str">
        <f t="shared" si="25"/>
        <v>CWW17_</v>
      </c>
      <c r="O109" s="111">
        <f t="shared" si="18"/>
        <v>0</v>
      </c>
      <c r="P109" s="111">
        <f t="shared" si="19"/>
        <v>0</v>
      </c>
      <c r="Q109" s="112">
        <f t="shared" si="21"/>
        <v>0</v>
      </c>
      <c r="R109" s="112">
        <f t="shared" si="22"/>
        <v>0</v>
      </c>
      <c r="S109" s="112">
        <f t="shared" si="23"/>
        <v>0</v>
      </c>
      <c r="T109" s="112">
        <f t="shared" si="24"/>
        <v>0</v>
      </c>
      <c r="U109" s="112">
        <f t="shared" si="20"/>
        <v>0</v>
      </c>
    </row>
    <row r="110" spans="1:21">
      <c r="A110" s="118" t="str">
        <f>F_Inputs!A109</f>
        <v>SVE</v>
      </c>
      <c r="B110" s="118" t="str">
        <f>F_Inputs!B109</f>
        <v>CWW17_150TOT_PR24</v>
      </c>
      <c r="C110" s="118" t="str">
        <f>F_Inputs!C109</f>
        <v>EA/NRW environmental programme bioresources (WINEP/NEP) - Sludge investigations and monitoring (NEP only) bioresources opex - Total</v>
      </c>
      <c r="D110" s="118" t="str">
        <f>F_Inputs!D109</f>
        <v>£m</v>
      </c>
      <c r="E110" s="118" t="str">
        <f>F_Inputs!E109</f>
        <v>Price Review 2024</v>
      </c>
      <c r="F110" s="118">
        <f>F_Inputs!F109</f>
        <v>0</v>
      </c>
      <c r="G110" s="118">
        <f>F_Inputs!G109</f>
        <v>0</v>
      </c>
      <c r="H110" s="118">
        <f>F_Inputs!H109</f>
        <v>0</v>
      </c>
      <c r="I110" s="118">
        <f>F_Inputs!I109</f>
        <v>0</v>
      </c>
      <c r="J110" s="118">
        <f>F_Inputs!J109</f>
        <v>0</v>
      </c>
      <c r="K110" s="118">
        <f>F_Inputs!K109</f>
        <v>0</v>
      </c>
      <c r="L110" s="118">
        <f>F_Inputs!L109</f>
        <v>0</v>
      </c>
      <c r="M110" s="118"/>
      <c r="N110" s="118" t="str">
        <f t="shared" si="25"/>
        <v>CWW17_</v>
      </c>
      <c r="O110" s="111">
        <f t="shared" si="18"/>
        <v>0</v>
      </c>
      <c r="P110" s="111">
        <f t="shared" si="19"/>
        <v>0</v>
      </c>
      <c r="Q110" s="112">
        <f t="shared" si="21"/>
        <v>0</v>
      </c>
      <c r="R110" s="112">
        <f t="shared" si="22"/>
        <v>0</v>
      </c>
      <c r="S110" s="112">
        <f t="shared" si="23"/>
        <v>0</v>
      </c>
      <c r="T110" s="112">
        <f t="shared" si="24"/>
        <v>0</v>
      </c>
      <c r="U110" s="112">
        <f t="shared" si="20"/>
        <v>0</v>
      </c>
    </row>
    <row r="111" spans="1:21">
      <c r="A111" s="118" t="str">
        <f>F_Inputs!A110</f>
        <v>SVE</v>
      </c>
      <c r="B111" s="118" t="str">
        <f>F_Inputs!B110</f>
        <v>CWW17_151TOT_PR24</v>
      </c>
      <c r="C111" s="118" t="str">
        <f>F_Inputs!C110</f>
        <v>EA/NRW environmental programme bioresources (WINEP/NEP) - Sludge investigations and monitoring (NEP only) bioresources totex - Total</v>
      </c>
      <c r="D111" s="118" t="str">
        <f>F_Inputs!D110</f>
        <v>£m</v>
      </c>
      <c r="E111" s="118" t="str">
        <f>F_Inputs!E110</f>
        <v>Price Review 2024</v>
      </c>
      <c r="F111" s="118">
        <f>F_Inputs!F110</f>
        <v>0</v>
      </c>
      <c r="G111" s="118">
        <f>F_Inputs!G110</f>
        <v>0</v>
      </c>
      <c r="H111" s="118">
        <f>F_Inputs!H110</f>
        <v>0</v>
      </c>
      <c r="I111" s="118">
        <f>F_Inputs!I110</f>
        <v>0</v>
      </c>
      <c r="J111" s="118">
        <f>F_Inputs!J110</f>
        <v>0</v>
      </c>
      <c r="K111" s="118">
        <f>F_Inputs!K110</f>
        <v>0</v>
      </c>
      <c r="L111" s="118">
        <f>F_Inputs!L110</f>
        <v>0</v>
      </c>
      <c r="M111" s="118"/>
      <c r="N111" s="118" t="str">
        <f t="shared" si="25"/>
        <v>CWW17_</v>
      </c>
      <c r="O111" s="111">
        <f t="shared" si="18"/>
        <v>0</v>
      </c>
      <c r="P111" s="111">
        <f t="shared" si="19"/>
        <v>0</v>
      </c>
      <c r="Q111" s="112">
        <f t="shared" si="21"/>
        <v>0</v>
      </c>
      <c r="R111" s="112">
        <f t="shared" si="22"/>
        <v>0</v>
      </c>
      <c r="S111" s="112">
        <f t="shared" si="23"/>
        <v>0</v>
      </c>
      <c r="T111" s="112">
        <f t="shared" si="24"/>
        <v>0</v>
      </c>
      <c r="U111" s="112">
        <f t="shared" si="20"/>
        <v>0</v>
      </c>
    </row>
    <row r="112" spans="1:21">
      <c r="A112" s="118" t="str">
        <f>F_Inputs!A111</f>
        <v>SVE</v>
      </c>
      <c r="B112" s="118" t="str">
        <f>F_Inputs!B111</f>
        <v>CWW20_064_PR24</v>
      </c>
      <c r="C112" s="118" t="str">
        <f>F_Inputs!C111</f>
        <v>Other data - Total number of WINEP/NEP investigations</v>
      </c>
      <c r="D112" s="118" t="str">
        <f>F_Inputs!D111</f>
        <v>nr</v>
      </c>
      <c r="E112" s="118" t="str">
        <f>F_Inputs!E111</f>
        <v>Price Review 2024</v>
      </c>
      <c r="F112" s="118">
        <f>F_Inputs!F111</f>
        <v>0</v>
      </c>
      <c r="G112" s="118">
        <f>F_Inputs!G111</f>
        <v>3</v>
      </c>
      <c r="H112" s="118">
        <f>F_Inputs!H111</f>
        <v>554</v>
      </c>
      <c r="I112" s="118">
        <f>F_Inputs!I111</f>
        <v>630</v>
      </c>
      <c r="J112" s="118">
        <f>F_Inputs!J111</f>
        <v>0</v>
      </c>
      <c r="K112" s="118">
        <f>F_Inputs!K111</f>
        <v>0</v>
      </c>
      <c r="L112" s="118">
        <f>F_Inputs!L111</f>
        <v>0</v>
      </c>
      <c r="M112" s="118"/>
      <c r="N112" s="118" t="str">
        <f t="shared" si="25"/>
        <v>CWW20_</v>
      </c>
      <c r="O112" s="111">
        <f t="shared" si="18"/>
        <v>0</v>
      </c>
      <c r="P112" s="111">
        <f t="shared" si="19"/>
        <v>0</v>
      </c>
      <c r="Q112" s="112">
        <f t="shared" si="21"/>
        <v>554</v>
      </c>
      <c r="R112" s="112">
        <f t="shared" si="22"/>
        <v>630</v>
      </c>
      <c r="S112" s="112">
        <f t="shared" si="23"/>
        <v>0</v>
      </c>
      <c r="T112" s="112">
        <f t="shared" si="24"/>
        <v>0</v>
      </c>
      <c r="U112" s="112">
        <f t="shared" si="20"/>
        <v>0</v>
      </c>
    </row>
    <row r="113" spans="1:21">
      <c r="A113" s="118" t="str">
        <f>F_Inputs!A112</f>
        <v>SVE</v>
      </c>
      <c r="B113" s="118" t="str">
        <f>F_Inputs!B112</f>
        <v>BIO5_011_PR24</v>
      </c>
      <c r="C113" s="118" t="str">
        <f>F_Inputs!C112</f>
        <v>Sludge management/sludge treatment/ Bioresources cost driver - Additional Line 1; Sludge management/sludge treatment/ Bioresources cost driver</v>
      </c>
      <c r="D113" s="118" t="str">
        <f>F_Inputs!D112</f>
        <v>define</v>
      </c>
      <c r="E113" s="118" t="str">
        <f>F_Inputs!E112</f>
        <v>Price Review 2024</v>
      </c>
      <c r="F113" s="118" t="str">
        <f>F_Inputs!F112</f>
        <v/>
      </c>
      <c r="G113" s="118" t="str">
        <f>F_Inputs!G112</f>
        <v/>
      </c>
      <c r="H113" s="118" t="str">
        <f>F_Inputs!H112</f>
        <v/>
      </c>
      <c r="I113" s="118" t="str">
        <f>F_Inputs!I112</f>
        <v/>
      </c>
      <c r="J113" s="118" t="str">
        <f>F_Inputs!J112</f>
        <v/>
      </c>
      <c r="K113" s="118" t="str">
        <f>F_Inputs!K112</f>
        <v/>
      </c>
      <c r="L113" s="118" t="str">
        <f>F_Inputs!L112</f>
        <v/>
      </c>
      <c r="M113" s="118"/>
      <c r="N113" s="118" t="str">
        <f t="shared" si="25"/>
        <v>BIO5_0</v>
      </c>
      <c r="O113" s="111" t="str">
        <f t="shared" si="18"/>
        <v/>
      </c>
      <c r="P113" s="111" t="str">
        <f t="shared" si="19"/>
        <v/>
      </c>
      <c r="Q113" s="112" t="str">
        <f t="shared" si="21"/>
        <v/>
      </c>
      <c r="R113" s="112" t="str">
        <f t="shared" si="22"/>
        <v/>
      </c>
      <c r="S113" s="112" t="str">
        <f t="shared" si="23"/>
        <v/>
      </c>
      <c r="T113" s="112" t="str">
        <f t="shared" si="24"/>
        <v/>
      </c>
      <c r="U113" s="112" t="str">
        <f t="shared" si="20"/>
        <v/>
      </c>
    </row>
    <row r="114" spans="1:21">
      <c r="A114" s="118" t="str">
        <f>F_Inputs!A113</f>
        <v>SWB</v>
      </c>
      <c r="B114" s="118" t="str">
        <f>F_Inputs!B113</f>
        <v>CWW3_149TOT_PR24</v>
      </c>
      <c r="C114" s="118" t="str">
        <f>F_Inputs!C113</f>
        <v>EA/NRW environmental programme bioresources (WINEP/NEP) - Sludge investigations and monitoring (NEP only) bioresources capex - Total</v>
      </c>
      <c r="D114" s="118" t="str">
        <f>F_Inputs!D113</f>
        <v>£m</v>
      </c>
      <c r="E114" s="118" t="str">
        <f>F_Inputs!E113</f>
        <v>Price Review 2024</v>
      </c>
      <c r="F114" s="118">
        <f>F_Inputs!F113</f>
        <v>0</v>
      </c>
      <c r="G114" s="118">
        <f>F_Inputs!G113</f>
        <v>0</v>
      </c>
      <c r="H114" s="118">
        <f>F_Inputs!H113</f>
        <v>0</v>
      </c>
      <c r="I114" s="118">
        <f>F_Inputs!I113</f>
        <v>0</v>
      </c>
      <c r="J114" s="118">
        <f>F_Inputs!J113</f>
        <v>0</v>
      </c>
      <c r="K114" s="118">
        <f>F_Inputs!K113</f>
        <v>0</v>
      </c>
      <c r="L114" s="118">
        <f>F_Inputs!L113</f>
        <v>0</v>
      </c>
      <c r="M114" s="118"/>
      <c r="N114" s="118" t="str">
        <f t="shared" si="25"/>
        <v>CWW3_1</v>
      </c>
      <c r="O114" s="111">
        <f t="shared" si="18"/>
        <v>0</v>
      </c>
      <c r="P114" s="111">
        <f t="shared" si="19"/>
        <v>0</v>
      </c>
      <c r="Q114" s="112">
        <f t="shared" si="21"/>
        <v>0</v>
      </c>
      <c r="R114" s="112">
        <f t="shared" si="22"/>
        <v>0</v>
      </c>
      <c r="S114" s="112">
        <f t="shared" si="23"/>
        <v>0</v>
      </c>
      <c r="T114" s="112">
        <f t="shared" si="24"/>
        <v>0</v>
      </c>
      <c r="U114" s="112">
        <f t="shared" si="20"/>
        <v>0</v>
      </c>
    </row>
    <row r="115" spans="1:21">
      <c r="A115" s="118" t="str">
        <f>F_Inputs!A114</f>
        <v>SWB</v>
      </c>
      <c r="B115" s="118" t="str">
        <f>F_Inputs!B114</f>
        <v>CWW3_150TOT_PR24</v>
      </c>
      <c r="C115" s="118" t="str">
        <f>F_Inputs!C114</f>
        <v>EA/NRW environmental programme bioresources (WINEP/NEP) - Sludge investigations and monitoring (NEP only) bioresources opex - Total</v>
      </c>
      <c r="D115" s="118" t="str">
        <f>F_Inputs!D114</f>
        <v>£m</v>
      </c>
      <c r="E115" s="118" t="str">
        <f>F_Inputs!E114</f>
        <v>Price Review 2024</v>
      </c>
      <c r="F115" s="118">
        <f>F_Inputs!F114</f>
        <v>0</v>
      </c>
      <c r="G115" s="118">
        <f>F_Inputs!G114</f>
        <v>0</v>
      </c>
      <c r="H115" s="118">
        <f>F_Inputs!H114</f>
        <v>0</v>
      </c>
      <c r="I115" s="118">
        <f>F_Inputs!I114</f>
        <v>0</v>
      </c>
      <c r="J115" s="118">
        <f>F_Inputs!J114</f>
        <v>0</v>
      </c>
      <c r="K115" s="118">
        <f>F_Inputs!K114</f>
        <v>0</v>
      </c>
      <c r="L115" s="118">
        <f>F_Inputs!L114</f>
        <v>0</v>
      </c>
      <c r="M115" s="118"/>
      <c r="N115" s="118" t="str">
        <f t="shared" si="25"/>
        <v>CWW3_1</v>
      </c>
      <c r="O115" s="111">
        <f t="shared" si="18"/>
        <v>0</v>
      </c>
      <c r="P115" s="111">
        <f t="shared" si="19"/>
        <v>0</v>
      </c>
      <c r="Q115" s="112">
        <f t="shared" si="21"/>
        <v>0</v>
      </c>
      <c r="R115" s="112">
        <f t="shared" si="22"/>
        <v>0</v>
      </c>
      <c r="S115" s="112">
        <f t="shared" si="23"/>
        <v>0</v>
      </c>
      <c r="T115" s="112">
        <f t="shared" si="24"/>
        <v>0</v>
      </c>
      <c r="U115" s="112">
        <f t="shared" si="20"/>
        <v>0</v>
      </c>
    </row>
    <row r="116" spans="1:21">
      <c r="A116" s="118" t="str">
        <f>F_Inputs!A115</f>
        <v>SWB</v>
      </c>
      <c r="B116" s="118" t="str">
        <f>F_Inputs!B115</f>
        <v>CWW3_151TOT_PR24</v>
      </c>
      <c r="C116" s="118" t="str">
        <f>F_Inputs!C115</f>
        <v>EA/NRW environmental programme bioresources (WINEP/NEP) - Sludge investigations and monitoring (NEP only) bioresources totex - Total</v>
      </c>
      <c r="D116" s="118" t="str">
        <f>F_Inputs!D115</f>
        <v>£m</v>
      </c>
      <c r="E116" s="118" t="str">
        <f>F_Inputs!E115</f>
        <v>Price Review 2024</v>
      </c>
      <c r="F116" s="118">
        <f>F_Inputs!F115</f>
        <v>0</v>
      </c>
      <c r="G116" s="118">
        <f>F_Inputs!G115</f>
        <v>0</v>
      </c>
      <c r="H116" s="118">
        <f>F_Inputs!H115</f>
        <v>0</v>
      </c>
      <c r="I116" s="118">
        <f>F_Inputs!I115</f>
        <v>0</v>
      </c>
      <c r="J116" s="118">
        <f>F_Inputs!J115</f>
        <v>0</v>
      </c>
      <c r="K116" s="118">
        <f>F_Inputs!K115</f>
        <v>0</v>
      </c>
      <c r="L116" s="118">
        <f>F_Inputs!L115</f>
        <v>0</v>
      </c>
      <c r="M116" s="118"/>
      <c r="N116" s="118" t="str">
        <f t="shared" si="25"/>
        <v>CWW3_1</v>
      </c>
      <c r="O116" s="111">
        <f t="shared" si="18"/>
        <v>0</v>
      </c>
      <c r="P116" s="111">
        <f t="shared" si="19"/>
        <v>0</v>
      </c>
      <c r="Q116" s="112">
        <f t="shared" si="21"/>
        <v>0</v>
      </c>
      <c r="R116" s="112">
        <f t="shared" si="22"/>
        <v>0</v>
      </c>
      <c r="S116" s="112">
        <f t="shared" si="23"/>
        <v>0</v>
      </c>
      <c r="T116" s="112">
        <f t="shared" si="24"/>
        <v>0</v>
      </c>
      <c r="U116" s="112">
        <f t="shared" si="20"/>
        <v>0</v>
      </c>
    </row>
    <row r="117" spans="1:21">
      <c r="A117" s="118" t="str">
        <f>F_Inputs!A116</f>
        <v>SWB</v>
      </c>
      <c r="B117" s="118" t="str">
        <f>F_Inputs!B116</f>
        <v>CWW9_149TOT_PR24</v>
      </c>
      <c r="C117" s="118" t="str">
        <f>F_Inputs!C116</f>
        <v>EA/NRW environmental programme bioresources (WINEP/NEP) - Sludge investigations and monitoring (NEP only) bioresources capex - Total</v>
      </c>
      <c r="D117" s="118" t="str">
        <f>F_Inputs!D116</f>
        <v>£m</v>
      </c>
      <c r="E117" s="118" t="str">
        <f>F_Inputs!E116</f>
        <v>Price Review 2024</v>
      </c>
      <c r="F117" s="118">
        <f>F_Inputs!F116</f>
        <v>0</v>
      </c>
      <c r="G117" s="118">
        <f>F_Inputs!G116</f>
        <v>0</v>
      </c>
      <c r="H117" s="118">
        <f>F_Inputs!H116</f>
        <v>0</v>
      </c>
      <c r="I117" s="118">
        <f>F_Inputs!I116</f>
        <v>0</v>
      </c>
      <c r="J117" s="118">
        <f>F_Inputs!J116</f>
        <v>0</v>
      </c>
      <c r="K117" s="118">
        <f>F_Inputs!K116</f>
        <v>0</v>
      </c>
      <c r="L117" s="118">
        <f>F_Inputs!L116</f>
        <v>0</v>
      </c>
      <c r="M117" s="118"/>
      <c r="N117" s="118" t="str">
        <f t="shared" si="25"/>
        <v>CWW9_1</v>
      </c>
      <c r="O117" s="111">
        <f t="shared" si="18"/>
        <v>0</v>
      </c>
      <c r="P117" s="111">
        <f t="shared" si="19"/>
        <v>0</v>
      </c>
      <c r="Q117" s="112">
        <f t="shared" si="21"/>
        <v>0</v>
      </c>
      <c r="R117" s="112">
        <f t="shared" si="22"/>
        <v>0</v>
      </c>
      <c r="S117" s="112">
        <f t="shared" si="23"/>
        <v>0</v>
      </c>
      <c r="T117" s="112">
        <f t="shared" si="24"/>
        <v>0</v>
      </c>
      <c r="U117" s="112">
        <f t="shared" si="20"/>
        <v>0</v>
      </c>
    </row>
    <row r="118" spans="1:21">
      <c r="A118" s="118" t="str">
        <f>F_Inputs!A117</f>
        <v>SWB</v>
      </c>
      <c r="B118" s="118" t="str">
        <f>F_Inputs!B117</f>
        <v>CWW9_150TOT_PR24</v>
      </c>
      <c r="C118" s="118" t="str">
        <f>F_Inputs!C117</f>
        <v>EA/NRW environmental programme bioresources (WINEP/NEP) - Sludge investigations and monitoring (NEP only) bioresources opex - Total</v>
      </c>
      <c r="D118" s="118" t="str">
        <f>F_Inputs!D117</f>
        <v>£m</v>
      </c>
      <c r="E118" s="118" t="str">
        <f>F_Inputs!E117</f>
        <v>Price Review 2024</v>
      </c>
      <c r="F118" s="118">
        <f>F_Inputs!F117</f>
        <v>0</v>
      </c>
      <c r="G118" s="118">
        <f>F_Inputs!G117</f>
        <v>0</v>
      </c>
      <c r="H118" s="118">
        <f>F_Inputs!H117</f>
        <v>0</v>
      </c>
      <c r="I118" s="118">
        <f>F_Inputs!I117</f>
        <v>0</v>
      </c>
      <c r="J118" s="118">
        <f>F_Inputs!J117</f>
        <v>0</v>
      </c>
      <c r="K118" s="118">
        <f>F_Inputs!K117</f>
        <v>0</v>
      </c>
      <c r="L118" s="118">
        <f>F_Inputs!L117</f>
        <v>0</v>
      </c>
      <c r="M118" s="118"/>
      <c r="N118" s="118" t="str">
        <f t="shared" si="25"/>
        <v>CWW9_1</v>
      </c>
      <c r="O118" s="111">
        <f t="shared" si="18"/>
        <v>0</v>
      </c>
      <c r="P118" s="111">
        <f t="shared" si="19"/>
        <v>0</v>
      </c>
      <c r="Q118" s="112">
        <f t="shared" si="21"/>
        <v>0</v>
      </c>
      <c r="R118" s="112">
        <f t="shared" si="22"/>
        <v>0</v>
      </c>
      <c r="S118" s="112">
        <f t="shared" si="23"/>
        <v>0</v>
      </c>
      <c r="T118" s="112">
        <f t="shared" si="24"/>
        <v>0</v>
      </c>
      <c r="U118" s="112">
        <f t="shared" si="20"/>
        <v>0</v>
      </c>
    </row>
    <row r="119" spans="1:21">
      <c r="A119" s="118" t="str">
        <f>F_Inputs!A118</f>
        <v>SWB</v>
      </c>
      <c r="B119" s="118" t="str">
        <f>F_Inputs!B118</f>
        <v>CWW9_151TOT_PR24</v>
      </c>
      <c r="C119" s="118" t="str">
        <f>F_Inputs!C118</f>
        <v>EA/NRW environmental programme bioresources (WINEP/NEP) - Sludge investigations and monitoring (NEP only) bioresources totex - Total</v>
      </c>
      <c r="D119" s="118" t="str">
        <f>F_Inputs!D118</f>
        <v>£m</v>
      </c>
      <c r="E119" s="118" t="str">
        <f>F_Inputs!E118</f>
        <v>Price Review 2024</v>
      </c>
      <c r="F119" s="118">
        <f>F_Inputs!F118</f>
        <v>0</v>
      </c>
      <c r="G119" s="118">
        <f>F_Inputs!G118</f>
        <v>0</v>
      </c>
      <c r="H119" s="118">
        <f>F_Inputs!H118</f>
        <v>0</v>
      </c>
      <c r="I119" s="118">
        <f>F_Inputs!I118</f>
        <v>0</v>
      </c>
      <c r="J119" s="118">
        <f>F_Inputs!J118</f>
        <v>0</v>
      </c>
      <c r="K119" s="118">
        <f>F_Inputs!K118</f>
        <v>0</v>
      </c>
      <c r="L119" s="118">
        <f>F_Inputs!L118</f>
        <v>0</v>
      </c>
      <c r="M119" s="118"/>
      <c r="N119" s="118" t="str">
        <f t="shared" si="25"/>
        <v>CWW9_1</v>
      </c>
      <c r="O119" s="111">
        <f t="shared" si="18"/>
        <v>0</v>
      </c>
      <c r="P119" s="111">
        <f t="shared" si="19"/>
        <v>0</v>
      </c>
      <c r="Q119" s="112">
        <f t="shared" si="21"/>
        <v>0</v>
      </c>
      <c r="R119" s="112">
        <f t="shared" si="22"/>
        <v>0</v>
      </c>
      <c r="S119" s="112">
        <f t="shared" si="23"/>
        <v>0</v>
      </c>
      <c r="T119" s="112">
        <f t="shared" si="24"/>
        <v>0</v>
      </c>
      <c r="U119" s="112">
        <f t="shared" si="20"/>
        <v>0</v>
      </c>
    </row>
    <row r="120" spans="1:21">
      <c r="A120" s="118" t="str">
        <f>F_Inputs!A119</f>
        <v>SWB</v>
      </c>
      <c r="B120" s="118" t="str">
        <f>F_Inputs!B119</f>
        <v>CWW12_149TOT_PR24</v>
      </c>
      <c r="C120" s="118" t="str">
        <f>F_Inputs!C119</f>
        <v>EA/NRW environmental programme bioresources (WINEP/NEP) - Sludge investigations and monitoring (NEP only) bioresources capex - Total</v>
      </c>
      <c r="D120" s="118" t="str">
        <f>F_Inputs!D119</f>
        <v>£m</v>
      </c>
      <c r="E120" s="118" t="str">
        <f>F_Inputs!E119</f>
        <v>Price Review 2024</v>
      </c>
      <c r="F120" s="118">
        <f>F_Inputs!F119</f>
        <v>0</v>
      </c>
      <c r="G120" s="118">
        <f>F_Inputs!G119</f>
        <v>0</v>
      </c>
      <c r="H120" s="118" t="str">
        <f>F_Inputs!H119</f>
        <v/>
      </c>
      <c r="I120" s="118" t="str">
        <f>F_Inputs!I119</f>
        <v/>
      </c>
      <c r="J120" s="118" t="str">
        <f>F_Inputs!J119</f>
        <v/>
      </c>
      <c r="K120" s="118" t="str">
        <f>F_Inputs!K119</f>
        <v/>
      </c>
      <c r="L120" s="118" t="str">
        <f>F_Inputs!L119</f>
        <v/>
      </c>
      <c r="M120" s="118"/>
      <c r="N120" s="118" t="str">
        <f t="shared" si="25"/>
        <v>CWW12_</v>
      </c>
      <c r="O120" s="111">
        <f t="shared" si="18"/>
        <v>0</v>
      </c>
      <c r="P120" s="111">
        <f t="shared" si="19"/>
        <v>0</v>
      </c>
      <c r="Q120" s="112">
        <f t="shared" si="21"/>
        <v>0</v>
      </c>
      <c r="R120" s="112">
        <f t="shared" si="22"/>
        <v>0</v>
      </c>
      <c r="S120" s="112">
        <f t="shared" si="23"/>
        <v>0</v>
      </c>
      <c r="T120" s="112">
        <f t="shared" si="24"/>
        <v>0</v>
      </c>
      <c r="U120" s="112">
        <f t="shared" si="20"/>
        <v>0</v>
      </c>
    </row>
    <row r="121" spans="1:21">
      <c r="A121" s="118" t="str">
        <f>F_Inputs!A120</f>
        <v>SWB</v>
      </c>
      <c r="B121" s="118" t="str">
        <f>F_Inputs!B120</f>
        <v>CWW12_150TOT_PR24</v>
      </c>
      <c r="C121" s="118" t="str">
        <f>F_Inputs!C120</f>
        <v>EA/NRW environmental programme bioresources (WINEP/NEP) - Sludge investigations and monitoring (NEP only) bioresources opex - Total</v>
      </c>
      <c r="D121" s="118" t="str">
        <f>F_Inputs!D120</f>
        <v>£m</v>
      </c>
      <c r="E121" s="118" t="str">
        <f>F_Inputs!E120</f>
        <v>Price Review 2024</v>
      </c>
      <c r="F121" s="118">
        <f>F_Inputs!F120</f>
        <v>0</v>
      </c>
      <c r="G121" s="118">
        <f>F_Inputs!G120</f>
        <v>0</v>
      </c>
      <c r="H121" s="118" t="str">
        <f>F_Inputs!H120</f>
        <v/>
      </c>
      <c r="I121" s="118" t="str">
        <f>F_Inputs!I120</f>
        <v/>
      </c>
      <c r="J121" s="118" t="str">
        <f>F_Inputs!J120</f>
        <v/>
      </c>
      <c r="K121" s="118" t="str">
        <f>F_Inputs!K120</f>
        <v/>
      </c>
      <c r="L121" s="118" t="str">
        <f>F_Inputs!L120</f>
        <v/>
      </c>
      <c r="M121" s="118"/>
      <c r="N121" s="118" t="str">
        <f t="shared" si="25"/>
        <v>CWW12_</v>
      </c>
      <c r="O121" s="111">
        <f t="shared" si="18"/>
        <v>0</v>
      </c>
      <c r="P121" s="111">
        <f t="shared" si="19"/>
        <v>0</v>
      </c>
      <c r="Q121" s="112">
        <f t="shared" si="21"/>
        <v>0</v>
      </c>
      <c r="R121" s="112">
        <f t="shared" si="22"/>
        <v>0</v>
      </c>
      <c r="S121" s="112">
        <f t="shared" si="23"/>
        <v>0</v>
      </c>
      <c r="T121" s="112">
        <f t="shared" si="24"/>
        <v>0</v>
      </c>
      <c r="U121" s="112">
        <f t="shared" si="20"/>
        <v>0</v>
      </c>
    </row>
    <row r="122" spans="1:21">
      <c r="A122" s="118" t="str">
        <f>F_Inputs!A121</f>
        <v>SWB</v>
      </c>
      <c r="B122" s="118" t="str">
        <f>F_Inputs!B121</f>
        <v>CWW12_151TOT_PR24</v>
      </c>
      <c r="C122" s="118" t="str">
        <f>F_Inputs!C121</f>
        <v>EA/NRW environmental programme bioresources (WINEP/NEP) - Sludge investigations and monitoring (NEP only) bioresources totex - Total</v>
      </c>
      <c r="D122" s="118" t="str">
        <f>F_Inputs!D121</f>
        <v>£m</v>
      </c>
      <c r="E122" s="118" t="str">
        <f>F_Inputs!E121</f>
        <v>Price Review 2024</v>
      </c>
      <c r="F122" s="118">
        <f>F_Inputs!F121</f>
        <v>0</v>
      </c>
      <c r="G122" s="118">
        <f>F_Inputs!G121</f>
        <v>0</v>
      </c>
      <c r="H122" s="118" t="str">
        <f>F_Inputs!H121</f>
        <v/>
      </c>
      <c r="I122" s="118" t="str">
        <f>F_Inputs!I121</f>
        <v/>
      </c>
      <c r="J122" s="118" t="str">
        <f>F_Inputs!J121</f>
        <v/>
      </c>
      <c r="K122" s="118" t="str">
        <f>F_Inputs!K121</f>
        <v/>
      </c>
      <c r="L122" s="118" t="str">
        <f>F_Inputs!L121</f>
        <v/>
      </c>
      <c r="M122" s="118"/>
      <c r="N122" s="118" t="str">
        <f t="shared" si="25"/>
        <v>CWW12_</v>
      </c>
      <c r="O122" s="111">
        <f t="shared" si="18"/>
        <v>0</v>
      </c>
      <c r="P122" s="111">
        <f t="shared" si="19"/>
        <v>0</v>
      </c>
      <c r="Q122" s="112">
        <f t="shared" si="21"/>
        <v>0</v>
      </c>
      <c r="R122" s="112">
        <f t="shared" si="22"/>
        <v>0</v>
      </c>
      <c r="S122" s="112">
        <f t="shared" si="23"/>
        <v>0</v>
      </c>
      <c r="T122" s="112">
        <f t="shared" si="24"/>
        <v>0</v>
      </c>
      <c r="U122" s="112">
        <f t="shared" si="20"/>
        <v>0</v>
      </c>
    </row>
    <row r="123" spans="1:21">
      <c r="A123" s="118" t="str">
        <f>F_Inputs!A122</f>
        <v>SWB</v>
      </c>
      <c r="B123" s="118" t="str">
        <f>F_Inputs!B122</f>
        <v>CWW13_201_PR24</v>
      </c>
      <c r="C123" s="118" t="str">
        <f>F_Inputs!C122</f>
        <v>EA/NRW environmental programme bioresources (WINEP/NEP) - Sludge investigations and monitoring; BVA (WINEP/NEP) bioresources capex - Expenditure on projects starting in AMP8</v>
      </c>
      <c r="D123" s="118" t="str">
        <f>F_Inputs!D122</f>
        <v>£m</v>
      </c>
      <c r="E123" s="118" t="str">
        <f>F_Inputs!E122</f>
        <v>Price Review 2024</v>
      </c>
      <c r="F123" s="118" t="str">
        <f>F_Inputs!F122</f>
        <v/>
      </c>
      <c r="G123" s="118" t="str">
        <f>F_Inputs!G122</f>
        <v/>
      </c>
      <c r="H123" s="118">
        <f>F_Inputs!H122</f>
        <v>0</v>
      </c>
      <c r="I123" s="118">
        <f>F_Inputs!I122</f>
        <v>0</v>
      </c>
      <c r="J123" s="118">
        <f>F_Inputs!J122</f>
        <v>0</v>
      </c>
      <c r="K123" s="118">
        <f>F_Inputs!K122</f>
        <v>0</v>
      </c>
      <c r="L123" s="118">
        <f>F_Inputs!L122</f>
        <v>0</v>
      </c>
      <c r="M123" s="118"/>
      <c r="N123" s="118" t="str">
        <f t="shared" si="25"/>
        <v>CWW13_</v>
      </c>
      <c r="O123" s="111">
        <f t="shared" si="18"/>
        <v>0</v>
      </c>
      <c r="P123" s="111">
        <f t="shared" si="19"/>
        <v>0</v>
      </c>
      <c r="Q123" s="112">
        <f t="shared" si="21"/>
        <v>0</v>
      </c>
      <c r="R123" s="112">
        <f t="shared" si="22"/>
        <v>0</v>
      </c>
      <c r="S123" s="112">
        <f t="shared" si="23"/>
        <v>0</v>
      </c>
      <c r="T123" s="112">
        <f t="shared" si="24"/>
        <v>0</v>
      </c>
      <c r="U123" s="112">
        <f t="shared" si="20"/>
        <v>0</v>
      </c>
    </row>
    <row r="124" spans="1:21">
      <c r="A124" s="118" t="str">
        <f>F_Inputs!A123</f>
        <v>SWB</v>
      </c>
      <c r="B124" s="118" t="str">
        <f>F_Inputs!B123</f>
        <v>CWW13_202_PR24</v>
      </c>
      <c r="C124" s="118" t="str">
        <f>F_Inputs!C123</f>
        <v>EA/NRW environmental programme bioresources (WINEP/NEP) - Sludge investigations and monitoring; BVA (WINEP/NEP) bioresources opex - Expenditure on projects starting in AMP8</v>
      </c>
      <c r="D124" s="118" t="str">
        <f>F_Inputs!D123</f>
        <v>£m</v>
      </c>
      <c r="E124" s="118" t="str">
        <f>F_Inputs!E123</f>
        <v>Price Review 2024</v>
      </c>
      <c r="F124" s="118" t="str">
        <f>F_Inputs!F123</f>
        <v/>
      </c>
      <c r="G124" s="118" t="str">
        <f>F_Inputs!G123</f>
        <v/>
      </c>
      <c r="H124" s="118">
        <f>F_Inputs!H123</f>
        <v>0</v>
      </c>
      <c r="I124" s="118">
        <f>F_Inputs!I123</f>
        <v>0</v>
      </c>
      <c r="J124" s="118">
        <f>F_Inputs!J123</f>
        <v>0</v>
      </c>
      <c r="K124" s="118">
        <f>F_Inputs!K123</f>
        <v>0</v>
      </c>
      <c r="L124" s="118">
        <f>F_Inputs!L123</f>
        <v>0</v>
      </c>
      <c r="M124" s="118"/>
      <c r="N124" s="118" t="str">
        <f t="shared" si="25"/>
        <v>CWW13_</v>
      </c>
      <c r="O124" s="111">
        <f t="shared" si="18"/>
        <v>0</v>
      </c>
      <c r="P124" s="111">
        <f t="shared" si="19"/>
        <v>0</v>
      </c>
      <c r="Q124" s="112">
        <f t="shared" si="21"/>
        <v>0</v>
      </c>
      <c r="R124" s="112">
        <f t="shared" si="22"/>
        <v>0</v>
      </c>
      <c r="S124" s="112">
        <f t="shared" si="23"/>
        <v>0</v>
      </c>
      <c r="T124" s="112">
        <f t="shared" si="24"/>
        <v>0</v>
      </c>
      <c r="U124" s="112">
        <f t="shared" si="20"/>
        <v>0</v>
      </c>
    </row>
    <row r="125" spans="1:21">
      <c r="A125" s="118" t="str">
        <f>F_Inputs!A124</f>
        <v>SWB</v>
      </c>
      <c r="B125" s="118" t="str">
        <f>F_Inputs!B124</f>
        <v>CWW13_203_PR24</v>
      </c>
      <c r="C125" s="118" t="str">
        <f>F_Inputs!C124</f>
        <v>EA/NRW environmental programme bioresources (WINEP/NEP) - Sludge investigations and monitoring; BVA (WINEP/NEP) bioresources totex - Expenditure on projects starting in AMP8</v>
      </c>
      <c r="D125" s="118" t="str">
        <f>F_Inputs!D124</f>
        <v>£m</v>
      </c>
      <c r="E125" s="118" t="str">
        <f>F_Inputs!E124</f>
        <v>Price Review 2024</v>
      </c>
      <c r="F125" s="118" t="str">
        <f>F_Inputs!F124</f>
        <v/>
      </c>
      <c r="G125" s="118" t="str">
        <f>F_Inputs!G124</f>
        <v/>
      </c>
      <c r="H125" s="118">
        <f>F_Inputs!H124</f>
        <v>0</v>
      </c>
      <c r="I125" s="118">
        <f>F_Inputs!I124</f>
        <v>0</v>
      </c>
      <c r="J125" s="118">
        <f>F_Inputs!J124</f>
        <v>0</v>
      </c>
      <c r="K125" s="118">
        <f>F_Inputs!K124</f>
        <v>0</v>
      </c>
      <c r="L125" s="118">
        <f>F_Inputs!L124</f>
        <v>0</v>
      </c>
      <c r="M125" s="118"/>
      <c r="N125" s="118" t="str">
        <f t="shared" si="25"/>
        <v>CWW13_</v>
      </c>
      <c r="O125" s="111">
        <f t="shared" si="18"/>
        <v>0</v>
      </c>
      <c r="P125" s="111">
        <f t="shared" si="19"/>
        <v>0</v>
      </c>
      <c r="Q125" s="112">
        <f t="shared" si="21"/>
        <v>0</v>
      </c>
      <c r="R125" s="112">
        <f t="shared" si="22"/>
        <v>0</v>
      </c>
      <c r="S125" s="112">
        <f t="shared" si="23"/>
        <v>0</v>
      </c>
      <c r="T125" s="112">
        <f t="shared" si="24"/>
        <v>0</v>
      </c>
      <c r="U125" s="112">
        <f t="shared" si="20"/>
        <v>0</v>
      </c>
    </row>
    <row r="126" spans="1:21">
      <c r="A126" s="118" t="str">
        <f>F_Inputs!A125</f>
        <v>SWB</v>
      </c>
      <c r="B126" s="118" t="str">
        <f>F_Inputs!B125</f>
        <v>CWW13_204_PR24</v>
      </c>
      <c r="C126" s="118" t="str">
        <f>F_Inputs!C125</f>
        <v>EA/NRW environmental programme bioresources (WINEP/NEP) - Sludge investigations and monitoring; BVA (WINEP/NEP) bioresources third party contributions - Expenditure on projects starting in AMP8</v>
      </c>
      <c r="D126" s="118" t="str">
        <f>F_Inputs!D125</f>
        <v>£m</v>
      </c>
      <c r="E126" s="118" t="str">
        <f>F_Inputs!E125</f>
        <v>Price Review 2024</v>
      </c>
      <c r="F126" s="118" t="str">
        <f>F_Inputs!F125</f>
        <v/>
      </c>
      <c r="G126" s="118" t="str">
        <f>F_Inputs!G125</f>
        <v/>
      </c>
      <c r="H126" s="118">
        <f>F_Inputs!H125</f>
        <v>0</v>
      </c>
      <c r="I126" s="118">
        <f>F_Inputs!I125</f>
        <v>0</v>
      </c>
      <c r="J126" s="118">
        <f>F_Inputs!J125</f>
        <v>0</v>
      </c>
      <c r="K126" s="118">
        <f>F_Inputs!K125</f>
        <v>0</v>
      </c>
      <c r="L126" s="118">
        <f>F_Inputs!L125</f>
        <v>0</v>
      </c>
      <c r="M126" s="118"/>
      <c r="N126" s="118" t="str">
        <f t="shared" si="25"/>
        <v>CWW13_</v>
      </c>
      <c r="O126" s="111">
        <f t="shared" si="18"/>
        <v>0</v>
      </c>
      <c r="P126" s="111">
        <f t="shared" si="19"/>
        <v>0</v>
      </c>
      <c r="Q126" s="112">
        <f t="shared" si="21"/>
        <v>0</v>
      </c>
      <c r="R126" s="112">
        <f t="shared" si="22"/>
        <v>0</v>
      </c>
      <c r="S126" s="112">
        <f t="shared" si="23"/>
        <v>0</v>
      </c>
      <c r="T126" s="112">
        <f t="shared" si="24"/>
        <v>0</v>
      </c>
      <c r="U126" s="112">
        <f t="shared" si="20"/>
        <v>0</v>
      </c>
    </row>
    <row r="127" spans="1:21">
      <c r="A127" s="118" t="str">
        <f>F_Inputs!A126</f>
        <v>SWB</v>
      </c>
      <c r="B127" s="118" t="str">
        <f>F_Inputs!B126</f>
        <v>CWW14_201_PR24</v>
      </c>
      <c r="C127" s="118" t="str">
        <f>F_Inputs!C126</f>
        <v>EA/NRW environmental programme bioresources (WINEP/NEP) - Sludge investigations and monitoring; BVA (WINEP/NEP) bioresources capex - Expenditure on alternative least cost option plan for projects starting in AMP8</v>
      </c>
      <c r="D127" s="118" t="str">
        <f>F_Inputs!D126</f>
        <v>£m</v>
      </c>
      <c r="E127" s="118" t="str">
        <f>F_Inputs!E126</f>
        <v>Price Review 2024</v>
      </c>
      <c r="F127" s="118" t="str">
        <f>F_Inputs!F126</f>
        <v/>
      </c>
      <c r="G127" s="118" t="str">
        <f>F_Inputs!G126</f>
        <v/>
      </c>
      <c r="H127" s="118">
        <f>F_Inputs!H126</f>
        <v>0</v>
      </c>
      <c r="I127" s="118">
        <f>F_Inputs!I126</f>
        <v>0</v>
      </c>
      <c r="J127" s="118">
        <f>F_Inputs!J126</f>
        <v>0</v>
      </c>
      <c r="K127" s="118">
        <f>F_Inputs!K126</f>
        <v>0</v>
      </c>
      <c r="L127" s="118">
        <f>F_Inputs!L126</f>
        <v>0</v>
      </c>
      <c r="M127" s="118"/>
      <c r="N127" s="118" t="str">
        <f t="shared" si="25"/>
        <v>CWW14_</v>
      </c>
      <c r="O127" s="111">
        <f t="shared" si="18"/>
        <v>0</v>
      </c>
      <c r="P127" s="111">
        <f t="shared" si="19"/>
        <v>0</v>
      </c>
      <c r="Q127" s="112">
        <f t="shared" si="21"/>
        <v>0</v>
      </c>
      <c r="R127" s="112">
        <f t="shared" si="22"/>
        <v>0</v>
      </c>
      <c r="S127" s="112">
        <f t="shared" si="23"/>
        <v>0</v>
      </c>
      <c r="T127" s="112">
        <f t="shared" si="24"/>
        <v>0</v>
      </c>
      <c r="U127" s="112">
        <f t="shared" si="20"/>
        <v>0</v>
      </c>
    </row>
    <row r="128" spans="1:21">
      <c r="A128" s="118" t="str">
        <f>F_Inputs!A127</f>
        <v>SWB</v>
      </c>
      <c r="B128" s="118" t="str">
        <f>F_Inputs!B127</f>
        <v>CWW14_202_PR24</v>
      </c>
      <c r="C128" s="118" t="str">
        <f>F_Inputs!C127</f>
        <v>EA/NRW environmental programme bioresources (WINEP/NEP) - Sludge investigations and monitoring; BVA (WINEP/NEP) bioresources opex - Expenditure on alternative least cost option plan for projects starting in AMP8</v>
      </c>
      <c r="D128" s="118" t="str">
        <f>F_Inputs!D127</f>
        <v>£m</v>
      </c>
      <c r="E128" s="118" t="str">
        <f>F_Inputs!E127</f>
        <v>Price Review 2024</v>
      </c>
      <c r="F128" s="118" t="str">
        <f>F_Inputs!F127</f>
        <v/>
      </c>
      <c r="G128" s="118" t="str">
        <f>F_Inputs!G127</f>
        <v/>
      </c>
      <c r="H128" s="118">
        <f>F_Inputs!H127</f>
        <v>0</v>
      </c>
      <c r="I128" s="118">
        <f>F_Inputs!I127</f>
        <v>0</v>
      </c>
      <c r="J128" s="118">
        <f>F_Inputs!J127</f>
        <v>0</v>
      </c>
      <c r="K128" s="118">
        <f>F_Inputs!K127</f>
        <v>0</v>
      </c>
      <c r="L128" s="118">
        <f>F_Inputs!L127</f>
        <v>0</v>
      </c>
      <c r="M128" s="118"/>
      <c r="N128" s="118" t="str">
        <f t="shared" si="25"/>
        <v>CWW14_</v>
      </c>
      <c r="O128" s="111">
        <f t="shared" si="18"/>
        <v>0</v>
      </c>
      <c r="P128" s="111">
        <f t="shared" si="19"/>
        <v>0</v>
      </c>
      <c r="Q128" s="112">
        <f t="shared" si="21"/>
        <v>0</v>
      </c>
      <c r="R128" s="112">
        <f t="shared" si="22"/>
        <v>0</v>
      </c>
      <c r="S128" s="112">
        <f t="shared" si="23"/>
        <v>0</v>
      </c>
      <c r="T128" s="112">
        <f t="shared" si="24"/>
        <v>0</v>
      </c>
      <c r="U128" s="112">
        <f t="shared" si="20"/>
        <v>0</v>
      </c>
    </row>
    <row r="129" spans="1:21">
      <c r="A129" s="118" t="str">
        <f>F_Inputs!A128</f>
        <v>SWB</v>
      </c>
      <c r="B129" s="118" t="str">
        <f>F_Inputs!B128</f>
        <v>CWW14_203_PR24</v>
      </c>
      <c r="C129" s="118" t="str">
        <f>F_Inputs!C128</f>
        <v>EA/NRW environmental programme bioresources (WINEP/NEP) - Sludge investigations and monitoring; BVA (WINEP/NEP) bioresources totex - Expenditure on alternative least cost option plan for projects starting in AMP8</v>
      </c>
      <c r="D129" s="118" t="str">
        <f>F_Inputs!D128</f>
        <v>£m</v>
      </c>
      <c r="E129" s="118" t="str">
        <f>F_Inputs!E128</f>
        <v>Price Review 2024</v>
      </c>
      <c r="F129" s="118" t="str">
        <f>F_Inputs!F128</f>
        <v/>
      </c>
      <c r="G129" s="118" t="str">
        <f>F_Inputs!G128</f>
        <v/>
      </c>
      <c r="H129" s="118">
        <f>F_Inputs!H128</f>
        <v>0</v>
      </c>
      <c r="I129" s="118">
        <f>F_Inputs!I128</f>
        <v>0</v>
      </c>
      <c r="J129" s="118">
        <f>F_Inputs!J128</f>
        <v>0</v>
      </c>
      <c r="K129" s="118">
        <f>F_Inputs!K128</f>
        <v>0</v>
      </c>
      <c r="L129" s="118">
        <f>F_Inputs!L128</f>
        <v>0</v>
      </c>
      <c r="M129" s="118"/>
      <c r="N129" s="118" t="str">
        <f t="shared" si="25"/>
        <v>CWW14_</v>
      </c>
      <c r="O129" s="111">
        <f t="shared" si="18"/>
        <v>0</v>
      </c>
      <c r="P129" s="111">
        <f t="shared" si="19"/>
        <v>0</v>
      </c>
      <c r="Q129" s="112">
        <f t="shared" si="21"/>
        <v>0</v>
      </c>
      <c r="R129" s="112">
        <f t="shared" si="22"/>
        <v>0</v>
      </c>
      <c r="S129" s="112">
        <f t="shared" si="23"/>
        <v>0</v>
      </c>
      <c r="T129" s="112">
        <f t="shared" si="24"/>
        <v>0</v>
      </c>
      <c r="U129" s="112">
        <f t="shared" si="20"/>
        <v>0</v>
      </c>
    </row>
    <row r="130" spans="1:21">
      <c r="A130" s="118" t="str">
        <f>F_Inputs!A129</f>
        <v>SWB</v>
      </c>
      <c r="B130" s="118" t="str">
        <f>F_Inputs!B129</f>
        <v>CWW17_149TOT_PR24</v>
      </c>
      <c r="C130" s="118" t="str">
        <f>F_Inputs!C129</f>
        <v>EA/NRW environmental programme bioresources (WINEP/NEP) - Sludge investigations and monitoring (NEP only) bioresources capex - Total</v>
      </c>
      <c r="D130" s="118" t="str">
        <f>F_Inputs!D129</f>
        <v>£m</v>
      </c>
      <c r="E130" s="118" t="str">
        <f>F_Inputs!E129</f>
        <v>Price Review 2024</v>
      </c>
      <c r="F130" s="118">
        <f>F_Inputs!F129</f>
        <v>0</v>
      </c>
      <c r="G130" s="118">
        <f>F_Inputs!G129</f>
        <v>0</v>
      </c>
      <c r="H130" s="118">
        <f>F_Inputs!H129</f>
        <v>0</v>
      </c>
      <c r="I130" s="118">
        <f>F_Inputs!I129</f>
        <v>0</v>
      </c>
      <c r="J130" s="118">
        <f>F_Inputs!J129</f>
        <v>0</v>
      </c>
      <c r="K130" s="118">
        <f>F_Inputs!K129</f>
        <v>0</v>
      </c>
      <c r="L130" s="118">
        <f>F_Inputs!L129</f>
        <v>0</v>
      </c>
      <c r="M130" s="118"/>
      <c r="N130" s="118" t="str">
        <f t="shared" si="25"/>
        <v>CWW17_</v>
      </c>
      <c r="O130" s="111">
        <f t="shared" si="18"/>
        <v>0</v>
      </c>
      <c r="P130" s="111">
        <f t="shared" si="19"/>
        <v>0</v>
      </c>
      <c r="Q130" s="112">
        <f t="shared" si="21"/>
        <v>0</v>
      </c>
      <c r="R130" s="112">
        <f t="shared" si="22"/>
        <v>0</v>
      </c>
      <c r="S130" s="112">
        <f t="shared" si="23"/>
        <v>0</v>
      </c>
      <c r="T130" s="112">
        <f t="shared" si="24"/>
        <v>0</v>
      </c>
      <c r="U130" s="112">
        <f t="shared" si="20"/>
        <v>0</v>
      </c>
    </row>
    <row r="131" spans="1:21">
      <c r="A131" s="118" t="str">
        <f>F_Inputs!A130</f>
        <v>SWB</v>
      </c>
      <c r="B131" s="118" t="str">
        <f>F_Inputs!B130</f>
        <v>CWW17_150TOT_PR24</v>
      </c>
      <c r="C131" s="118" t="str">
        <f>F_Inputs!C130</f>
        <v>EA/NRW environmental programme bioresources (WINEP/NEP) - Sludge investigations and monitoring (NEP only) bioresources opex - Total</v>
      </c>
      <c r="D131" s="118" t="str">
        <f>F_Inputs!D130</f>
        <v>£m</v>
      </c>
      <c r="E131" s="118" t="str">
        <f>F_Inputs!E130</f>
        <v>Price Review 2024</v>
      </c>
      <c r="F131" s="118">
        <f>F_Inputs!F130</f>
        <v>0</v>
      </c>
      <c r="G131" s="118">
        <f>F_Inputs!G130</f>
        <v>0</v>
      </c>
      <c r="H131" s="118">
        <f>F_Inputs!H130</f>
        <v>0</v>
      </c>
      <c r="I131" s="118">
        <f>F_Inputs!I130</f>
        <v>0</v>
      </c>
      <c r="J131" s="118">
        <f>F_Inputs!J130</f>
        <v>0</v>
      </c>
      <c r="K131" s="118">
        <f>F_Inputs!K130</f>
        <v>0</v>
      </c>
      <c r="L131" s="118">
        <f>F_Inputs!L130</f>
        <v>0</v>
      </c>
      <c r="M131" s="118"/>
      <c r="N131" s="118" t="str">
        <f t="shared" si="25"/>
        <v>CWW17_</v>
      </c>
      <c r="O131" s="111">
        <f t="shared" si="18"/>
        <v>0</v>
      </c>
      <c r="P131" s="111">
        <f t="shared" si="19"/>
        <v>0</v>
      </c>
      <c r="Q131" s="112">
        <f t="shared" si="21"/>
        <v>0</v>
      </c>
      <c r="R131" s="112">
        <f t="shared" si="22"/>
        <v>0</v>
      </c>
      <c r="S131" s="112">
        <f t="shared" si="23"/>
        <v>0</v>
      </c>
      <c r="T131" s="112">
        <f t="shared" si="24"/>
        <v>0</v>
      </c>
      <c r="U131" s="112">
        <f t="shared" si="20"/>
        <v>0</v>
      </c>
    </row>
    <row r="132" spans="1:21">
      <c r="A132" s="118" t="str">
        <f>F_Inputs!A131</f>
        <v>SWB</v>
      </c>
      <c r="B132" s="118" t="str">
        <f>F_Inputs!B131</f>
        <v>CWW17_151TOT_PR24</v>
      </c>
      <c r="C132" s="118" t="str">
        <f>F_Inputs!C131</f>
        <v>EA/NRW environmental programme bioresources (WINEP/NEP) - Sludge investigations and monitoring (NEP only) bioresources totex - Total</v>
      </c>
      <c r="D132" s="118" t="str">
        <f>F_Inputs!D131</f>
        <v>£m</v>
      </c>
      <c r="E132" s="118" t="str">
        <f>F_Inputs!E131</f>
        <v>Price Review 2024</v>
      </c>
      <c r="F132" s="118">
        <f>F_Inputs!F131</f>
        <v>0</v>
      </c>
      <c r="G132" s="118">
        <f>F_Inputs!G131</f>
        <v>0</v>
      </c>
      <c r="H132" s="118">
        <f>F_Inputs!H131</f>
        <v>0</v>
      </c>
      <c r="I132" s="118">
        <f>F_Inputs!I131</f>
        <v>0</v>
      </c>
      <c r="J132" s="118">
        <f>F_Inputs!J131</f>
        <v>0</v>
      </c>
      <c r="K132" s="118">
        <f>F_Inputs!K131</f>
        <v>0</v>
      </c>
      <c r="L132" s="118">
        <f>F_Inputs!L131</f>
        <v>0</v>
      </c>
      <c r="M132" s="118"/>
      <c r="N132" s="118" t="str">
        <f t="shared" si="25"/>
        <v>CWW17_</v>
      </c>
      <c r="O132" s="111">
        <f t="shared" si="18"/>
        <v>0</v>
      </c>
      <c r="P132" s="111">
        <f t="shared" si="19"/>
        <v>0</v>
      </c>
      <c r="Q132" s="112">
        <f t="shared" si="21"/>
        <v>0</v>
      </c>
      <c r="R132" s="112">
        <f t="shared" si="22"/>
        <v>0</v>
      </c>
      <c r="S132" s="112">
        <f t="shared" si="23"/>
        <v>0</v>
      </c>
      <c r="T132" s="112">
        <f t="shared" si="24"/>
        <v>0</v>
      </c>
      <c r="U132" s="112">
        <f t="shared" si="20"/>
        <v>0</v>
      </c>
    </row>
    <row r="133" spans="1:21">
      <c r="A133" s="118" t="str">
        <f>F_Inputs!A132</f>
        <v>SWB</v>
      </c>
      <c r="B133" s="118" t="str">
        <f>F_Inputs!B132</f>
        <v>CWW20_064_PR24</v>
      </c>
      <c r="C133" s="118" t="str">
        <f>F_Inputs!C132</f>
        <v>Other data - Total number of WINEP/NEP investigations</v>
      </c>
      <c r="D133" s="118" t="str">
        <f>F_Inputs!D132</f>
        <v>nr</v>
      </c>
      <c r="E133" s="118" t="str">
        <f>F_Inputs!E132</f>
        <v>Price Review 2024</v>
      </c>
      <c r="F133" s="118">
        <f>F_Inputs!F132</f>
        <v>12</v>
      </c>
      <c r="G133" s="118">
        <f>F_Inputs!G132</f>
        <v>4</v>
      </c>
      <c r="H133" s="118">
        <f>F_Inputs!H132</f>
        <v>0</v>
      </c>
      <c r="I133" s="118">
        <f>F_Inputs!I132</f>
        <v>32</v>
      </c>
      <c r="J133" s="118">
        <f>F_Inputs!J132</f>
        <v>329</v>
      </c>
      <c r="K133" s="118">
        <f>F_Inputs!K132</f>
        <v>0</v>
      </c>
      <c r="L133" s="118">
        <f>F_Inputs!L132</f>
        <v>0</v>
      </c>
      <c r="M133" s="118"/>
      <c r="N133" s="118" t="str">
        <f t="shared" si="25"/>
        <v>CWW20_</v>
      </c>
      <c r="O133" s="111">
        <f t="shared" si="18"/>
        <v>0</v>
      </c>
      <c r="P133" s="111">
        <f t="shared" si="19"/>
        <v>0</v>
      </c>
      <c r="Q133" s="112">
        <f t="shared" si="21"/>
        <v>0</v>
      </c>
      <c r="R133" s="112">
        <f t="shared" si="22"/>
        <v>32</v>
      </c>
      <c r="S133" s="112">
        <f t="shared" si="23"/>
        <v>329</v>
      </c>
      <c r="T133" s="112">
        <f t="shared" si="24"/>
        <v>0</v>
      </c>
      <c r="U133" s="112">
        <f t="shared" si="20"/>
        <v>0</v>
      </c>
    </row>
    <row r="134" spans="1:21">
      <c r="A134" s="118" t="str">
        <f>F_Inputs!A133</f>
        <v>SWB</v>
      </c>
      <c r="B134" s="118" t="str">
        <f>F_Inputs!B133</f>
        <v>BIO5_011_PR24</v>
      </c>
      <c r="C134" s="118" t="str">
        <f>F_Inputs!C133</f>
        <v>Sludge management/sludge treatment/ Bioresources cost driver - Additional Line 1; Sludge management/sludge treatment/ Bioresources cost driver</v>
      </c>
      <c r="D134" s="118" t="str">
        <f>F_Inputs!D133</f>
        <v>define</v>
      </c>
      <c r="E134" s="118" t="str">
        <f>F_Inputs!E133</f>
        <v>Price Review 2024</v>
      </c>
      <c r="F134" s="118" t="str">
        <f>F_Inputs!F133</f>
        <v/>
      </c>
      <c r="G134" s="118" t="str">
        <f>F_Inputs!G133</f>
        <v/>
      </c>
      <c r="H134" s="118" t="str">
        <f>F_Inputs!H133</f>
        <v/>
      </c>
      <c r="I134" s="118" t="str">
        <f>F_Inputs!I133</f>
        <v/>
      </c>
      <c r="J134" s="118" t="str">
        <f>F_Inputs!J133</f>
        <v/>
      </c>
      <c r="K134" s="118" t="str">
        <f>F_Inputs!K133</f>
        <v/>
      </c>
      <c r="L134" s="118" t="str">
        <f>F_Inputs!L133</f>
        <v/>
      </c>
      <c r="M134" s="118"/>
      <c r="N134" s="118" t="str">
        <f t="shared" si="25"/>
        <v>BIO5_0</v>
      </c>
      <c r="O134" s="111" t="str">
        <f t="shared" si="18"/>
        <v/>
      </c>
      <c r="P134" s="111" t="str">
        <f t="shared" si="19"/>
        <v/>
      </c>
      <c r="Q134" s="112" t="str">
        <f t="shared" si="21"/>
        <v/>
      </c>
      <c r="R134" s="112" t="str">
        <f t="shared" si="22"/>
        <v/>
      </c>
      <c r="S134" s="112" t="str">
        <f t="shared" si="23"/>
        <v/>
      </c>
      <c r="T134" s="112" t="str">
        <f t="shared" si="24"/>
        <v/>
      </c>
      <c r="U134" s="112" t="str">
        <f t="shared" si="20"/>
        <v/>
      </c>
    </row>
    <row r="135" spans="1:21">
      <c r="A135" s="118" t="str">
        <f>F_Inputs!A134</f>
        <v>SRN</v>
      </c>
      <c r="B135" s="118" t="str">
        <f>F_Inputs!B134</f>
        <v>CWW3_149TOT_PR24</v>
      </c>
      <c r="C135" s="118" t="str">
        <f>F_Inputs!C134</f>
        <v>EA/NRW environmental programme bioresources (WINEP/NEP) - Sludge investigations and monitoring (NEP only) bioresources capex - Total</v>
      </c>
      <c r="D135" s="118" t="str">
        <f>F_Inputs!D134</f>
        <v>£m</v>
      </c>
      <c r="E135" s="118" t="str">
        <f>F_Inputs!E134</f>
        <v>Price Review 2024</v>
      </c>
      <c r="F135" s="118">
        <f>F_Inputs!F134</f>
        <v>0</v>
      </c>
      <c r="G135" s="118">
        <f>F_Inputs!G134</f>
        <v>0</v>
      </c>
      <c r="H135" s="118">
        <f>F_Inputs!H134</f>
        <v>0</v>
      </c>
      <c r="I135" s="118">
        <f>F_Inputs!I134</f>
        <v>0</v>
      </c>
      <c r="J135" s="118">
        <f>F_Inputs!J134</f>
        <v>0</v>
      </c>
      <c r="K135" s="118">
        <f>F_Inputs!K134</f>
        <v>0</v>
      </c>
      <c r="L135" s="118">
        <f>F_Inputs!L134</f>
        <v>0</v>
      </c>
      <c r="M135" s="118"/>
      <c r="N135" s="118" t="str">
        <f t="shared" si="25"/>
        <v>CWW3_1</v>
      </c>
      <c r="O135" s="111">
        <f t="shared" si="18"/>
        <v>0</v>
      </c>
      <c r="P135" s="111">
        <f t="shared" si="19"/>
        <v>0</v>
      </c>
      <c r="Q135" s="112">
        <f t="shared" si="21"/>
        <v>0</v>
      </c>
      <c r="R135" s="112">
        <f t="shared" si="22"/>
        <v>0</v>
      </c>
      <c r="S135" s="112">
        <f t="shared" si="23"/>
        <v>0</v>
      </c>
      <c r="T135" s="112">
        <f t="shared" si="24"/>
        <v>0</v>
      </c>
      <c r="U135" s="112">
        <f t="shared" si="20"/>
        <v>0</v>
      </c>
    </row>
    <row r="136" spans="1:21">
      <c r="A136" s="118" t="str">
        <f>F_Inputs!A135</f>
        <v>SRN</v>
      </c>
      <c r="B136" s="118" t="str">
        <f>F_Inputs!B135</f>
        <v>CWW3_150TOT_PR24</v>
      </c>
      <c r="C136" s="118" t="str">
        <f>F_Inputs!C135</f>
        <v>EA/NRW environmental programme bioresources (WINEP/NEP) - Sludge investigations and monitoring (NEP only) bioresources opex - Total</v>
      </c>
      <c r="D136" s="118" t="str">
        <f>F_Inputs!D135</f>
        <v>£m</v>
      </c>
      <c r="E136" s="118" t="str">
        <f>F_Inputs!E135</f>
        <v>Price Review 2024</v>
      </c>
      <c r="F136" s="118">
        <f>F_Inputs!F135</f>
        <v>0</v>
      </c>
      <c r="G136" s="118">
        <f>F_Inputs!G135</f>
        <v>0</v>
      </c>
      <c r="H136" s="118">
        <f>F_Inputs!H135</f>
        <v>0</v>
      </c>
      <c r="I136" s="118">
        <f>F_Inputs!I135</f>
        <v>0</v>
      </c>
      <c r="J136" s="118">
        <f>F_Inputs!J135</f>
        <v>0</v>
      </c>
      <c r="K136" s="118">
        <f>F_Inputs!K135</f>
        <v>0</v>
      </c>
      <c r="L136" s="118">
        <f>F_Inputs!L135</f>
        <v>0</v>
      </c>
      <c r="M136" s="118"/>
      <c r="N136" s="118" t="str">
        <f t="shared" si="25"/>
        <v>CWW3_1</v>
      </c>
      <c r="O136" s="111">
        <f t="shared" si="18"/>
        <v>0</v>
      </c>
      <c r="P136" s="111">
        <f t="shared" si="19"/>
        <v>0</v>
      </c>
      <c r="Q136" s="112">
        <f t="shared" si="21"/>
        <v>0</v>
      </c>
      <c r="R136" s="112">
        <f t="shared" si="22"/>
        <v>0</v>
      </c>
      <c r="S136" s="112">
        <f t="shared" si="23"/>
        <v>0</v>
      </c>
      <c r="T136" s="112">
        <f t="shared" si="24"/>
        <v>0</v>
      </c>
      <c r="U136" s="112">
        <f t="shared" si="20"/>
        <v>0</v>
      </c>
    </row>
    <row r="137" spans="1:21">
      <c r="A137" s="118" t="str">
        <f>F_Inputs!A136</f>
        <v>SRN</v>
      </c>
      <c r="B137" s="118" t="str">
        <f>F_Inputs!B136</f>
        <v>CWW3_151TOT_PR24</v>
      </c>
      <c r="C137" s="118" t="str">
        <f>F_Inputs!C136</f>
        <v>EA/NRW environmental programme bioresources (WINEP/NEP) - Sludge investigations and monitoring (NEP only) bioresources totex - Total</v>
      </c>
      <c r="D137" s="118" t="str">
        <f>F_Inputs!D136</f>
        <v>£m</v>
      </c>
      <c r="E137" s="118" t="str">
        <f>F_Inputs!E136</f>
        <v>Price Review 2024</v>
      </c>
      <c r="F137" s="118">
        <f>F_Inputs!F136</f>
        <v>0</v>
      </c>
      <c r="G137" s="118">
        <f>F_Inputs!G136</f>
        <v>0</v>
      </c>
      <c r="H137" s="118">
        <f>F_Inputs!H136</f>
        <v>0</v>
      </c>
      <c r="I137" s="118">
        <f>F_Inputs!I136</f>
        <v>0</v>
      </c>
      <c r="J137" s="118">
        <f>F_Inputs!J136</f>
        <v>0</v>
      </c>
      <c r="K137" s="118">
        <f>F_Inputs!K136</f>
        <v>0</v>
      </c>
      <c r="L137" s="118">
        <f>F_Inputs!L136</f>
        <v>0</v>
      </c>
      <c r="M137" s="118"/>
      <c r="N137" s="118" t="str">
        <f t="shared" si="25"/>
        <v>CWW3_1</v>
      </c>
      <c r="O137" s="111">
        <f t="shared" si="18"/>
        <v>0</v>
      </c>
      <c r="P137" s="111">
        <f t="shared" si="19"/>
        <v>0</v>
      </c>
      <c r="Q137" s="112">
        <f t="shared" si="21"/>
        <v>0</v>
      </c>
      <c r="R137" s="112">
        <f t="shared" si="22"/>
        <v>0</v>
      </c>
      <c r="S137" s="112">
        <f t="shared" si="23"/>
        <v>0</v>
      </c>
      <c r="T137" s="112">
        <f t="shared" si="24"/>
        <v>0</v>
      </c>
      <c r="U137" s="112">
        <f t="shared" si="20"/>
        <v>0</v>
      </c>
    </row>
    <row r="138" spans="1:21">
      <c r="A138" s="118" t="str">
        <f>F_Inputs!A137</f>
        <v>SRN</v>
      </c>
      <c r="B138" s="118" t="str">
        <f>F_Inputs!B137</f>
        <v>CWW9_149TOT_PR24</v>
      </c>
      <c r="C138" s="118" t="str">
        <f>F_Inputs!C137</f>
        <v>EA/NRW environmental programme bioresources (WINEP/NEP) - Sludge investigations and monitoring (NEP only) bioresources capex - Total</v>
      </c>
      <c r="D138" s="118" t="str">
        <f>F_Inputs!D137</f>
        <v>£m</v>
      </c>
      <c r="E138" s="118" t="str">
        <f>F_Inputs!E137</f>
        <v>Price Review 2024</v>
      </c>
      <c r="F138" s="118">
        <f>F_Inputs!F137</f>
        <v>0</v>
      </c>
      <c r="G138" s="118">
        <f>F_Inputs!G137</f>
        <v>0</v>
      </c>
      <c r="H138" s="118">
        <f>F_Inputs!H137</f>
        <v>0</v>
      </c>
      <c r="I138" s="118">
        <f>F_Inputs!I137</f>
        <v>0</v>
      </c>
      <c r="J138" s="118">
        <f>F_Inputs!J137</f>
        <v>0</v>
      </c>
      <c r="K138" s="118">
        <f>F_Inputs!K137</f>
        <v>0</v>
      </c>
      <c r="L138" s="118">
        <f>F_Inputs!L137</f>
        <v>0</v>
      </c>
      <c r="M138" s="118"/>
      <c r="N138" s="118" t="str">
        <f t="shared" ref="N138:N140" si="26">LEFT(B138,6)</f>
        <v>CWW9_1</v>
      </c>
      <c r="O138" s="111">
        <f t="shared" ref="O138:O201" si="27">IF(OR($N138="CWW12_",$N138= "CWW17_",$N138= "CWW20A",$N138= "BIO5_0"),F138,0)</f>
        <v>0</v>
      </c>
      <c r="P138" s="111">
        <f t="shared" ref="P138:P201" si="28">IF(OR($N138="CWW12_",$N138= "CWW17_",$N138= "CWW20A",$N138= "BIO5_0"),G138,0)</f>
        <v>0</v>
      </c>
      <c r="Q138" s="112">
        <f t="shared" si="21"/>
        <v>0</v>
      </c>
      <c r="R138" s="112">
        <f t="shared" si="22"/>
        <v>0</v>
      </c>
      <c r="S138" s="112">
        <f t="shared" si="23"/>
        <v>0</v>
      </c>
      <c r="T138" s="112">
        <f t="shared" si="24"/>
        <v>0</v>
      </c>
      <c r="U138" s="112">
        <f t="shared" si="20"/>
        <v>0</v>
      </c>
    </row>
    <row r="139" spans="1:21">
      <c r="A139" s="118" t="str">
        <f>F_Inputs!A138</f>
        <v>SRN</v>
      </c>
      <c r="B139" s="118" t="str">
        <f>F_Inputs!B138</f>
        <v>CWW9_150TOT_PR24</v>
      </c>
      <c r="C139" s="118" t="str">
        <f>F_Inputs!C138</f>
        <v>EA/NRW environmental programme bioresources (WINEP/NEP) - Sludge investigations and monitoring (NEP only) bioresources opex - Total</v>
      </c>
      <c r="D139" s="118" t="str">
        <f>F_Inputs!D138</f>
        <v>£m</v>
      </c>
      <c r="E139" s="118" t="str">
        <f>F_Inputs!E138</f>
        <v>Price Review 2024</v>
      </c>
      <c r="F139" s="118">
        <f>F_Inputs!F138</f>
        <v>0</v>
      </c>
      <c r="G139" s="118">
        <f>F_Inputs!G138</f>
        <v>0</v>
      </c>
      <c r="H139" s="118">
        <f>F_Inputs!H138</f>
        <v>0</v>
      </c>
      <c r="I139" s="118">
        <f>F_Inputs!I138</f>
        <v>0</v>
      </c>
      <c r="J139" s="118">
        <f>F_Inputs!J138</f>
        <v>0</v>
      </c>
      <c r="K139" s="118">
        <f>F_Inputs!K138</f>
        <v>0</v>
      </c>
      <c r="L139" s="118">
        <f>F_Inputs!L138</f>
        <v>0</v>
      </c>
      <c r="M139" s="118"/>
      <c r="N139" s="118" t="str">
        <f t="shared" si="26"/>
        <v>CWW9_1</v>
      </c>
      <c r="O139" s="111">
        <f t="shared" si="27"/>
        <v>0</v>
      </c>
      <c r="P139" s="111">
        <f t="shared" si="28"/>
        <v>0</v>
      </c>
      <c r="Q139" s="112">
        <f t="shared" si="21"/>
        <v>0</v>
      </c>
      <c r="R139" s="112">
        <f t="shared" si="22"/>
        <v>0</v>
      </c>
      <c r="S139" s="112">
        <f t="shared" si="23"/>
        <v>0</v>
      </c>
      <c r="T139" s="112">
        <f t="shared" si="24"/>
        <v>0</v>
      </c>
      <c r="U139" s="112">
        <f t="shared" si="20"/>
        <v>0</v>
      </c>
    </row>
    <row r="140" spans="1:21">
      <c r="A140" s="118" t="str">
        <f>F_Inputs!A139</f>
        <v>SRN</v>
      </c>
      <c r="B140" s="118" t="str">
        <f>F_Inputs!B139</f>
        <v>CWW9_151TOT_PR24</v>
      </c>
      <c r="C140" s="118" t="str">
        <f>F_Inputs!C139</f>
        <v>EA/NRW environmental programme bioresources (WINEP/NEP) - Sludge investigations and monitoring (NEP only) bioresources totex - Total</v>
      </c>
      <c r="D140" s="118" t="str">
        <f>F_Inputs!D139</f>
        <v>£m</v>
      </c>
      <c r="E140" s="118" t="str">
        <f>F_Inputs!E139</f>
        <v>Price Review 2024</v>
      </c>
      <c r="F140" s="118">
        <f>F_Inputs!F139</f>
        <v>0</v>
      </c>
      <c r="G140" s="118">
        <f>F_Inputs!G139</f>
        <v>0</v>
      </c>
      <c r="H140" s="118">
        <f>F_Inputs!H139</f>
        <v>0</v>
      </c>
      <c r="I140" s="118">
        <f>F_Inputs!I139</f>
        <v>0</v>
      </c>
      <c r="J140" s="118">
        <f>F_Inputs!J139</f>
        <v>0</v>
      </c>
      <c r="K140" s="118">
        <f>F_Inputs!K139</f>
        <v>0</v>
      </c>
      <c r="L140" s="118">
        <f>F_Inputs!L139</f>
        <v>0</v>
      </c>
      <c r="M140" s="118"/>
      <c r="N140" s="118" t="str">
        <f t="shared" si="26"/>
        <v>CWW9_1</v>
      </c>
      <c r="O140" s="111">
        <f t="shared" si="27"/>
        <v>0</v>
      </c>
      <c r="P140" s="111">
        <f t="shared" si="28"/>
        <v>0</v>
      </c>
      <c r="Q140" s="112">
        <f t="shared" si="21"/>
        <v>0</v>
      </c>
      <c r="R140" s="112">
        <f t="shared" si="22"/>
        <v>0</v>
      </c>
      <c r="S140" s="112">
        <f t="shared" si="23"/>
        <v>0</v>
      </c>
      <c r="T140" s="112">
        <f t="shared" si="24"/>
        <v>0</v>
      </c>
      <c r="U140" s="112">
        <f t="shared" si="20"/>
        <v>0</v>
      </c>
    </row>
    <row r="141" spans="1:21">
      <c r="A141" s="118" t="str">
        <f>F_Inputs!A140</f>
        <v>SRN</v>
      </c>
      <c r="B141" s="118" t="str">
        <f>F_Inputs!B140</f>
        <v>CWW12_149TOT_PR24</v>
      </c>
      <c r="C141" s="118" t="str">
        <f>F_Inputs!C140</f>
        <v>EA/NRW environmental programme bioresources (WINEP/NEP) - Sludge investigations and monitoring (NEP only) bioresources capex - Total</v>
      </c>
      <c r="D141" s="118" t="str">
        <f>F_Inputs!D140</f>
        <v>£m</v>
      </c>
      <c r="E141" s="118" t="str">
        <f>F_Inputs!E140</f>
        <v>Price Review 2024</v>
      </c>
      <c r="F141" s="118">
        <f>F_Inputs!F140</f>
        <v>0</v>
      </c>
      <c r="G141" s="118">
        <f>F_Inputs!G140</f>
        <v>0</v>
      </c>
      <c r="H141" s="118" t="str">
        <f>F_Inputs!H140</f>
        <v/>
      </c>
      <c r="I141" s="118" t="str">
        <f>F_Inputs!I140</f>
        <v/>
      </c>
      <c r="J141" s="118" t="str">
        <f>F_Inputs!J140</f>
        <v/>
      </c>
      <c r="K141" s="118" t="str">
        <f>F_Inputs!K140</f>
        <v/>
      </c>
      <c r="L141" s="118" t="str">
        <f>F_Inputs!L140</f>
        <v/>
      </c>
      <c r="M141" s="118"/>
      <c r="N141" s="118" t="str">
        <f t="shared" ref="N141:N154" si="29">LEFT(B141,6)</f>
        <v>CWW12_</v>
      </c>
      <c r="O141" s="111">
        <f t="shared" si="27"/>
        <v>0</v>
      </c>
      <c r="P141" s="111">
        <f t="shared" si="28"/>
        <v>0</v>
      </c>
      <c r="Q141" s="112">
        <f t="shared" ref="Q141:Q156" si="30">IF(OR($N141="CWW3_0",$N141="CWW3_1", $N141= "CWW20_",$N141="BIO5_0",$N141="CWW1A_"),H141,0)</f>
        <v>0</v>
      </c>
      <c r="R141" s="112">
        <f t="shared" ref="R141:R154" si="31">IF(OR($N141="CWW3_0",$N141="CWW3_1", $N141= "CWW20_",$N141="BIO5_0",$N141="CWW1A_"),I141,0)</f>
        <v>0</v>
      </c>
      <c r="S141" s="112">
        <f t="shared" ref="S141:S154" si="32">IF(OR($N141="CWW3_0",$N141="CWW3_1", $N141= "CWW20_",$N141="BIO5_0",$N141="CWW1A_"),J141,0)</f>
        <v>0</v>
      </c>
      <c r="T141" s="112">
        <f t="shared" ref="T141:T154" si="33">IF(OR($N141="CWW3_0",$N141="CWW3_1", $N141= "CWW20_",$N141="BIO5_0",$N141="CWW1A_"),K141,0)</f>
        <v>0</v>
      </c>
      <c r="U141" s="112">
        <f t="shared" ref="U141:U154" si="34">IF(OR($N141="CWW3_0",$N141="CWW3_1", $N141= "CWW20_",$N141="BIO5_0",$N141="CWW1A_"),L141,0)</f>
        <v>0</v>
      </c>
    </row>
    <row r="142" spans="1:21">
      <c r="A142" s="118" t="str">
        <f>F_Inputs!A141</f>
        <v>SRN</v>
      </c>
      <c r="B142" s="118" t="str">
        <f>F_Inputs!B141</f>
        <v>CWW12_150TOT_PR24</v>
      </c>
      <c r="C142" s="118" t="str">
        <f>F_Inputs!C141</f>
        <v>EA/NRW environmental programme bioresources (WINEP/NEP) - Sludge investigations and monitoring (NEP only) bioresources opex - Total</v>
      </c>
      <c r="D142" s="118" t="str">
        <f>F_Inputs!D141</f>
        <v>£m</v>
      </c>
      <c r="E142" s="118" t="str">
        <f>F_Inputs!E141</f>
        <v>Price Review 2024</v>
      </c>
      <c r="F142" s="118">
        <f>F_Inputs!F141</f>
        <v>0</v>
      </c>
      <c r="G142" s="118">
        <f>F_Inputs!G141</f>
        <v>0</v>
      </c>
      <c r="H142" s="118" t="str">
        <f>F_Inputs!H141</f>
        <v/>
      </c>
      <c r="I142" s="118" t="str">
        <f>F_Inputs!I141</f>
        <v/>
      </c>
      <c r="J142" s="118" t="str">
        <f>F_Inputs!J141</f>
        <v/>
      </c>
      <c r="K142" s="118" t="str">
        <f>F_Inputs!K141</f>
        <v/>
      </c>
      <c r="L142" s="118" t="str">
        <f>F_Inputs!L141</f>
        <v/>
      </c>
      <c r="M142" s="118"/>
      <c r="N142" s="118" t="str">
        <f t="shared" si="29"/>
        <v>CWW12_</v>
      </c>
      <c r="O142" s="111">
        <f t="shared" si="27"/>
        <v>0</v>
      </c>
      <c r="P142" s="111">
        <f t="shared" si="28"/>
        <v>0</v>
      </c>
      <c r="Q142" s="112">
        <f t="shared" si="30"/>
        <v>0</v>
      </c>
      <c r="R142" s="112">
        <f t="shared" si="31"/>
        <v>0</v>
      </c>
      <c r="S142" s="112">
        <f t="shared" si="32"/>
        <v>0</v>
      </c>
      <c r="T142" s="112">
        <f t="shared" si="33"/>
        <v>0</v>
      </c>
      <c r="U142" s="112">
        <f t="shared" si="34"/>
        <v>0</v>
      </c>
    </row>
    <row r="143" spans="1:21">
      <c r="A143" s="118" t="str">
        <f>F_Inputs!A142</f>
        <v>SRN</v>
      </c>
      <c r="B143" s="118" t="str">
        <f>F_Inputs!B142</f>
        <v>CWW12_151TOT_PR24</v>
      </c>
      <c r="C143" s="118" t="str">
        <f>F_Inputs!C142</f>
        <v>EA/NRW environmental programme bioresources (WINEP/NEP) - Sludge investigations and monitoring (NEP only) bioresources totex - Total</v>
      </c>
      <c r="D143" s="118" t="str">
        <f>F_Inputs!D142</f>
        <v>£m</v>
      </c>
      <c r="E143" s="118" t="str">
        <f>F_Inputs!E142</f>
        <v>Price Review 2024</v>
      </c>
      <c r="F143" s="118">
        <f>F_Inputs!F142</f>
        <v>0</v>
      </c>
      <c r="G143" s="118">
        <f>F_Inputs!G142</f>
        <v>0</v>
      </c>
      <c r="H143" s="118" t="str">
        <f>F_Inputs!H142</f>
        <v/>
      </c>
      <c r="I143" s="118" t="str">
        <f>F_Inputs!I142</f>
        <v/>
      </c>
      <c r="J143" s="118" t="str">
        <f>F_Inputs!J142</f>
        <v/>
      </c>
      <c r="K143" s="118" t="str">
        <f>F_Inputs!K142</f>
        <v/>
      </c>
      <c r="L143" s="118" t="str">
        <f>F_Inputs!L142</f>
        <v/>
      </c>
      <c r="M143" s="118"/>
      <c r="N143" s="118" t="str">
        <f t="shared" si="29"/>
        <v>CWW12_</v>
      </c>
      <c r="O143" s="111">
        <f t="shared" si="27"/>
        <v>0</v>
      </c>
      <c r="P143" s="111">
        <f t="shared" si="28"/>
        <v>0</v>
      </c>
      <c r="Q143" s="112">
        <f t="shared" si="30"/>
        <v>0</v>
      </c>
      <c r="R143" s="112">
        <f t="shared" si="31"/>
        <v>0</v>
      </c>
      <c r="S143" s="112">
        <f t="shared" si="32"/>
        <v>0</v>
      </c>
      <c r="T143" s="112">
        <f t="shared" si="33"/>
        <v>0</v>
      </c>
      <c r="U143" s="112">
        <f t="shared" si="34"/>
        <v>0</v>
      </c>
    </row>
    <row r="144" spans="1:21">
      <c r="A144" s="118" t="str">
        <f>F_Inputs!A143</f>
        <v>SRN</v>
      </c>
      <c r="B144" s="118" t="str">
        <f>F_Inputs!B143</f>
        <v>CWW13_201_PR24</v>
      </c>
      <c r="C144" s="118" t="str">
        <f>F_Inputs!C143</f>
        <v>EA/NRW environmental programme bioresources (WINEP/NEP) - Sludge investigations and monitoring; BVA (WINEP/NEP) bioresources capex - Expenditure on projects starting in AMP8</v>
      </c>
      <c r="D144" s="118" t="str">
        <f>F_Inputs!D143</f>
        <v>£m</v>
      </c>
      <c r="E144" s="118" t="str">
        <f>F_Inputs!E143</f>
        <v>Price Review 2024</v>
      </c>
      <c r="F144" s="118" t="str">
        <f>F_Inputs!F143</f>
        <v/>
      </c>
      <c r="G144" s="118" t="str">
        <f>F_Inputs!G143</f>
        <v/>
      </c>
      <c r="H144" s="118">
        <f>F_Inputs!H143</f>
        <v>0</v>
      </c>
      <c r="I144" s="118">
        <f>F_Inputs!I143</f>
        <v>0</v>
      </c>
      <c r="J144" s="118">
        <f>F_Inputs!J143</f>
        <v>0</v>
      </c>
      <c r="K144" s="118">
        <f>F_Inputs!K143</f>
        <v>0</v>
      </c>
      <c r="L144" s="118">
        <f>F_Inputs!L143</f>
        <v>0</v>
      </c>
      <c r="M144" s="118"/>
      <c r="N144" s="118" t="str">
        <f t="shared" si="29"/>
        <v>CWW13_</v>
      </c>
      <c r="O144" s="111">
        <f t="shared" si="27"/>
        <v>0</v>
      </c>
      <c r="P144" s="111">
        <f t="shared" si="28"/>
        <v>0</v>
      </c>
      <c r="Q144" s="112">
        <f t="shared" si="30"/>
        <v>0</v>
      </c>
      <c r="R144" s="112">
        <f t="shared" si="31"/>
        <v>0</v>
      </c>
      <c r="S144" s="112">
        <f t="shared" si="32"/>
        <v>0</v>
      </c>
      <c r="T144" s="112">
        <f t="shared" si="33"/>
        <v>0</v>
      </c>
      <c r="U144" s="112">
        <f t="shared" si="34"/>
        <v>0</v>
      </c>
    </row>
    <row r="145" spans="1:21">
      <c r="A145" s="118" t="str">
        <f>F_Inputs!A144</f>
        <v>SRN</v>
      </c>
      <c r="B145" s="118" t="str">
        <f>F_Inputs!B144</f>
        <v>CWW13_202_PR24</v>
      </c>
      <c r="C145" s="118" t="str">
        <f>F_Inputs!C144</f>
        <v>EA/NRW environmental programme bioresources (WINEP/NEP) - Sludge investigations and monitoring; BVA (WINEP/NEP) bioresources opex - Expenditure on projects starting in AMP8</v>
      </c>
      <c r="D145" s="118" t="str">
        <f>F_Inputs!D144</f>
        <v>£m</v>
      </c>
      <c r="E145" s="118" t="str">
        <f>F_Inputs!E144</f>
        <v>Price Review 2024</v>
      </c>
      <c r="F145" s="118" t="str">
        <f>F_Inputs!F144</f>
        <v/>
      </c>
      <c r="G145" s="118" t="str">
        <f>F_Inputs!G144</f>
        <v/>
      </c>
      <c r="H145" s="118">
        <f>F_Inputs!H144</f>
        <v>0</v>
      </c>
      <c r="I145" s="118">
        <f>F_Inputs!I144</f>
        <v>0</v>
      </c>
      <c r="J145" s="118">
        <f>F_Inputs!J144</f>
        <v>0</v>
      </c>
      <c r="K145" s="118">
        <f>F_Inputs!K144</f>
        <v>0</v>
      </c>
      <c r="L145" s="118">
        <f>F_Inputs!L144</f>
        <v>0</v>
      </c>
      <c r="M145" s="118"/>
      <c r="N145" s="118" t="str">
        <f t="shared" si="29"/>
        <v>CWW13_</v>
      </c>
      <c r="O145" s="111">
        <f t="shared" si="27"/>
        <v>0</v>
      </c>
      <c r="P145" s="111">
        <f t="shared" si="28"/>
        <v>0</v>
      </c>
      <c r="Q145" s="112">
        <f t="shared" si="30"/>
        <v>0</v>
      </c>
      <c r="R145" s="112">
        <f t="shared" si="31"/>
        <v>0</v>
      </c>
      <c r="S145" s="112">
        <f t="shared" si="32"/>
        <v>0</v>
      </c>
      <c r="T145" s="112">
        <f t="shared" si="33"/>
        <v>0</v>
      </c>
      <c r="U145" s="112">
        <f t="shared" si="34"/>
        <v>0</v>
      </c>
    </row>
    <row r="146" spans="1:21">
      <c r="A146" s="118" t="str">
        <f>F_Inputs!A145</f>
        <v>SRN</v>
      </c>
      <c r="B146" s="118" t="str">
        <f>F_Inputs!B145</f>
        <v>CWW13_203_PR24</v>
      </c>
      <c r="C146" s="118" t="str">
        <f>F_Inputs!C145</f>
        <v>EA/NRW environmental programme bioresources (WINEP/NEP) - Sludge investigations and monitoring; BVA (WINEP/NEP) bioresources totex - Expenditure on projects starting in AMP8</v>
      </c>
      <c r="D146" s="118" t="str">
        <f>F_Inputs!D145</f>
        <v>£m</v>
      </c>
      <c r="E146" s="118" t="str">
        <f>F_Inputs!E145</f>
        <v>Price Review 2024</v>
      </c>
      <c r="F146" s="118" t="str">
        <f>F_Inputs!F145</f>
        <v/>
      </c>
      <c r="G146" s="118" t="str">
        <f>F_Inputs!G145</f>
        <v/>
      </c>
      <c r="H146" s="118">
        <f>F_Inputs!H145</f>
        <v>0</v>
      </c>
      <c r="I146" s="118">
        <f>F_Inputs!I145</f>
        <v>0</v>
      </c>
      <c r="J146" s="118">
        <f>F_Inputs!J145</f>
        <v>0</v>
      </c>
      <c r="K146" s="118">
        <f>F_Inputs!K145</f>
        <v>0</v>
      </c>
      <c r="L146" s="118">
        <f>F_Inputs!L145</f>
        <v>0</v>
      </c>
      <c r="M146" s="118"/>
      <c r="N146" s="118" t="str">
        <f t="shared" si="29"/>
        <v>CWW13_</v>
      </c>
      <c r="O146" s="111">
        <f t="shared" si="27"/>
        <v>0</v>
      </c>
      <c r="P146" s="111">
        <f t="shared" si="28"/>
        <v>0</v>
      </c>
      <c r="Q146" s="112">
        <f t="shared" si="30"/>
        <v>0</v>
      </c>
      <c r="R146" s="112">
        <f t="shared" si="31"/>
        <v>0</v>
      </c>
      <c r="S146" s="112">
        <f t="shared" si="32"/>
        <v>0</v>
      </c>
      <c r="T146" s="112">
        <f t="shared" si="33"/>
        <v>0</v>
      </c>
      <c r="U146" s="112">
        <f t="shared" si="34"/>
        <v>0</v>
      </c>
    </row>
    <row r="147" spans="1:21">
      <c r="A147" s="118" t="str">
        <f>F_Inputs!A146</f>
        <v>SRN</v>
      </c>
      <c r="B147" s="118" t="str">
        <f>F_Inputs!B146</f>
        <v>CWW13_204_PR24</v>
      </c>
      <c r="C147" s="118" t="str">
        <f>F_Inputs!C146</f>
        <v>EA/NRW environmental programme bioresources (WINEP/NEP) - Sludge investigations and monitoring; BVA (WINEP/NEP) bioresources third party contributions - Expenditure on projects starting in AMP8</v>
      </c>
      <c r="D147" s="118" t="str">
        <f>F_Inputs!D146</f>
        <v>£m</v>
      </c>
      <c r="E147" s="118" t="str">
        <f>F_Inputs!E146</f>
        <v>Price Review 2024</v>
      </c>
      <c r="F147" s="118" t="str">
        <f>F_Inputs!F146</f>
        <v/>
      </c>
      <c r="G147" s="118" t="str">
        <f>F_Inputs!G146</f>
        <v/>
      </c>
      <c r="H147" s="118">
        <f>F_Inputs!H146</f>
        <v>0</v>
      </c>
      <c r="I147" s="118">
        <f>F_Inputs!I146</f>
        <v>0</v>
      </c>
      <c r="J147" s="118">
        <f>F_Inputs!J146</f>
        <v>0</v>
      </c>
      <c r="K147" s="118">
        <f>F_Inputs!K146</f>
        <v>0</v>
      </c>
      <c r="L147" s="118">
        <f>F_Inputs!L146</f>
        <v>0</v>
      </c>
      <c r="M147" s="118"/>
      <c r="N147" s="118" t="str">
        <f t="shared" si="29"/>
        <v>CWW13_</v>
      </c>
      <c r="O147" s="111">
        <f t="shared" si="27"/>
        <v>0</v>
      </c>
      <c r="P147" s="111">
        <f t="shared" si="28"/>
        <v>0</v>
      </c>
      <c r="Q147" s="112">
        <f t="shared" si="30"/>
        <v>0</v>
      </c>
      <c r="R147" s="112">
        <f t="shared" si="31"/>
        <v>0</v>
      </c>
      <c r="S147" s="112">
        <f t="shared" si="32"/>
        <v>0</v>
      </c>
      <c r="T147" s="112">
        <f t="shared" si="33"/>
        <v>0</v>
      </c>
      <c r="U147" s="112">
        <f t="shared" si="34"/>
        <v>0</v>
      </c>
    </row>
    <row r="148" spans="1:21">
      <c r="A148" s="118" t="str">
        <f>F_Inputs!A147</f>
        <v>SRN</v>
      </c>
      <c r="B148" s="118" t="str">
        <f>F_Inputs!B147</f>
        <v>CWW14_201_PR24</v>
      </c>
      <c r="C148" s="118" t="str">
        <f>F_Inputs!C147</f>
        <v>EA/NRW environmental programme bioresources (WINEP/NEP) - Sludge investigations and monitoring; BVA (WINEP/NEP) bioresources capex - Expenditure on alternative least cost option plan for projects starting in AMP8</v>
      </c>
      <c r="D148" s="118" t="str">
        <f>F_Inputs!D147</f>
        <v>£m</v>
      </c>
      <c r="E148" s="118" t="str">
        <f>F_Inputs!E147</f>
        <v>Price Review 2024</v>
      </c>
      <c r="F148" s="118" t="str">
        <f>F_Inputs!F147</f>
        <v/>
      </c>
      <c r="G148" s="118" t="str">
        <f>F_Inputs!G147</f>
        <v/>
      </c>
      <c r="H148" s="118">
        <f>F_Inputs!H147</f>
        <v>0</v>
      </c>
      <c r="I148" s="118">
        <f>F_Inputs!I147</f>
        <v>0</v>
      </c>
      <c r="J148" s="118">
        <f>F_Inputs!J147</f>
        <v>0</v>
      </c>
      <c r="K148" s="118">
        <f>F_Inputs!K147</f>
        <v>0</v>
      </c>
      <c r="L148" s="118">
        <f>F_Inputs!L147</f>
        <v>0</v>
      </c>
      <c r="M148" s="118"/>
      <c r="N148" s="118" t="str">
        <f t="shared" si="29"/>
        <v>CWW14_</v>
      </c>
      <c r="O148" s="111">
        <f t="shared" si="27"/>
        <v>0</v>
      </c>
      <c r="P148" s="111">
        <f t="shared" si="28"/>
        <v>0</v>
      </c>
      <c r="Q148" s="112">
        <f t="shared" si="30"/>
        <v>0</v>
      </c>
      <c r="R148" s="112">
        <f t="shared" si="31"/>
        <v>0</v>
      </c>
      <c r="S148" s="112">
        <f t="shared" si="32"/>
        <v>0</v>
      </c>
      <c r="T148" s="112">
        <f t="shared" si="33"/>
        <v>0</v>
      </c>
      <c r="U148" s="112">
        <f t="shared" si="34"/>
        <v>0</v>
      </c>
    </row>
    <row r="149" spans="1:21">
      <c r="A149" s="118" t="str">
        <f>F_Inputs!A148</f>
        <v>SRN</v>
      </c>
      <c r="B149" s="118" t="str">
        <f>F_Inputs!B148</f>
        <v>CWW14_202_PR24</v>
      </c>
      <c r="C149" s="118" t="str">
        <f>F_Inputs!C148</f>
        <v>EA/NRW environmental programme bioresources (WINEP/NEP) - Sludge investigations and monitoring; BVA (WINEP/NEP) bioresources opex - Expenditure on alternative least cost option plan for projects starting in AMP8</v>
      </c>
      <c r="D149" s="118" t="str">
        <f>F_Inputs!D148</f>
        <v>£m</v>
      </c>
      <c r="E149" s="118" t="str">
        <f>F_Inputs!E148</f>
        <v>Price Review 2024</v>
      </c>
      <c r="F149" s="118" t="str">
        <f>F_Inputs!F148</f>
        <v/>
      </c>
      <c r="G149" s="118" t="str">
        <f>F_Inputs!G148</f>
        <v/>
      </c>
      <c r="H149" s="118">
        <f>F_Inputs!H148</f>
        <v>0</v>
      </c>
      <c r="I149" s="118">
        <f>F_Inputs!I148</f>
        <v>0</v>
      </c>
      <c r="J149" s="118">
        <f>F_Inputs!J148</f>
        <v>0</v>
      </c>
      <c r="K149" s="118">
        <f>F_Inputs!K148</f>
        <v>0</v>
      </c>
      <c r="L149" s="118">
        <f>F_Inputs!L148</f>
        <v>0</v>
      </c>
      <c r="M149" s="118"/>
      <c r="N149" s="118" t="str">
        <f t="shared" si="29"/>
        <v>CWW14_</v>
      </c>
      <c r="O149" s="111">
        <f t="shared" si="27"/>
        <v>0</v>
      </c>
      <c r="P149" s="111">
        <f t="shared" si="28"/>
        <v>0</v>
      </c>
      <c r="Q149" s="112">
        <f t="shared" si="30"/>
        <v>0</v>
      </c>
      <c r="R149" s="112">
        <f t="shared" si="31"/>
        <v>0</v>
      </c>
      <c r="S149" s="112">
        <f t="shared" si="32"/>
        <v>0</v>
      </c>
      <c r="T149" s="112">
        <f t="shared" si="33"/>
        <v>0</v>
      </c>
      <c r="U149" s="112">
        <f t="shared" si="34"/>
        <v>0</v>
      </c>
    </row>
    <row r="150" spans="1:21">
      <c r="A150" s="118" t="str">
        <f>F_Inputs!A149</f>
        <v>SRN</v>
      </c>
      <c r="B150" s="118" t="str">
        <f>F_Inputs!B149</f>
        <v>CWW14_203_PR24</v>
      </c>
      <c r="C150" s="118" t="str">
        <f>F_Inputs!C149</f>
        <v>EA/NRW environmental programme bioresources (WINEP/NEP) - Sludge investigations and monitoring; BVA (WINEP/NEP) bioresources totex - Expenditure on alternative least cost option plan for projects starting in AMP8</v>
      </c>
      <c r="D150" s="118" t="str">
        <f>F_Inputs!D149</f>
        <v>£m</v>
      </c>
      <c r="E150" s="118" t="str">
        <f>F_Inputs!E149</f>
        <v>Price Review 2024</v>
      </c>
      <c r="F150" s="118" t="str">
        <f>F_Inputs!F149</f>
        <v/>
      </c>
      <c r="G150" s="118" t="str">
        <f>F_Inputs!G149</f>
        <v/>
      </c>
      <c r="H150" s="118">
        <f>F_Inputs!H149</f>
        <v>0</v>
      </c>
      <c r="I150" s="118">
        <f>F_Inputs!I149</f>
        <v>0</v>
      </c>
      <c r="J150" s="118">
        <f>F_Inputs!J149</f>
        <v>0</v>
      </c>
      <c r="K150" s="118">
        <f>F_Inputs!K149</f>
        <v>0</v>
      </c>
      <c r="L150" s="118">
        <f>F_Inputs!L149</f>
        <v>0</v>
      </c>
      <c r="M150" s="118"/>
      <c r="N150" s="118" t="str">
        <f t="shared" si="29"/>
        <v>CWW14_</v>
      </c>
      <c r="O150" s="111">
        <f t="shared" si="27"/>
        <v>0</v>
      </c>
      <c r="P150" s="111">
        <f t="shared" si="28"/>
        <v>0</v>
      </c>
      <c r="Q150" s="112">
        <f t="shared" si="30"/>
        <v>0</v>
      </c>
      <c r="R150" s="112">
        <f t="shared" si="31"/>
        <v>0</v>
      </c>
      <c r="S150" s="112">
        <f t="shared" si="32"/>
        <v>0</v>
      </c>
      <c r="T150" s="112">
        <f t="shared" si="33"/>
        <v>0</v>
      </c>
      <c r="U150" s="112">
        <f t="shared" si="34"/>
        <v>0</v>
      </c>
    </row>
    <row r="151" spans="1:21">
      <c r="A151" s="118" t="str">
        <f>F_Inputs!A150</f>
        <v>SRN</v>
      </c>
      <c r="B151" s="118" t="str">
        <f>F_Inputs!B150</f>
        <v>CWW17_149TOT_PR24</v>
      </c>
      <c r="C151" s="118" t="str">
        <f>F_Inputs!C150</f>
        <v>EA/NRW environmental programme bioresources (WINEP/NEP) - Sludge investigations and monitoring (NEP only) bioresources capex - Total</v>
      </c>
      <c r="D151" s="118" t="str">
        <f>F_Inputs!D150</f>
        <v>£m</v>
      </c>
      <c r="E151" s="118" t="str">
        <f>F_Inputs!E150</f>
        <v>Price Review 2024</v>
      </c>
      <c r="F151" s="118">
        <f>F_Inputs!F150</f>
        <v>0</v>
      </c>
      <c r="G151" s="118">
        <f>F_Inputs!G150</f>
        <v>0</v>
      </c>
      <c r="H151" s="118">
        <f>F_Inputs!H150</f>
        <v>0</v>
      </c>
      <c r="I151" s="118">
        <f>F_Inputs!I150</f>
        <v>0</v>
      </c>
      <c r="J151" s="118">
        <f>F_Inputs!J150</f>
        <v>0</v>
      </c>
      <c r="K151" s="118">
        <f>F_Inputs!K150</f>
        <v>0</v>
      </c>
      <c r="L151" s="118">
        <f>F_Inputs!L150</f>
        <v>0</v>
      </c>
      <c r="M151" s="118"/>
      <c r="N151" s="118" t="str">
        <f t="shared" si="29"/>
        <v>CWW17_</v>
      </c>
      <c r="O151" s="111">
        <f t="shared" si="27"/>
        <v>0</v>
      </c>
      <c r="P151" s="111">
        <f t="shared" si="28"/>
        <v>0</v>
      </c>
      <c r="Q151" s="112">
        <f t="shared" si="30"/>
        <v>0</v>
      </c>
      <c r="R151" s="112">
        <f t="shared" si="31"/>
        <v>0</v>
      </c>
      <c r="S151" s="112">
        <f t="shared" si="32"/>
        <v>0</v>
      </c>
      <c r="T151" s="112">
        <f t="shared" si="33"/>
        <v>0</v>
      </c>
      <c r="U151" s="112">
        <f t="shared" si="34"/>
        <v>0</v>
      </c>
    </row>
    <row r="152" spans="1:21">
      <c r="A152" s="118" t="str">
        <f>F_Inputs!A151</f>
        <v>SRN</v>
      </c>
      <c r="B152" s="118" t="str">
        <f>F_Inputs!B151</f>
        <v>CWW17_150TOT_PR24</v>
      </c>
      <c r="C152" s="118" t="str">
        <f>F_Inputs!C151</f>
        <v>EA/NRW environmental programme bioresources (WINEP/NEP) - Sludge investigations and monitoring (NEP only) bioresources opex - Total</v>
      </c>
      <c r="D152" s="118" t="str">
        <f>F_Inputs!D151</f>
        <v>£m</v>
      </c>
      <c r="E152" s="118" t="str">
        <f>F_Inputs!E151</f>
        <v>Price Review 2024</v>
      </c>
      <c r="F152" s="118">
        <f>F_Inputs!F151</f>
        <v>0</v>
      </c>
      <c r="G152" s="118">
        <f>F_Inputs!G151</f>
        <v>0</v>
      </c>
      <c r="H152" s="118">
        <f>F_Inputs!H151</f>
        <v>0</v>
      </c>
      <c r="I152" s="118">
        <f>F_Inputs!I151</f>
        <v>0</v>
      </c>
      <c r="J152" s="118">
        <f>F_Inputs!J151</f>
        <v>0</v>
      </c>
      <c r="K152" s="118">
        <f>F_Inputs!K151</f>
        <v>0</v>
      </c>
      <c r="L152" s="118">
        <f>F_Inputs!L151</f>
        <v>0</v>
      </c>
      <c r="M152" s="118"/>
      <c r="N152" s="118" t="str">
        <f t="shared" si="29"/>
        <v>CWW17_</v>
      </c>
      <c r="O152" s="111">
        <f t="shared" si="27"/>
        <v>0</v>
      </c>
      <c r="P152" s="111">
        <f t="shared" si="28"/>
        <v>0</v>
      </c>
      <c r="Q152" s="112">
        <f t="shared" si="30"/>
        <v>0</v>
      </c>
      <c r="R152" s="112">
        <f t="shared" si="31"/>
        <v>0</v>
      </c>
      <c r="S152" s="112">
        <f t="shared" si="32"/>
        <v>0</v>
      </c>
      <c r="T152" s="112">
        <f t="shared" si="33"/>
        <v>0</v>
      </c>
      <c r="U152" s="112">
        <f t="shared" si="34"/>
        <v>0</v>
      </c>
    </row>
    <row r="153" spans="1:21">
      <c r="A153" s="118" t="str">
        <f>F_Inputs!A152</f>
        <v>SRN</v>
      </c>
      <c r="B153" s="118" t="str">
        <f>F_Inputs!B152</f>
        <v>CWW17_151TOT_PR24</v>
      </c>
      <c r="C153" s="118" t="str">
        <f>F_Inputs!C152</f>
        <v>EA/NRW environmental programme bioresources (WINEP/NEP) - Sludge investigations and monitoring (NEP only) bioresources totex - Total</v>
      </c>
      <c r="D153" s="118" t="str">
        <f>F_Inputs!D152</f>
        <v>£m</v>
      </c>
      <c r="E153" s="118" t="str">
        <f>F_Inputs!E152</f>
        <v>Price Review 2024</v>
      </c>
      <c r="F153" s="118">
        <f>F_Inputs!F152</f>
        <v>0</v>
      </c>
      <c r="G153" s="118">
        <f>F_Inputs!G152</f>
        <v>0</v>
      </c>
      <c r="H153" s="118">
        <f>F_Inputs!H152</f>
        <v>0</v>
      </c>
      <c r="I153" s="118">
        <f>F_Inputs!I152</f>
        <v>0</v>
      </c>
      <c r="J153" s="118">
        <f>F_Inputs!J152</f>
        <v>0</v>
      </c>
      <c r="K153" s="118">
        <f>F_Inputs!K152</f>
        <v>0</v>
      </c>
      <c r="L153" s="118">
        <f>F_Inputs!L152</f>
        <v>0</v>
      </c>
      <c r="M153" s="118"/>
      <c r="N153" s="118" t="str">
        <f t="shared" si="29"/>
        <v>CWW17_</v>
      </c>
      <c r="O153" s="111">
        <f t="shared" si="27"/>
        <v>0</v>
      </c>
      <c r="P153" s="111">
        <f t="shared" si="28"/>
        <v>0</v>
      </c>
      <c r="Q153" s="112">
        <f t="shared" si="30"/>
        <v>0</v>
      </c>
      <c r="R153" s="112">
        <f t="shared" si="31"/>
        <v>0</v>
      </c>
      <c r="S153" s="112">
        <f t="shared" si="32"/>
        <v>0</v>
      </c>
      <c r="T153" s="112">
        <f t="shared" si="33"/>
        <v>0</v>
      </c>
      <c r="U153" s="112">
        <f t="shared" si="34"/>
        <v>0</v>
      </c>
    </row>
    <row r="154" spans="1:21">
      <c r="A154" s="118" t="str">
        <f>F_Inputs!A153</f>
        <v>SRN</v>
      </c>
      <c r="B154" s="118" t="str">
        <f>F_Inputs!B153</f>
        <v>CWW20_064_PR24</v>
      </c>
      <c r="C154" s="118" t="str">
        <f>F_Inputs!C153</f>
        <v>Other data - Total number of WINEP/NEP investigations</v>
      </c>
      <c r="D154" s="118" t="str">
        <f>F_Inputs!D153</f>
        <v>nr</v>
      </c>
      <c r="E154" s="118" t="str">
        <f>F_Inputs!E153</f>
        <v>Price Review 2024</v>
      </c>
      <c r="F154" s="118">
        <f>F_Inputs!F153</f>
        <v>0</v>
      </c>
      <c r="G154" s="118">
        <f>F_Inputs!G153</f>
        <v>30</v>
      </c>
      <c r="H154" s="118">
        <f>F_Inputs!H153</f>
        <v>0</v>
      </c>
      <c r="I154" s="118">
        <f>F_Inputs!I153</f>
        <v>333</v>
      </c>
      <c r="J154" s="118">
        <f>F_Inputs!J153</f>
        <v>0</v>
      </c>
      <c r="K154" s="118">
        <f>F_Inputs!K153</f>
        <v>0</v>
      </c>
      <c r="L154" s="118">
        <f>F_Inputs!L153</f>
        <v>0</v>
      </c>
      <c r="M154" s="118"/>
      <c r="N154" s="118" t="str">
        <f t="shared" si="29"/>
        <v>CWW20_</v>
      </c>
      <c r="O154" s="111">
        <f t="shared" si="27"/>
        <v>0</v>
      </c>
      <c r="P154" s="111">
        <f t="shared" si="28"/>
        <v>0</v>
      </c>
      <c r="Q154" s="112">
        <f t="shared" si="30"/>
        <v>0</v>
      </c>
      <c r="R154" s="112">
        <f t="shared" si="31"/>
        <v>333</v>
      </c>
      <c r="S154" s="112">
        <f t="shared" si="32"/>
        <v>0</v>
      </c>
      <c r="T154" s="112">
        <f t="shared" si="33"/>
        <v>0</v>
      </c>
      <c r="U154" s="112">
        <f t="shared" si="34"/>
        <v>0</v>
      </c>
    </row>
    <row r="155" spans="1:21">
      <c r="A155" s="118" t="str">
        <f>F_Inputs!A154</f>
        <v>SRN</v>
      </c>
      <c r="B155" s="118" t="str">
        <f>F_Inputs!B154</f>
        <v>BIO5_011_PR24</v>
      </c>
      <c r="C155" s="118" t="str">
        <f>F_Inputs!C154</f>
        <v>Sludge management/sludge treatment/ Bioresources cost driver - Additional Line 1; Sludge management/sludge treatment/ Bioresources cost driver</v>
      </c>
      <c r="D155" s="118" t="str">
        <f>F_Inputs!D154</f>
        <v>define</v>
      </c>
      <c r="E155" s="118" t="str">
        <f>F_Inputs!E154</f>
        <v>Price Review 2024</v>
      </c>
      <c r="F155" s="118" t="str">
        <f>F_Inputs!F154</f>
        <v/>
      </c>
      <c r="G155" s="118" t="str">
        <f>F_Inputs!G154</f>
        <v/>
      </c>
      <c r="H155" s="118" t="str">
        <f>F_Inputs!H154</f>
        <v/>
      </c>
      <c r="I155" s="118" t="str">
        <f>F_Inputs!I154</f>
        <v/>
      </c>
      <c r="J155" s="118" t="str">
        <f>F_Inputs!J154</f>
        <v/>
      </c>
      <c r="K155" s="118" t="str">
        <f>F_Inputs!K154</f>
        <v/>
      </c>
      <c r="L155" s="118" t="str">
        <f>F_Inputs!L154</f>
        <v/>
      </c>
      <c r="M155" s="118"/>
      <c r="N155" s="118" t="str">
        <f t="shared" ref="N155:N196" si="35">LEFT(B155,6)</f>
        <v>BIO5_0</v>
      </c>
      <c r="O155" s="111" t="str">
        <f t="shared" si="27"/>
        <v/>
      </c>
      <c r="P155" s="111" t="str">
        <f t="shared" si="28"/>
        <v/>
      </c>
      <c r="Q155" s="112" t="str">
        <f t="shared" si="30"/>
        <v/>
      </c>
      <c r="R155" s="112" t="str">
        <f t="shared" ref="R155:R196" si="36">IF(OR($N155="CWW3_0",$N155="CWW3_1", $N155= "CWW20_",$N155="BIO5_0",$N155="CWW1A_"),I155,0)</f>
        <v/>
      </c>
      <c r="S155" s="112" t="str">
        <f t="shared" ref="S155:S196" si="37">IF(OR($N155="CWW3_0",$N155="CWW3_1", $N155= "CWW20_",$N155="BIO5_0",$N155="CWW1A_"),J155,0)</f>
        <v/>
      </c>
      <c r="T155" s="112" t="str">
        <f t="shared" ref="T155:T196" si="38">IF(OR($N155="CWW3_0",$N155="CWW3_1", $N155= "CWW20_",$N155="BIO5_0",$N155="CWW1A_"),K155,0)</f>
        <v/>
      </c>
      <c r="U155" s="112" t="str">
        <f t="shared" ref="U155:U196" si="39">IF(OR($N155="CWW3_0",$N155="CWW3_1", $N155= "CWW20_",$N155="BIO5_0",$N155="CWW1A_"),L155,0)</f>
        <v/>
      </c>
    </row>
    <row r="156" spans="1:21">
      <c r="A156" s="118" t="str">
        <f>F_Inputs!A155</f>
        <v>TMS</v>
      </c>
      <c r="B156" s="118" t="str">
        <f>F_Inputs!B155</f>
        <v>CWW3_149TOT_PR24</v>
      </c>
      <c r="C156" s="118" t="str">
        <f>F_Inputs!C155</f>
        <v>EA/NRW environmental programme bioresources (WINEP/NEP) - Sludge investigations and monitoring (NEP only) bioresources capex - Total</v>
      </c>
      <c r="D156" s="118" t="str">
        <f>F_Inputs!D155</f>
        <v>£m</v>
      </c>
      <c r="E156" s="118" t="str">
        <f>F_Inputs!E155</f>
        <v>Price Review 2024</v>
      </c>
      <c r="F156" s="118">
        <f>F_Inputs!F155</f>
        <v>0</v>
      </c>
      <c r="G156" s="118">
        <f>F_Inputs!G155</f>
        <v>0</v>
      </c>
      <c r="H156" s="118">
        <f>F_Inputs!H155</f>
        <v>0</v>
      </c>
      <c r="I156" s="118">
        <f>F_Inputs!I155</f>
        <v>0</v>
      </c>
      <c r="J156" s="118">
        <f>F_Inputs!J155</f>
        <v>0</v>
      </c>
      <c r="K156" s="118">
        <f>F_Inputs!K155</f>
        <v>0</v>
      </c>
      <c r="L156" s="118">
        <f>F_Inputs!L155</f>
        <v>0</v>
      </c>
      <c r="M156" s="118"/>
      <c r="N156" s="118" t="str">
        <f t="shared" si="35"/>
        <v>CWW3_1</v>
      </c>
      <c r="O156" s="111">
        <f t="shared" si="27"/>
        <v>0</v>
      </c>
      <c r="P156" s="111">
        <f t="shared" si="28"/>
        <v>0</v>
      </c>
      <c r="Q156" s="112">
        <f t="shared" si="30"/>
        <v>0</v>
      </c>
      <c r="R156" s="112">
        <f t="shared" si="36"/>
        <v>0</v>
      </c>
      <c r="S156" s="112">
        <f t="shared" si="37"/>
        <v>0</v>
      </c>
      <c r="T156" s="112">
        <f t="shared" si="38"/>
        <v>0</v>
      </c>
      <c r="U156" s="112">
        <f t="shared" si="39"/>
        <v>0</v>
      </c>
    </row>
    <row r="157" spans="1:21">
      <c r="A157" s="118" t="str">
        <f>F_Inputs!A156</f>
        <v>TMS</v>
      </c>
      <c r="B157" s="118" t="str">
        <f>F_Inputs!B156</f>
        <v>CWW3_150TOT_PR24</v>
      </c>
      <c r="C157" s="118" t="str">
        <f>F_Inputs!C156</f>
        <v>EA/NRW environmental programme bioresources (WINEP/NEP) - Sludge investigations and monitoring (NEP only) bioresources opex - Total</v>
      </c>
      <c r="D157" s="118" t="str">
        <f>F_Inputs!D156</f>
        <v>£m</v>
      </c>
      <c r="E157" s="118" t="str">
        <f>F_Inputs!E156</f>
        <v>Price Review 2024</v>
      </c>
      <c r="F157" s="118">
        <f>F_Inputs!F156</f>
        <v>0</v>
      </c>
      <c r="G157" s="118">
        <f>F_Inputs!G156</f>
        <v>0</v>
      </c>
      <c r="H157" s="118">
        <f>F_Inputs!H156</f>
        <v>0</v>
      </c>
      <c r="I157" s="118">
        <f>F_Inputs!I156</f>
        <v>0</v>
      </c>
      <c r="J157" s="118">
        <f>F_Inputs!J156</f>
        <v>0</v>
      </c>
      <c r="K157" s="118">
        <f>F_Inputs!K156</f>
        <v>0</v>
      </c>
      <c r="L157" s="118">
        <f>F_Inputs!L156</f>
        <v>0</v>
      </c>
      <c r="M157" s="118"/>
      <c r="N157" s="118" t="str">
        <f t="shared" si="35"/>
        <v>CWW3_1</v>
      </c>
      <c r="O157" s="111">
        <f t="shared" si="27"/>
        <v>0</v>
      </c>
      <c r="P157" s="111">
        <f t="shared" si="28"/>
        <v>0</v>
      </c>
      <c r="Q157" s="112">
        <f t="shared" ref="Q157:Q196" si="40">IF(OR($N157="CWW3_0",$N157="CWW3_1", $N157= "CWW20_",$N157="BIO5_0",$N157="CWW1A_"),H157,0)</f>
        <v>0</v>
      </c>
      <c r="R157" s="112">
        <f t="shared" si="36"/>
        <v>0</v>
      </c>
      <c r="S157" s="112">
        <f t="shared" si="37"/>
        <v>0</v>
      </c>
      <c r="T157" s="112">
        <f t="shared" si="38"/>
        <v>0</v>
      </c>
      <c r="U157" s="112">
        <f t="shared" si="39"/>
        <v>0</v>
      </c>
    </row>
    <row r="158" spans="1:21">
      <c r="A158" s="118" t="str">
        <f>F_Inputs!A157</f>
        <v>TMS</v>
      </c>
      <c r="B158" s="118" t="str">
        <f>F_Inputs!B157</f>
        <v>CWW3_151TOT_PR24</v>
      </c>
      <c r="C158" s="118" t="str">
        <f>F_Inputs!C157</f>
        <v>EA/NRW environmental programme bioresources (WINEP/NEP) - Sludge investigations and monitoring (NEP only) bioresources totex - Total</v>
      </c>
      <c r="D158" s="118" t="str">
        <f>F_Inputs!D157</f>
        <v>£m</v>
      </c>
      <c r="E158" s="118" t="str">
        <f>F_Inputs!E157</f>
        <v>Price Review 2024</v>
      </c>
      <c r="F158" s="118">
        <f>F_Inputs!F157</f>
        <v>0</v>
      </c>
      <c r="G158" s="118">
        <f>F_Inputs!G157</f>
        <v>0</v>
      </c>
      <c r="H158" s="118">
        <f>F_Inputs!H157</f>
        <v>0</v>
      </c>
      <c r="I158" s="118">
        <f>F_Inputs!I157</f>
        <v>0</v>
      </c>
      <c r="J158" s="118">
        <f>F_Inputs!J157</f>
        <v>0</v>
      </c>
      <c r="K158" s="118">
        <f>F_Inputs!K157</f>
        <v>0</v>
      </c>
      <c r="L158" s="118">
        <f>F_Inputs!L157</f>
        <v>0</v>
      </c>
      <c r="M158" s="118"/>
      <c r="N158" s="118" t="str">
        <f t="shared" si="35"/>
        <v>CWW3_1</v>
      </c>
      <c r="O158" s="111">
        <f t="shared" si="27"/>
        <v>0</v>
      </c>
      <c r="P158" s="111">
        <f t="shared" si="28"/>
        <v>0</v>
      </c>
      <c r="Q158" s="112">
        <f t="shared" si="40"/>
        <v>0</v>
      </c>
      <c r="R158" s="112">
        <f t="shared" si="36"/>
        <v>0</v>
      </c>
      <c r="S158" s="112">
        <f t="shared" si="37"/>
        <v>0</v>
      </c>
      <c r="T158" s="112">
        <f t="shared" si="38"/>
        <v>0</v>
      </c>
      <c r="U158" s="112">
        <f t="shared" si="39"/>
        <v>0</v>
      </c>
    </row>
    <row r="159" spans="1:21">
      <c r="A159" s="118" t="str">
        <f>F_Inputs!A158</f>
        <v>TMS</v>
      </c>
      <c r="B159" s="118" t="str">
        <f>F_Inputs!B158</f>
        <v>CWW9_149TOT_PR24</v>
      </c>
      <c r="C159" s="118" t="str">
        <f>F_Inputs!C158</f>
        <v>EA/NRW environmental programme bioresources (WINEP/NEP) - Sludge investigations and monitoring (NEP only) bioresources capex - Total</v>
      </c>
      <c r="D159" s="118" t="str">
        <f>F_Inputs!D158</f>
        <v>£m</v>
      </c>
      <c r="E159" s="118" t="str">
        <f>F_Inputs!E158</f>
        <v>Price Review 2024</v>
      </c>
      <c r="F159" s="118">
        <f>F_Inputs!F158</f>
        <v>0</v>
      </c>
      <c r="G159" s="118">
        <f>F_Inputs!G158</f>
        <v>0</v>
      </c>
      <c r="H159" s="118">
        <f>F_Inputs!H158</f>
        <v>0</v>
      </c>
      <c r="I159" s="118">
        <f>F_Inputs!I158</f>
        <v>0</v>
      </c>
      <c r="J159" s="118">
        <f>F_Inputs!J158</f>
        <v>0</v>
      </c>
      <c r="K159" s="118">
        <f>F_Inputs!K158</f>
        <v>0</v>
      </c>
      <c r="L159" s="118">
        <f>F_Inputs!L158</f>
        <v>0</v>
      </c>
      <c r="M159" s="118"/>
      <c r="N159" s="118" t="str">
        <f t="shared" si="35"/>
        <v>CWW9_1</v>
      </c>
      <c r="O159" s="111">
        <f t="shared" si="27"/>
        <v>0</v>
      </c>
      <c r="P159" s="111">
        <f t="shared" si="28"/>
        <v>0</v>
      </c>
      <c r="Q159" s="112">
        <f t="shared" si="40"/>
        <v>0</v>
      </c>
      <c r="R159" s="112">
        <f t="shared" si="36"/>
        <v>0</v>
      </c>
      <c r="S159" s="112">
        <f t="shared" si="37"/>
        <v>0</v>
      </c>
      <c r="T159" s="112">
        <f t="shared" si="38"/>
        <v>0</v>
      </c>
      <c r="U159" s="112">
        <f t="shared" si="39"/>
        <v>0</v>
      </c>
    </row>
    <row r="160" spans="1:21">
      <c r="A160" s="118" t="str">
        <f>F_Inputs!A159</f>
        <v>TMS</v>
      </c>
      <c r="B160" s="118" t="str">
        <f>F_Inputs!B159</f>
        <v>CWW9_150TOT_PR24</v>
      </c>
      <c r="C160" s="118" t="str">
        <f>F_Inputs!C159</f>
        <v>EA/NRW environmental programme bioresources (WINEP/NEP) - Sludge investigations and monitoring (NEP only) bioresources opex - Total</v>
      </c>
      <c r="D160" s="118" t="str">
        <f>F_Inputs!D159</f>
        <v>£m</v>
      </c>
      <c r="E160" s="118" t="str">
        <f>F_Inputs!E159</f>
        <v>Price Review 2024</v>
      </c>
      <c r="F160" s="118">
        <f>F_Inputs!F159</f>
        <v>0</v>
      </c>
      <c r="G160" s="118">
        <f>F_Inputs!G159</f>
        <v>0</v>
      </c>
      <c r="H160" s="118">
        <f>F_Inputs!H159</f>
        <v>0</v>
      </c>
      <c r="I160" s="118">
        <f>F_Inputs!I159</f>
        <v>0</v>
      </c>
      <c r="J160" s="118">
        <f>F_Inputs!J159</f>
        <v>0</v>
      </c>
      <c r="K160" s="118">
        <f>F_Inputs!K159</f>
        <v>0</v>
      </c>
      <c r="L160" s="118">
        <f>F_Inputs!L159</f>
        <v>0</v>
      </c>
      <c r="M160" s="118"/>
      <c r="N160" s="118" t="str">
        <f t="shared" si="35"/>
        <v>CWW9_1</v>
      </c>
      <c r="O160" s="111">
        <f t="shared" si="27"/>
        <v>0</v>
      </c>
      <c r="P160" s="111">
        <f t="shared" si="28"/>
        <v>0</v>
      </c>
      <c r="Q160" s="112">
        <f t="shared" si="40"/>
        <v>0</v>
      </c>
      <c r="R160" s="112">
        <f t="shared" si="36"/>
        <v>0</v>
      </c>
      <c r="S160" s="112">
        <f t="shared" si="37"/>
        <v>0</v>
      </c>
      <c r="T160" s="112">
        <f t="shared" si="38"/>
        <v>0</v>
      </c>
      <c r="U160" s="112">
        <f t="shared" si="39"/>
        <v>0</v>
      </c>
    </row>
    <row r="161" spans="1:21">
      <c r="A161" s="118" t="str">
        <f>F_Inputs!A160</f>
        <v>TMS</v>
      </c>
      <c r="B161" s="118" t="str">
        <f>F_Inputs!B160</f>
        <v>CWW9_151TOT_PR24</v>
      </c>
      <c r="C161" s="118" t="str">
        <f>F_Inputs!C160</f>
        <v>EA/NRW environmental programme bioresources (WINEP/NEP) - Sludge investigations and monitoring (NEP only) bioresources totex - Total</v>
      </c>
      <c r="D161" s="118" t="str">
        <f>F_Inputs!D160</f>
        <v>£m</v>
      </c>
      <c r="E161" s="118" t="str">
        <f>F_Inputs!E160</f>
        <v>Price Review 2024</v>
      </c>
      <c r="F161" s="118">
        <f>F_Inputs!F160</f>
        <v>0</v>
      </c>
      <c r="G161" s="118">
        <f>F_Inputs!G160</f>
        <v>0</v>
      </c>
      <c r="H161" s="118">
        <f>F_Inputs!H160</f>
        <v>0</v>
      </c>
      <c r="I161" s="118">
        <f>F_Inputs!I160</f>
        <v>0</v>
      </c>
      <c r="J161" s="118">
        <f>F_Inputs!J160</f>
        <v>0</v>
      </c>
      <c r="K161" s="118">
        <f>F_Inputs!K160</f>
        <v>0</v>
      </c>
      <c r="L161" s="118">
        <f>F_Inputs!L160</f>
        <v>0</v>
      </c>
      <c r="M161" s="118"/>
      <c r="N161" s="118" t="str">
        <f t="shared" si="35"/>
        <v>CWW9_1</v>
      </c>
      <c r="O161" s="111">
        <f t="shared" si="27"/>
        <v>0</v>
      </c>
      <c r="P161" s="111">
        <f t="shared" si="28"/>
        <v>0</v>
      </c>
      <c r="Q161" s="112">
        <f t="shared" si="40"/>
        <v>0</v>
      </c>
      <c r="R161" s="112">
        <f t="shared" si="36"/>
        <v>0</v>
      </c>
      <c r="S161" s="112">
        <f t="shared" si="37"/>
        <v>0</v>
      </c>
      <c r="T161" s="112">
        <f t="shared" si="38"/>
        <v>0</v>
      </c>
      <c r="U161" s="112">
        <f t="shared" si="39"/>
        <v>0</v>
      </c>
    </row>
    <row r="162" spans="1:21">
      <c r="A162" s="118" t="str">
        <f>F_Inputs!A161</f>
        <v>TMS</v>
      </c>
      <c r="B162" s="118" t="str">
        <f>F_Inputs!B161</f>
        <v>CWW12_149TOT_PR24</v>
      </c>
      <c r="C162" s="118" t="str">
        <f>F_Inputs!C161</f>
        <v>EA/NRW environmental programme bioresources (WINEP/NEP) - Sludge investigations and monitoring (NEP only) bioresources capex - Total</v>
      </c>
      <c r="D162" s="118" t="str">
        <f>F_Inputs!D161</f>
        <v>£m</v>
      </c>
      <c r="E162" s="118" t="str">
        <f>F_Inputs!E161</f>
        <v>Price Review 2024</v>
      </c>
      <c r="F162" s="118">
        <f>F_Inputs!F161</f>
        <v>0</v>
      </c>
      <c r="G162" s="118">
        <f>F_Inputs!G161</f>
        <v>0</v>
      </c>
      <c r="H162" s="118" t="str">
        <f>F_Inputs!H161</f>
        <v/>
      </c>
      <c r="I162" s="118" t="str">
        <f>F_Inputs!I161</f>
        <v/>
      </c>
      <c r="J162" s="118" t="str">
        <f>F_Inputs!J161</f>
        <v/>
      </c>
      <c r="K162" s="118" t="str">
        <f>F_Inputs!K161</f>
        <v/>
      </c>
      <c r="L162" s="118" t="str">
        <f>F_Inputs!L161</f>
        <v/>
      </c>
      <c r="M162" s="118"/>
      <c r="N162" s="118" t="str">
        <f t="shared" si="35"/>
        <v>CWW12_</v>
      </c>
      <c r="O162" s="111">
        <f t="shared" si="27"/>
        <v>0</v>
      </c>
      <c r="P162" s="111">
        <f t="shared" si="28"/>
        <v>0</v>
      </c>
      <c r="Q162" s="112">
        <f t="shared" si="40"/>
        <v>0</v>
      </c>
      <c r="R162" s="112">
        <f t="shared" si="36"/>
        <v>0</v>
      </c>
      <c r="S162" s="112">
        <f t="shared" si="37"/>
        <v>0</v>
      </c>
      <c r="T162" s="112">
        <f t="shared" si="38"/>
        <v>0</v>
      </c>
      <c r="U162" s="112">
        <f t="shared" si="39"/>
        <v>0</v>
      </c>
    </row>
    <row r="163" spans="1:21">
      <c r="A163" s="118" t="str">
        <f>F_Inputs!A162</f>
        <v>TMS</v>
      </c>
      <c r="B163" s="118" t="str">
        <f>F_Inputs!B162</f>
        <v>CWW12_150TOT_PR24</v>
      </c>
      <c r="C163" s="118" t="str">
        <f>F_Inputs!C162</f>
        <v>EA/NRW environmental programme bioresources (WINEP/NEP) - Sludge investigations and monitoring (NEP only) bioresources opex - Total</v>
      </c>
      <c r="D163" s="118" t="str">
        <f>F_Inputs!D162</f>
        <v>£m</v>
      </c>
      <c r="E163" s="118" t="str">
        <f>F_Inputs!E162</f>
        <v>Price Review 2024</v>
      </c>
      <c r="F163" s="118">
        <f>F_Inputs!F162</f>
        <v>0</v>
      </c>
      <c r="G163" s="118">
        <f>F_Inputs!G162</f>
        <v>0</v>
      </c>
      <c r="H163" s="118" t="str">
        <f>F_Inputs!H162</f>
        <v/>
      </c>
      <c r="I163" s="118" t="str">
        <f>F_Inputs!I162</f>
        <v/>
      </c>
      <c r="J163" s="118" t="str">
        <f>F_Inputs!J162</f>
        <v/>
      </c>
      <c r="K163" s="118" t="str">
        <f>F_Inputs!K162</f>
        <v/>
      </c>
      <c r="L163" s="118" t="str">
        <f>F_Inputs!L162</f>
        <v/>
      </c>
      <c r="M163" s="118"/>
      <c r="N163" s="118" t="str">
        <f t="shared" si="35"/>
        <v>CWW12_</v>
      </c>
      <c r="O163" s="111">
        <f t="shared" si="27"/>
        <v>0</v>
      </c>
      <c r="P163" s="111">
        <f t="shared" si="28"/>
        <v>0</v>
      </c>
      <c r="Q163" s="112">
        <f t="shared" si="40"/>
        <v>0</v>
      </c>
      <c r="R163" s="112">
        <f t="shared" si="36"/>
        <v>0</v>
      </c>
      <c r="S163" s="112">
        <f t="shared" si="37"/>
        <v>0</v>
      </c>
      <c r="T163" s="112">
        <f t="shared" si="38"/>
        <v>0</v>
      </c>
      <c r="U163" s="112">
        <f t="shared" si="39"/>
        <v>0</v>
      </c>
    </row>
    <row r="164" spans="1:21">
      <c r="A164" s="118" t="str">
        <f>F_Inputs!A163</f>
        <v>TMS</v>
      </c>
      <c r="B164" s="118" t="str">
        <f>F_Inputs!B163</f>
        <v>CWW12_151TOT_PR24</v>
      </c>
      <c r="C164" s="118" t="str">
        <f>F_Inputs!C163</f>
        <v>EA/NRW environmental programme bioresources (WINEP/NEP) - Sludge investigations and monitoring (NEP only) bioresources totex - Total</v>
      </c>
      <c r="D164" s="118" t="str">
        <f>F_Inputs!D163</f>
        <v>£m</v>
      </c>
      <c r="E164" s="118" t="str">
        <f>F_Inputs!E163</f>
        <v>Price Review 2024</v>
      </c>
      <c r="F164" s="118">
        <f>F_Inputs!F163</f>
        <v>0</v>
      </c>
      <c r="G164" s="118">
        <f>F_Inputs!G163</f>
        <v>0</v>
      </c>
      <c r="H164" s="118" t="str">
        <f>F_Inputs!H163</f>
        <v/>
      </c>
      <c r="I164" s="118" t="str">
        <f>F_Inputs!I163</f>
        <v/>
      </c>
      <c r="J164" s="118" t="str">
        <f>F_Inputs!J163</f>
        <v/>
      </c>
      <c r="K164" s="118" t="str">
        <f>F_Inputs!K163</f>
        <v/>
      </c>
      <c r="L164" s="118" t="str">
        <f>F_Inputs!L163</f>
        <v/>
      </c>
      <c r="M164" s="118"/>
      <c r="N164" s="118" t="str">
        <f t="shared" si="35"/>
        <v>CWW12_</v>
      </c>
      <c r="O164" s="111">
        <f t="shared" si="27"/>
        <v>0</v>
      </c>
      <c r="P164" s="111">
        <f t="shared" si="28"/>
        <v>0</v>
      </c>
      <c r="Q164" s="112">
        <f t="shared" si="40"/>
        <v>0</v>
      </c>
      <c r="R164" s="112">
        <f t="shared" si="36"/>
        <v>0</v>
      </c>
      <c r="S164" s="112">
        <f t="shared" si="37"/>
        <v>0</v>
      </c>
      <c r="T164" s="112">
        <f t="shared" si="38"/>
        <v>0</v>
      </c>
      <c r="U164" s="112">
        <f t="shared" si="39"/>
        <v>0</v>
      </c>
    </row>
    <row r="165" spans="1:21">
      <c r="A165" s="118" t="str">
        <f>F_Inputs!A164</f>
        <v>TMS</v>
      </c>
      <c r="B165" s="118" t="str">
        <f>F_Inputs!B164</f>
        <v>CWW13_201_PR24</v>
      </c>
      <c r="C165" s="118" t="str">
        <f>F_Inputs!C164</f>
        <v>EA/NRW environmental programme bioresources (WINEP/NEP) - Sludge investigations and monitoring; BVA (WINEP/NEP) bioresources capex - Expenditure on projects starting in AMP8</v>
      </c>
      <c r="D165" s="118" t="str">
        <f>F_Inputs!D164</f>
        <v>£m</v>
      </c>
      <c r="E165" s="118" t="str">
        <f>F_Inputs!E164</f>
        <v>Price Review 2024</v>
      </c>
      <c r="F165" s="118" t="str">
        <f>F_Inputs!F164</f>
        <v/>
      </c>
      <c r="G165" s="118" t="str">
        <f>F_Inputs!G164</f>
        <v/>
      </c>
      <c r="H165" s="118">
        <f>F_Inputs!H164</f>
        <v>0</v>
      </c>
      <c r="I165" s="118">
        <f>F_Inputs!I164</f>
        <v>0</v>
      </c>
      <c r="J165" s="118">
        <f>F_Inputs!J164</f>
        <v>0</v>
      </c>
      <c r="K165" s="118">
        <f>F_Inputs!K164</f>
        <v>0</v>
      </c>
      <c r="L165" s="118">
        <f>F_Inputs!L164</f>
        <v>0</v>
      </c>
      <c r="M165" s="118"/>
      <c r="N165" s="118" t="str">
        <f t="shared" si="35"/>
        <v>CWW13_</v>
      </c>
      <c r="O165" s="111">
        <f t="shared" si="27"/>
        <v>0</v>
      </c>
      <c r="P165" s="111">
        <f t="shared" si="28"/>
        <v>0</v>
      </c>
      <c r="Q165" s="112">
        <f t="shared" si="40"/>
        <v>0</v>
      </c>
      <c r="R165" s="112">
        <f t="shared" si="36"/>
        <v>0</v>
      </c>
      <c r="S165" s="112">
        <f t="shared" si="37"/>
        <v>0</v>
      </c>
      <c r="T165" s="112">
        <f t="shared" si="38"/>
        <v>0</v>
      </c>
      <c r="U165" s="112">
        <f t="shared" si="39"/>
        <v>0</v>
      </c>
    </row>
    <row r="166" spans="1:21">
      <c r="A166" s="118" t="str">
        <f>F_Inputs!A165</f>
        <v>TMS</v>
      </c>
      <c r="B166" s="118" t="str">
        <f>F_Inputs!B165</f>
        <v>CWW13_202_PR24</v>
      </c>
      <c r="C166" s="118" t="str">
        <f>F_Inputs!C165</f>
        <v>EA/NRW environmental programme bioresources (WINEP/NEP) - Sludge investigations and monitoring; BVA (WINEP/NEP) bioresources opex - Expenditure on projects starting in AMP8</v>
      </c>
      <c r="D166" s="118" t="str">
        <f>F_Inputs!D165</f>
        <v>£m</v>
      </c>
      <c r="E166" s="118" t="str">
        <f>F_Inputs!E165</f>
        <v>Price Review 2024</v>
      </c>
      <c r="F166" s="118" t="str">
        <f>F_Inputs!F165</f>
        <v/>
      </c>
      <c r="G166" s="118" t="str">
        <f>F_Inputs!G165</f>
        <v/>
      </c>
      <c r="H166" s="118">
        <f>F_Inputs!H165</f>
        <v>0</v>
      </c>
      <c r="I166" s="118">
        <f>F_Inputs!I165</f>
        <v>0</v>
      </c>
      <c r="J166" s="118">
        <f>F_Inputs!J165</f>
        <v>0</v>
      </c>
      <c r="K166" s="118">
        <f>F_Inputs!K165</f>
        <v>0</v>
      </c>
      <c r="L166" s="118">
        <f>F_Inputs!L165</f>
        <v>0</v>
      </c>
      <c r="M166" s="118"/>
      <c r="N166" s="118" t="str">
        <f t="shared" si="35"/>
        <v>CWW13_</v>
      </c>
      <c r="O166" s="111">
        <f t="shared" si="27"/>
        <v>0</v>
      </c>
      <c r="P166" s="111">
        <f t="shared" si="28"/>
        <v>0</v>
      </c>
      <c r="Q166" s="112">
        <f t="shared" si="40"/>
        <v>0</v>
      </c>
      <c r="R166" s="112">
        <f t="shared" si="36"/>
        <v>0</v>
      </c>
      <c r="S166" s="112">
        <f t="shared" si="37"/>
        <v>0</v>
      </c>
      <c r="T166" s="112">
        <f t="shared" si="38"/>
        <v>0</v>
      </c>
      <c r="U166" s="112">
        <f t="shared" si="39"/>
        <v>0</v>
      </c>
    </row>
    <row r="167" spans="1:21">
      <c r="A167" s="118" t="str">
        <f>F_Inputs!A166</f>
        <v>TMS</v>
      </c>
      <c r="B167" s="118" t="str">
        <f>F_Inputs!B166</f>
        <v>CWW13_203_PR24</v>
      </c>
      <c r="C167" s="118" t="str">
        <f>F_Inputs!C166</f>
        <v>EA/NRW environmental programme bioresources (WINEP/NEP) - Sludge investigations and monitoring; BVA (WINEP/NEP) bioresources totex - Expenditure on projects starting in AMP8</v>
      </c>
      <c r="D167" s="118" t="str">
        <f>F_Inputs!D166</f>
        <v>£m</v>
      </c>
      <c r="E167" s="118" t="str">
        <f>F_Inputs!E166</f>
        <v>Price Review 2024</v>
      </c>
      <c r="F167" s="118" t="str">
        <f>F_Inputs!F166</f>
        <v/>
      </c>
      <c r="G167" s="118" t="str">
        <f>F_Inputs!G166</f>
        <v/>
      </c>
      <c r="H167" s="118">
        <f>F_Inputs!H166</f>
        <v>0</v>
      </c>
      <c r="I167" s="118">
        <f>F_Inputs!I166</f>
        <v>0</v>
      </c>
      <c r="J167" s="118">
        <f>F_Inputs!J166</f>
        <v>0</v>
      </c>
      <c r="K167" s="118">
        <f>F_Inputs!K166</f>
        <v>0</v>
      </c>
      <c r="L167" s="118">
        <f>F_Inputs!L166</f>
        <v>0</v>
      </c>
      <c r="M167" s="118"/>
      <c r="N167" s="118" t="str">
        <f t="shared" si="35"/>
        <v>CWW13_</v>
      </c>
      <c r="O167" s="111">
        <f t="shared" si="27"/>
        <v>0</v>
      </c>
      <c r="P167" s="111">
        <f t="shared" si="28"/>
        <v>0</v>
      </c>
      <c r="Q167" s="112">
        <f t="shared" si="40"/>
        <v>0</v>
      </c>
      <c r="R167" s="112">
        <f t="shared" si="36"/>
        <v>0</v>
      </c>
      <c r="S167" s="112">
        <f t="shared" si="37"/>
        <v>0</v>
      </c>
      <c r="T167" s="112">
        <f t="shared" si="38"/>
        <v>0</v>
      </c>
      <c r="U167" s="112">
        <f t="shared" si="39"/>
        <v>0</v>
      </c>
    </row>
    <row r="168" spans="1:21">
      <c r="A168" s="118" t="str">
        <f>F_Inputs!A167</f>
        <v>TMS</v>
      </c>
      <c r="B168" s="118" t="str">
        <f>F_Inputs!B167</f>
        <v>CWW13_204_PR24</v>
      </c>
      <c r="C168" s="118" t="str">
        <f>F_Inputs!C167</f>
        <v>EA/NRW environmental programme bioresources (WINEP/NEP) - Sludge investigations and monitoring; BVA (WINEP/NEP) bioresources third party contributions - Expenditure on projects starting in AMP8</v>
      </c>
      <c r="D168" s="118" t="str">
        <f>F_Inputs!D167</f>
        <v>£m</v>
      </c>
      <c r="E168" s="118" t="str">
        <f>F_Inputs!E167</f>
        <v>Price Review 2024</v>
      </c>
      <c r="F168" s="118" t="str">
        <f>F_Inputs!F167</f>
        <v/>
      </c>
      <c r="G168" s="118" t="str">
        <f>F_Inputs!G167</f>
        <v/>
      </c>
      <c r="H168" s="118">
        <f>F_Inputs!H167</f>
        <v>0</v>
      </c>
      <c r="I168" s="118">
        <f>F_Inputs!I167</f>
        <v>0</v>
      </c>
      <c r="J168" s="118">
        <f>F_Inputs!J167</f>
        <v>0</v>
      </c>
      <c r="K168" s="118">
        <f>F_Inputs!K167</f>
        <v>0</v>
      </c>
      <c r="L168" s="118">
        <f>F_Inputs!L167</f>
        <v>0</v>
      </c>
      <c r="M168" s="118"/>
      <c r="N168" s="118" t="str">
        <f t="shared" si="35"/>
        <v>CWW13_</v>
      </c>
      <c r="O168" s="111">
        <f t="shared" si="27"/>
        <v>0</v>
      </c>
      <c r="P168" s="111">
        <f t="shared" si="28"/>
        <v>0</v>
      </c>
      <c r="Q168" s="112">
        <f t="shared" si="40"/>
        <v>0</v>
      </c>
      <c r="R168" s="112">
        <f t="shared" si="36"/>
        <v>0</v>
      </c>
      <c r="S168" s="112">
        <f t="shared" si="37"/>
        <v>0</v>
      </c>
      <c r="T168" s="112">
        <f t="shared" si="38"/>
        <v>0</v>
      </c>
      <c r="U168" s="112">
        <f t="shared" si="39"/>
        <v>0</v>
      </c>
    </row>
    <row r="169" spans="1:21">
      <c r="A169" s="118" t="str">
        <f>F_Inputs!A168</f>
        <v>TMS</v>
      </c>
      <c r="B169" s="118" t="str">
        <f>F_Inputs!B168</f>
        <v>CWW14_201_PR24</v>
      </c>
      <c r="C169" s="118" t="str">
        <f>F_Inputs!C168</f>
        <v>EA/NRW environmental programme bioresources (WINEP/NEP) - Sludge investigations and monitoring; BVA (WINEP/NEP) bioresources capex - Expenditure on alternative least cost option plan for projects starting in AMP8</v>
      </c>
      <c r="D169" s="118" t="str">
        <f>F_Inputs!D168</f>
        <v>£m</v>
      </c>
      <c r="E169" s="118" t="str">
        <f>F_Inputs!E168</f>
        <v>Price Review 2024</v>
      </c>
      <c r="F169" s="118" t="str">
        <f>F_Inputs!F168</f>
        <v/>
      </c>
      <c r="G169" s="118" t="str">
        <f>F_Inputs!G168</f>
        <v/>
      </c>
      <c r="H169" s="118">
        <f>F_Inputs!H168</f>
        <v>0</v>
      </c>
      <c r="I169" s="118">
        <f>F_Inputs!I168</f>
        <v>0</v>
      </c>
      <c r="J169" s="118">
        <f>F_Inputs!J168</f>
        <v>0</v>
      </c>
      <c r="K169" s="118">
        <f>F_Inputs!K168</f>
        <v>0</v>
      </c>
      <c r="L169" s="118">
        <f>F_Inputs!L168</f>
        <v>0</v>
      </c>
      <c r="M169" s="118"/>
      <c r="N169" s="118" t="str">
        <f t="shared" si="35"/>
        <v>CWW14_</v>
      </c>
      <c r="O169" s="111">
        <f t="shared" si="27"/>
        <v>0</v>
      </c>
      <c r="P169" s="111">
        <f t="shared" si="28"/>
        <v>0</v>
      </c>
      <c r="Q169" s="112">
        <f t="shared" si="40"/>
        <v>0</v>
      </c>
      <c r="R169" s="112">
        <f t="shared" si="36"/>
        <v>0</v>
      </c>
      <c r="S169" s="112">
        <f t="shared" si="37"/>
        <v>0</v>
      </c>
      <c r="T169" s="112">
        <f t="shared" si="38"/>
        <v>0</v>
      </c>
      <c r="U169" s="112">
        <f t="shared" si="39"/>
        <v>0</v>
      </c>
    </row>
    <row r="170" spans="1:21">
      <c r="A170" s="118" t="str">
        <f>F_Inputs!A169</f>
        <v>TMS</v>
      </c>
      <c r="B170" s="118" t="str">
        <f>F_Inputs!B169</f>
        <v>CWW14_202_PR24</v>
      </c>
      <c r="C170" s="118" t="str">
        <f>F_Inputs!C169</f>
        <v>EA/NRW environmental programme bioresources (WINEP/NEP) - Sludge investigations and monitoring; BVA (WINEP/NEP) bioresources opex - Expenditure on alternative least cost option plan for projects starting in AMP8</v>
      </c>
      <c r="D170" s="118" t="str">
        <f>F_Inputs!D169</f>
        <v>£m</v>
      </c>
      <c r="E170" s="118" t="str">
        <f>F_Inputs!E169</f>
        <v>Price Review 2024</v>
      </c>
      <c r="F170" s="118" t="str">
        <f>F_Inputs!F169</f>
        <v/>
      </c>
      <c r="G170" s="118" t="str">
        <f>F_Inputs!G169</f>
        <v/>
      </c>
      <c r="H170" s="118">
        <f>F_Inputs!H169</f>
        <v>0</v>
      </c>
      <c r="I170" s="118">
        <f>F_Inputs!I169</f>
        <v>0</v>
      </c>
      <c r="J170" s="118">
        <f>F_Inputs!J169</f>
        <v>0</v>
      </c>
      <c r="K170" s="118">
        <f>F_Inputs!K169</f>
        <v>0</v>
      </c>
      <c r="L170" s="118">
        <f>F_Inputs!L169</f>
        <v>0</v>
      </c>
      <c r="M170" s="118"/>
      <c r="N170" s="118" t="str">
        <f t="shared" si="35"/>
        <v>CWW14_</v>
      </c>
      <c r="O170" s="111">
        <f t="shared" si="27"/>
        <v>0</v>
      </c>
      <c r="P170" s="111">
        <f t="shared" si="28"/>
        <v>0</v>
      </c>
      <c r="Q170" s="112">
        <f t="shared" si="40"/>
        <v>0</v>
      </c>
      <c r="R170" s="112">
        <f t="shared" si="36"/>
        <v>0</v>
      </c>
      <c r="S170" s="112">
        <f t="shared" si="37"/>
        <v>0</v>
      </c>
      <c r="T170" s="112">
        <f t="shared" si="38"/>
        <v>0</v>
      </c>
      <c r="U170" s="112">
        <f t="shared" si="39"/>
        <v>0</v>
      </c>
    </row>
    <row r="171" spans="1:21">
      <c r="A171" s="118" t="str">
        <f>F_Inputs!A170</f>
        <v>TMS</v>
      </c>
      <c r="B171" s="118" t="str">
        <f>F_Inputs!B170</f>
        <v>CWW14_203_PR24</v>
      </c>
      <c r="C171" s="118" t="str">
        <f>F_Inputs!C170</f>
        <v>EA/NRW environmental programme bioresources (WINEP/NEP) - Sludge investigations and monitoring; BVA (WINEP/NEP) bioresources totex - Expenditure on alternative least cost option plan for projects starting in AMP8</v>
      </c>
      <c r="D171" s="118" t="str">
        <f>F_Inputs!D170</f>
        <v>£m</v>
      </c>
      <c r="E171" s="118" t="str">
        <f>F_Inputs!E170</f>
        <v>Price Review 2024</v>
      </c>
      <c r="F171" s="118" t="str">
        <f>F_Inputs!F170</f>
        <v/>
      </c>
      <c r="G171" s="118" t="str">
        <f>F_Inputs!G170</f>
        <v/>
      </c>
      <c r="H171" s="118">
        <f>F_Inputs!H170</f>
        <v>0</v>
      </c>
      <c r="I171" s="118">
        <f>F_Inputs!I170</f>
        <v>0</v>
      </c>
      <c r="J171" s="118">
        <f>F_Inputs!J170</f>
        <v>0</v>
      </c>
      <c r="K171" s="118">
        <f>F_Inputs!K170</f>
        <v>0</v>
      </c>
      <c r="L171" s="118">
        <f>F_Inputs!L170</f>
        <v>0</v>
      </c>
      <c r="M171" s="118"/>
      <c r="N171" s="118" t="str">
        <f t="shared" si="35"/>
        <v>CWW14_</v>
      </c>
      <c r="O171" s="111">
        <f t="shared" si="27"/>
        <v>0</v>
      </c>
      <c r="P171" s="111">
        <f t="shared" si="28"/>
        <v>0</v>
      </c>
      <c r="Q171" s="112">
        <f t="shared" si="40"/>
        <v>0</v>
      </c>
      <c r="R171" s="112">
        <f t="shared" si="36"/>
        <v>0</v>
      </c>
      <c r="S171" s="112">
        <f t="shared" si="37"/>
        <v>0</v>
      </c>
      <c r="T171" s="112">
        <f t="shared" si="38"/>
        <v>0</v>
      </c>
      <c r="U171" s="112">
        <f t="shared" si="39"/>
        <v>0</v>
      </c>
    </row>
    <row r="172" spans="1:21">
      <c r="A172" s="118" t="str">
        <f>F_Inputs!A171</f>
        <v>TMS</v>
      </c>
      <c r="B172" s="118" t="str">
        <f>F_Inputs!B171</f>
        <v>CWW17_149TOT_PR24</v>
      </c>
      <c r="C172" s="118" t="str">
        <f>F_Inputs!C171</f>
        <v>EA/NRW environmental programme bioresources (WINEP/NEP) - Sludge investigations and monitoring (NEP only) bioresources capex - Total</v>
      </c>
      <c r="D172" s="118" t="str">
        <f>F_Inputs!D171</f>
        <v>£m</v>
      </c>
      <c r="E172" s="118" t="str">
        <f>F_Inputs!E171</f>
        <v>Price Review 2024</v>
      </c>
      <c r="F172" s="118">
        <f>F_Inputs!F171</f>
        <v>0</v>
      </c>
      <c r="G172" s="118">
        <f>F_Inputs!G171</f>
        <v>0</v>
      </c>
      <c r="H172" s="118">
        <f>F_Inputs!H171</f>
        <v>0</v>
      </c>
      <c r="I172" s="118">
        <f>F_Inputs!I171</f>
        <v>0</v>
      </c>
      <c r="J172" s="118">
        <f>F_Inputs!J171</f>
        <v>0</v>
      </c>
      <c r="K172" s="118">
        <f>F_Inputs!K171</f>
        <v>0</v>
      </c>
      <c r="L172" s="118">
        <f>F_Inputs!L171</f>
        <v>0</v>
      </c>
      <c r="M172" s="118"/>
      <c r="N172" s="118" t="str">
        <f t="shared" si="35"/>
        <v>CWW17_</v>
      </c>
      <c r="O172" s="111">
        <f t="shared" si="27"/>
        <v>0</v>
      </c>
      <c r="P172" s="111">
        <f t="shared" si="28"/>
        <v>0</v>
      </c>
      <c r="Q172" s="112">
        <f t="shared" si="40"/>
        <v>0</v>
      </c>
      <c r="R172" s="112">
        <f t="shared" si="36"/>
        <v>0</v>
      </c>
      <c r="S172" s="112">
        <f t="shared" si="37"/>
        <v>0</v>
      </c>
      <c r="T172" s="112">
        <f t="shared" si="38"/>
        <v>0</v>
      </c>
      <c r="U172" s="112">
        <f t="shared" si="39"/>
        <v>0</v>
      </c>
    </row>
    <row r="173" spans="1:21">
      <c r="A173" s="118" t="str">
        <f>F_Inputs!A172</f>
        <v>TMS</v>
      </c>
      <c r="B173" s="118" t="str">
        <f>F_Inputs!B172</f>
        <v>CWW17_150TOT_PR24</v>
      </c>
      <c r="C173" s="118" t="str">
        <f>F_Inputs!C172</f>
        <v>EA/NRW environmental programme bioresources (WINEP/NEP) - Sludge investigations and monitoring (NEP only) bioresources opex - Total</v>
      </c>
      <c r="D173" s="118" t="str">
        <f>F_Inputs!D172</f>
        <v>£m</v>
      </c>
      <c r="E173" s="118" t="str">
        <f>F_Inputs!E172</f>
        <v>Price Review 2024</v>
      </c>
      <c r="F173" s="118">
        <f>F_Inputs!F172</f>
        <v>0</v>
      </c>
      <c r="G173" s="118">
        <f>F_Inputs!G172</f>
        <v>0</v>
      </c>
      <c r="H173" s="118">
        <f>F_Inputs!H172</f>
        <v>0</v>
      </c>
      <c r="I173" s="118">
        <f>F_Inputs!I172</f>
        <v>0</v>
      </c>
      <c r="J173" s="118">
        <f>F_Inputs!J172</f>
        <v>0</v>
      </c>
      <c r="K173" s="118">
        <f>F_Inputs!K172</f>
        <v>0</v>
      </c>
      <c r="L173" s="118">
        <f>F_Inputs!L172</f>
        <v>0</v>
      </c>
      <c r="M173" s="118"/>
      <c r="N173" s="118" t="str">
        <f t="shared" si="35"/>
        <v>CWW17_</v>
      </c>
      <c r="O173" s="111">
        <f t="shared" si="27"/>
        <v>0</v>
      </c>
      <c r="P173" s="111">
        <f t="shared" si="28"/>
        <v>0</v>
      </c>
      <c r="Q173" s="112">
        <f t="shared" si="40"/>
        <v>0</v>
      </c>
      <c r="R173" s="112">
        <f t="shared" si="36"/>
        <v>0</v>
      </c>
      <c r="S173" s="112">
        <f t="shared" si="37"/>
        <v>0</v>
      </c>
      <c r="T173" s="112">
        <f t="shared" si="38"/>
        <v>0</v>
      </c>
      <c r="U173" s="112">
        <f t="shared" si="39"/>
        <v>0</v>
      </c>
    </row>
    <row r="174" spans="1:21">
      <c r="A174" s="118" t="str">
        <f>F_Inputs!A173</f>
        <v>TMS</v>
      </c>
      <c r="B174" s="118" t="str">
        <f>F_Inputs!B173</f>
        <v>CWW17_151TOT_PR24</v>
      </c>
      <c r="C174" s="118" t="str">
        <f>F_Inputs!C173</f>
        <v>EA/NRW environmental programme bioresources (WINEP/NEP) - Sludge investigations and monitoring (NEP only) bioresources totex - Total</v>
      </c>
      <c r="D174" s="118" t="str">
        <f>F_Inputs!D173</f>
        <v>£m</v>
      </c>
      <c r="E174" s="118" t="str">
        <f>F_Inputs!E173</f>
        <v>Price Review 2024</v>
      </c>
      <c r="F174" s="118">
        <f>F_Inputs!F173</f>
        <v>0</v>
      </c>
      <c r="G174" s="118">
        <f>F_Inputs!G173</f>
        <v>0</v>
      </c>
      <c r="H174" s="118">
        <f>F_Inputs!H173</f>
        <v>0</v>
      </c>
      <c r="I174" s="118">
        <f>F_Inputs!I173</f>
        <v>0</v>
      </c>
      <c r="J174" s="118">
        <f>F_Inputs!J173</f>
        <v>0</v>
      </c>
      <c r="K174" s="118">
        <f>F_Inputs!K173</f>
        <v>0</v>
      </c>
      <c r="L174" s="118">
        <f>F_Inputs!L173</f>
        <v>0</v>
      </c>
      <c r="M174" s="118"/>
      <c r="N174" s="118" t="str">
        <f t="shared" si="35"/>
        <v>CWW17_</v>
      </c>
      <c r="O174" s="111">
        <f t="shared" si="27"/>
        <v>0</v>
      </c>
      <c r="P174" s="111">
        <f t="shared" si="28"/>
        <v>0</v>
      </c>
      <c r="Q174" s="112">
        <f t="shared" si="40"/>
        <v>0</v>
      </c>
      <c r="R174" s="112">
        <f t="shared" si="36"/>
        <v>0</v>
      </c>
      <c r="S174" s="112">
        <f t="shared" si="37"/>
        <v>0</v>
      </c>
      <c r="T174" s="112">
        <f t="shared" si="38"/>
        <v>0</v>
      </c>
      <c r="U174" s="112">
        <f t="shared" si="39"/>
        <v>0</v>
      </c>
    </row>
    <row r="175" spans="1:21">
      <c r="A175" s="118" t="str">
        <f>F_Inputs!A174</f>
        <v>TMS</v>
      </c>
      <c r="B175" s="118" t="str">
        <f>F_Inputs!B174</f>
        <v>CWW20_064_PR24</v>
      </c>
      <c r="C175" s="118" t="str">
        <f>F_Inputs!C174</f>
        <v>Other data - Total number of WINEP/NEP investigations</v>
      </c>
      <c r="D175" s="118" t="str">
        <f>F_Inputs!D174</f>
        <v>nr</v>
      </c>
      <c r="E175" s="118" t="str">
        <f>F_Inputs!E174</f>
        <v>Price Review 2024</v>
      </c>
      <c r="F175" s="118">
        <f>F_Inputs!F174</f>
        <v>0</v>
      </c>
      <c r="G175" s="118">
        <f>F_Inputs!G174</f>
        <v>5</v>
      </c>
      <c r="H175" s="118">
        <f>F_Inputs!H174</f>
        <v>154</v>
      </c>
      <c r="I175" s="118">
        <f>F_Inputs!I174</f>
        <v>152</v>
      </c>
      <c r="J175" s="118">
        <f>F_Inputs!J174</f>
        <v>153</v>
      </c>
      <c r="K175" s="118">
        <f>F_Inputs!K174</f>
        <v>0</v>
      </c>
      <c r="L175" s="118">
        <f>F_Inputs!L174</f>
        <v>0</v>
      </c>
      <c r="M175" s="118"/>
      <c r="N175" s="118" t="str">
        <f t="shared" si="35"/>
        <v>CWW20_</v>
      </c>
      <c r="O175" s="111">
        <f t="shared" si="27"/>
        <v>0</v>
      </c>
      <c r="P175" s="111">
        <f t="shared" si="28"/>
        <v>0</v>
      </c>
      <c r="Q175" s="112">
        <f t="shared" si="40"/>
        <v>154</v>
      </c>
      <c r="R175" s="112">
        <f t="shared" si="36"/>
        <v>152</v>
      </c>
      <c r="S175" s="112">
        <f t="shared" si="37"/>
        <v>153</v>
      </c>
      <c r="T175" s="112">
        <f t="shared" si="38"/>
        <v>0</v>
      </c>
      <c r="U175" s="112">
        <f t="shared" si="39"/>
        <v>0</v>
      </c>
    </row>
    <row r="176" spans="1:21">
      <c r="A176" s="118" t="str">
        <f>F_Inputs!A175</f>
        <v>TMS</v>
      </c>
      <c r="B176" s="118" t="str">
        <f>F_Inputs!B175</f>
        <v>BIO5_011_PR24</v>
      </c>
      <c r="C176" s="118" t="str">
        <f>F_Inputs!C175</f>
        <v>Sludge management/sludge treatment/ Bioresources cost driver - Additional Line 1; Sludge management/sludge treatment/ Bioresources cost driver</v>
      </c>
      <c r="D176" s="118" t="str">
        <f>F_Inputs!D175</f>
        <v>define</v>
      </c>
      <c r="E176" s="118" t="str">
        <f>F_Inputs!E175</f>
        <v>Price Review 2024</v>
      </c>
      <c r="F176" s="118" t="str">
        <f>F_Inputs!F175</f>
        <v/>
      </c>
      <c r="G176" s="118" t="str">
        <f>F_Inputs!G175</f>
        <v/>
      </c>
      <c r="H176" s="118" t="str">
        <f>F_Inputs!H175</f>
        <v/>
      </c>
      <c r="I176" s="118" t="str">
        <f>F_Inputs!I175</f>
        <v/>
      </c>
      <c r="J176" s="118" t="str">
        <f>F_Inputs!J175</f>
        <v/>
      </c>
      <c r="K176" s="118" t="str">
        <f>F_Inputs!K175</f>
        <v/>
      </c>
      <c r="L176" s="118" t="str">
        <f>F_Inputs!L175</f>
        <v/>
      </c>
      <c r="M176" s="118"/>
      <c r="N176" s="118" t="str">
        <f t="shared" si="35"/>
        <v>BIO5_0</v>
      </c>
      <c r="O176" s="111" t="str">
        <f t="shared" si="27"/>
        <v/>
      </c>
      <c r="P176" s="111" t="str">
        <f t="shared" si="28"/>
        <v/>
      </c>
      <c r="Q176" s="112" t="str">
        <f t="shared" si="40"/>
        <v/>
      </c>
      <c r="R176" s="112" t="str">
        <f t="shared" si="36"/>
        <v/>
      </c>
      <c r="S176" s="112" t="str">
        <f t="shared" si="37"/>
        <v/>
      </c>
      <c r="T176" s="112" t="str">
        <f t="shared" si="38"/>
        <v/>
      </c>
      <c r="U176" s="112" t="str">
        <f t="shared" si="39"/>
        <v/>
      </c>
    </row>
    <row r="177" spans="1:21">
      <c r="A177" s="118" t="str">
        <f>F_Inputs!A176</f>
        <v>NWT</v>
      </c>
      <c r="B177" s="118" t="str">
        <f>F_Inputs!B176</f>
        <v>CWW3_149TOT_PR24</v>
      </c>
      <c r="C177" s="118" t="str">
        <f>F_Inputs!C176</f>
        <v>EA/NRW environmental programme bioresources (WINEP/NEP) - Sludge investigations and monitoring (NEP only) bioresources capex - Total</v>
      </c>
      <c r="D177" s="118" t="str">
        <f>F_Inputs!D176</f>
        <v>£m</v>
      </c>
      <c r="E177" s="118" t="str">
        <f>F_Inputs!E176</f>
        <v>Price Review 2024</v>
      </c>
      <c r="F177" s="118">
        <f>F_Inputs!F176</f>
        <v>0</v>
      </c>
      <c r="G177" s="118">
        <f>F_Inputs!G176</f>
        <v>0</v>
      </c>
      <c r="H177" s="118">
        <f>F_Inputs!H176</f>
        <v>0</v>
      </c>
      <c r="I177" s="118">
        <f>F_Inputs!I176</f>
        <v>0</v>
      </c>
      <c r="J177" s="118">
        <f>F_Inputs!J176</f>
        <v>0</v>
      </c>
      <c r="K177" s="118">
        <f>F_Inputs!K176</f>
        <v>0</v>
      </c>
      <c r="L177" s="118">
        <f>F_Inputs!L176</f>
        <v>0</v>
      </c>
      <c r="M177" s="118"/>
      <c r="N177" s="118" t="str">
        <f t="shared" si="35"/>
        <v>CWW3_1</v>
      </c>
      <c r="O177" s="111">
        <f t="shared" si="27"/>
        <v>0</v>
      </c>
      <c r="P177" s="111">
        <f t="shared" si="28"/>
        <v>0</v>
      </c>
      <c r="Q177" s="112">
        <f t="shared" si="40"/>
        <v>0</v>
      </c>
      <c r="R177" s="112">
        <f t="shared" si="36"/>
        <v>0</v>
      </c>
      <c r="S177" s="112">
        <f t="shared" si="37"/>
        <v>0</v>
      </c>
      <c r="T177" s="112">
        <f t="shared" si="38"/>
        <v>0</v>
      </c>
      <c r="U177" s="112">
        <f t="shared" si="39"/>
        <v>0</v>
      </c>
    </row>
    <row r="178" spans="1:21">
      <c r="A178" s="118" t="str">
        <f>F_Inputs!A177</f>
        <v>NWT</v>
      </c>
      <c r="B178" s="118" t="str">
        <f>F_Inputs!B177</f>
        <v>CWW3_150TOT_PR24</v>
      </c>
      <c r="C178" s="118" t="str">
        <f>F_Inputs!C177</f>
        <v>EA/NRW environmental programme bioresources (WINEP/NEP) - Sludge investigations and monitoring (NEP only) bioresources opex - Total</v>
      </c>
      <c r="D178" s="118" t="str">
        <f>F_Inputs!D177</f>
        <v>£m</v>
      </c>
      <c r="E178" s="118" t="str">
        <f>F_Inputs!E177</f>
        <v>Price Review 2024</v>
      </c>
      <c r="F178" s="118">
        <f>F_Inputs!F177</f>
        <v>0</v>
      </c>
      <c r="G178" s="118">
        <f>F_Inputs!G177</f>
        <v>0</v>
      </c>
      <c r="H178" s="118">
        <f>F_Inputs!H177</f>
        <v>0</v>
      </c>
      <c r="I178" s="118">
        <f>F_Inputs!I177</f>
        <v>0</v>
      </c>
      <c r="J178" s="118">
        <f>F_Inputs!J177</f>
        <v>0</v>
      </c>
      <c r="K178" s="118">
        <f>F_Inputs!K177</f>
        <v>0</v>
      </c>
      <c r="L178" s="118">
        <f>F_Inputs!L177</f>
        <v>0</v>
      </c>
      <c r="M178" s="118"/>
      <c r="N178" s="118" t="str">
        <f t="shared" si="35"/>
        <v>CWW3_1</v>
      </c>
      <c r="O178" s="111">
        <f t="shared" si="27"/>
        <v>0</v>
      </c>
      <c r="P178" s="111">
        <f t="shared" si="28"/>
        <v>0</v>
      </c>
      <c r="Q178" s="112">
        <f t="shared" si="40"/>
        <v>0</v>
      </c>
      <c r="R178" s="112">
        <f t="shared" si="36"/>
        <v>0</v>
      </c>
      <c r="S178" s="112">
        <f t="shared" si="37"/>
        <v>0</v>
      </c>
      <c r="T178" s="112">
        <f t="shared" si="38"/>
        <v>0</v>
      </c>
      <c r="U178" s="112">
        <f t="shared" si="39"/>
        <v>0</v>
      </c>
    </row>
    <row r="179" spans="1:21">
      <c r="A179" s="118" t="str">
        <f>F_Inputs!A178</f>
        <v>NWT</v>
      </c>
      <c r="B179" s="118" t="str">
        <f>F_Inputs!B178</f>
        <v>CWW3_151TOT_PR24</v>
      </c>
      <c r="C179" s="118" t="str">
        <f>F_Inputs!C178</f>
        <v>EA/NRW environmental programme bioresources (WINEP/NEP) - Sludge investigations and monitoring (NEP only) bioresources totex - Total</v>
      </c>
      <c r="D179" s="118" t="str">
        <f>F_Inputs!D178</f>
        <v>£m</v>
      </c>
      <c r="E179" s="118" t="str">
        <f>F_Inputs!E178</f>
        <v>Price Review 2024</v>
      </c>
      <c r="F179" s="118">
        <f>F_Inputs!F178</f>
        <v>0</v>
      </c>
      <c r="G179" s="118">
        <f>F_Inputs!G178</f>
        <v>0</v>
      </c>
      <c r="H179" s="118">
        <f>F_Inputs!H178</f>
        <v>0</v>
      </c>
      <c r="I179" s="118">
        <f>F_Inputs!I178</f>
        <v>0</v>
      </c>
      <c r="J179" s="118">
        <f>F_Inputs!J178</f>
        <v>0</v>
      </c>
      <c r="K179" s="118">
        <f>F_Inputs!K178</f>
        <v>0</v>
      </c>
      <c r="L179" s="118">
        <f>F_Inputs!L178</f>
        <v>0</v>
      </c>
      <c r="M179" s="118"/>
      <c r="N179" s="118" t="str">
        <f t="shared" si="35"/>
        <v>CWW3_1</v>
      </c>
      <c r="O179" s="111">
        <f t="shared" si="27"/>
        <v>0</v>
      </c>
      <c r="P179" s="111">
        <f t="shared" si="28"/>
        <v>0</v>
      </c>
      <c r="Q179" s="112">
        <f t="shared" si="40"/>
        <v>0</v>
      </c>
      <c r="R179" s="112">
        <f t="shared" si="36"/>
        <v>0</v>
      </c>
      <c r="S179" s="112">
        <f t="shared" si="37"/>
        <v>0</v>
      </c>
      <c r="T179" s="112">
        <f t="shared" si="38"/>
        <v>0</v>
      </c>
      <c r="U179" s="112">
        <f t="shared" si="39"/>
        <v>0</v>
      </c>
    </row>
    <row r="180" spans="1:21">
      <c r="A180" s="118" t="str">
        <f>F_Inputs!A179</f>
        <v>NWT</v>
      </c>
      <c r="B180" s="118" t="str">
        <f>F_Inputs!B179</f>
        <v>CWW9_149TOT_PR24</v>
      </c>
      <c r="C180" s="118" t="str">
        <f>F_Inputs!C179</f>
        <v>EA/NRW environmental programme bioresources (WINEP/NEP) - Sludge investigations and monitoring (NEP only) bioresources capex - Total</v>
      </c>
      <c r="D180" s="118" t="str">
        <f>F_Inputs!D179</f>
        <v>£m</v>
      </c>
      <c r="E180" s="118" t="str">
        <f>F_Inputs!E179</f>
        <v>Price Review 2024</v>
      </c>
      <c r="F180" s="118">
        <f>F_Inputs!F179</f>
        <v>0</v>
      </c>
      <c r="G180" s="118">
        <f>F_Inputs!G179</f>
        <v>0</v>
      </c>
      <c r="H180" s="118">
        <f>F_Inputs!H179</f>
        <v>0</v>
      </c>
      <c r="I180" s="118">
        <f>F_Inputs!I179</f>
        <v>0</v>
      </c>
      <c r="J180" s="118">
        <f>F_Inputs!J179</f>
        <v>0</v>
      </c>
      <c r="K180" s="118">
        <f>F_Inputs!K179</f>
        <v>0</v>
      </c>
      <c r="L180" s="118">
        <f>F_Inputs!L179</f>
        <v>0</v>
      </c>
      <c r="M180" s="118"/>
      <c r="N180" s="118" t="str">
        <f t="shared" si="35"/>
        <v>CWW9_1</v>
      </c>
      <c r="O180" s="111">
        <f t="shared" si="27"/>
        <v>0</v>
      </c>
      <c r="P180" s="111">
        <f t="shared" si="28"/>
        <v>0</v>
      </c>
      <c r="Q180" s="112">
        <f t="shared" si="40"/>
        <v>0</v>
      </c>
      <c r="R180" s="112">
        <f t="shared" si="36"/>
        <v>0</v>
      </c>
      <c r="S180" s="112">
        <f t="shared" si="37"/>
        <v>0</v>
      </c>
      <c r="T180" s="112">
        <f t="shared" si="38"/>
        <v>0</v>
      </c>
      <c r="U180" s="112">
        <f t="shared" si="39"/>
        <v>0</v>
      </c>
    </row>
    <row r="181" spans="1:21">
      <c r="A181" s="118" t="str">
        <f>F_Inputs!A180</f>
        <v>NWT</v>
      </c>
      <c r="B181" s="118" t="str">
        <f>F_Inputs!B180</f>
        <v>CWW9_150TOT_PR24</v>
      </c>
      <c r="C181" s="118" t="str">
        <f>F_Inputs!C180</f>
        <v>EA/NRW environmental programme bioresources (WINEP/NEP) - Sludge investigations and monitoring (NEP only) bioresources opex - Total</v>
      </c>
      <c r="D181" s="118" t="str">
        <f>F_Inputs!D180</f>
        <v>£m</v>
      </c>
      <c r="E181" s="118" t="str">
        <f>F_Inputs!E180</f>
        <v>Price Review 2024</v>
      </c>
      <c r="F181" s="118">
        <f>F_Inputs!F180</f>
        <v>0</v>
      </c>
      <c r="G181" s="118">
        <f>F_Inputs!G180</f>
        <v>0</v>
      </c>
      <c r="H181" s="118">
        <f>F_Inputs!H180</f>
        <v>0</v>
      </c>
      <c r="I181" s="118">
        <f>F_Inputs!I180</f>
        <v>0</v>
      </c>
      <c r="J181" s="118">
        <f>F_Inputs!J180</f>
        <v>0</v>
      </c>
      <c r="K181" s="118">
        <f>F_Inputs!K180</f>
        <v>0</v>
      </c>
      <c r="L181" s="118">
        <f>F_Inputs!L180</f>
        <v>0</v>
      </c>
      <c r="M181" s="118"/>
      <c r="N181" s="118" t="str">
        <f t="shared" si="35"/>
        <v>CWW9_1</v>
      </c>
      <c r="O181" s="111">
        <f t="shared" si="27"/>
        <v>0</v>
      </c>
      <c r="P181" s="111">
        <f t="shared" si="28"/>
        <v>0</v>
      </c>
      <c r="Q181" s="112">
        <f t="shared" si="40"/>
        <v>0</v>
      </c>
      <c r="R181" s="112">
        <f t="shared" si="36"/>
        <v>0</v>
      </c>
      <c r="S181" s="112">
        <f t="shared" si="37"/>
        <v>0</v>
      </c>
      <c r="T181" s="112">
        <f t="shared" si="38"/>
        <v>0</v>
      </c>
      <c r="U181" s="112">
        <f t="shared" si="39"/>
        <v>0</v>
      </c>
    </row>
    <row r="182" spans="1:21">
      <c r="A182" s="118" t="str">
        <f>F_Inputs!A181</f>
        <v>NWT</v>
      </c>
      <c r="B182" s="118" t="str">
        <f>F_Inputs!B181</f>
        <v>CWW9_151TOT_PR24</v>
      </c>
      <c r="C182" s="118" t="str">
        <f>F_Inputs!C181</f>
        <v>EA/NRW environmental programme bioresources (WINEP/NEP) - Sludge investigations and monitoring (NEP only) bioresources totex - Total</v>
      </c>
      <c r="D182" s="118" t="str">
        <f>F_Inputs!D181</f>
        <v>£m</v>
      </c>
      <c r="E182" s="118" t="str">
        <f>F_Inputs!E181</f>
        <v>Price Review 2024</v>
      </c>
      <c r="F182" s="118">
        <f>F_Inputs!F181</f>
        <v>0</v>
      </c>
      <c r="G182" s="118">
        <f>F_Inputs!G181</f>
        <v>0</v>
      </c>
      <c r="H182" s="118">
        <f>F_Inputs!H181</f>
        <v>0</v>
      </c>
      <c r="I182" s="118">
        <f>F_Inputs!I181</f>
        <v>0</v>
      </c>
      <c r="J182" s="118">
        <f>F_Inputs!J181</f>
        <v>0</v>
      </c>
      <c r="K182" s="118">
        <f>F_Inputs!K181</f>
        <v>0</v>
      </c>
      <c r="L182" s="118">
        <f>F_Inputs!L181</f>
        <v>0</v>
      </c>
      <c r="M182" s="118"/>
      <c r="N182" s="118" t="str">
        <f t="shared" si="35"/>
        <v>CWW9_1</v>
      </c>
      <c r="O182" s="111">
        <f t="shared" si="27"/>
        <v>0</v>
      </c>
      <c r="P182" s="111">
        <f t="shared" si="28"/>
        <v>0</v>
      </c>
      <c r="Q182" s="112">
        <f t="shared" si="40"/>
        <v>0</v>
      </c>
      <c r="R182" s="112">
        <f t="shared" si="36"/>
        <v>0</v>
      </c>
      <c r="S182" s="112">
        <f t="shared" si="37"/>
        <v>0</v>
      </c>
      <c r="T182" s="112">
        <f t="shared" si="38"/>
        <v>0</v>
      </c>
      <c r="U182" s="112">
        <f t="shared" si="39"/>
        <v>0</v>
      </c>
    </row>
    <row r="183" spans="1:21">
      <c r="A183" s="118" t="str">
        <f>F_Inputs!A182</f>
        <v>NWT</v>
      </c>
      <c r="B183" s="118" t="str">
        <f>F_Inputs!B182</f>
        <v>CWW12_149TOT_PR24</v>
      </c>
      <c r="C183" s="118" t="str">
        <f>F_Inputs!C182</f>
        <v>EA/NRW environmental programme bioresources (WINEP/NEP) - Sludge investigations and monitoring (NEP only) bioresources capex - Total</v>
      </c>
      <c r="D183" s="118" t="str">
        <f>F_Inputs!D182</f>
        <v>£m</v>
      </c>
      <c r="E183" s="118" t="str">
        <f>F_Inputs!E182</f>
        <v>Price Review 2024</v>
      </c>
      <c r="F183" s="118">
        <f>F_Inputs!F182</f>
        <v>0</v>
      </c>
      <c r="G183" s="118">
        <f>F_Inputs!G182</f>
        <v>0</v>
      </c>
      <c r="H183" s="118" t="str">
        <f>F_Inputs!H182</f>
        <v/>
      </c>
      <c r="I183" s="118" t="str">
        <f>F_Inputs!I182</f>
        <v/>
      </c>
      <c r="J183" s="118" t="str">
        <f>F_Inputs!J182</f>
        <v/>
      </c>
      <c r="K183" s="118" t="str">
        <f>F_Inputs!K182</f>
        <v/>
      </c>
      <c r="L183" s="118" t="str">
        <f>F_Inputs!L182</f>
        <v/>
      </c>
      <c r="M183" s="118"/>
      <c r="N183" s="118" t="str">
        <f t="shared" si="35"/>
        <v>CWW12_</v>
      </c>
      <c r="O183" s="111">
        <f t="shared" si="27"/>
        <v>0</v>
      </c>
      <c r="P183" s="111">
        <f t="shared" si="28"/>
        <v>0</v>
      </c>
      <c r="Q183" s="112">
        <f t="shared" si="40"/>
        <v>0</v>
      </c>
      <c r="R183" s="112">
        <f t="shared" si="36"/>
        <v>0</v>
      </c>
      <c r="S183" s="112">
        <f t="shared" si="37"/>
        <v>0</v>
      </c>
      <c r="T183" s="112">
        <f t="shared" si="38"/>
        <v>0</v>
      </c>
      <c r="U183" s="112">
        <f t="shared" si="39"/>
        <v>0</v>
      </c>
    </row>
    <row r="184" spans="1:21">
      <c r="A184" s="118" t="str">
        <f>F_Inputs!A183</f>
        <v>NWT</v>
      </c>
      <c r="B184" s="118" t="str">
        <f>F_Inputs!B183</f>
        <v>CWW12_150TOT_PR24</v>
      </c>
      <c r="C184" s="118" t="str">
        <f>F_Inputs!C183</f>
        <v>EA/NRW environmental programme bioresources (WINEP/NEP) - Sludge investigations and monitoring (NEP only) bioresources opex - Total</v>
      </c>
      <c r="D184" s="118" t="str">
        <f>F_Inputs!D183</f>
        <v>£m</v>
      </c>
      <c r="E184" s="118" t="str">
        <f>F_Inputs!E183</f>
        <v>Price Review 2024</v>
      </c>
      <c r="F184" s="118">
        <f>F_Inputs!F183</f>
        <v>0</v>
      </c>
      <c r="G184" s="118">
        <f>F_Inputs!G183</f>
        <v>0</v>
      </c>
      <c r="H184" s="118" t="str">
        <f>F_Inputs!H183</f>
        <v/>
      </c>
      <c r="I184" s="118" t="str">
        <f>F_Inputs!I183</f>
        <v/>
      </c>
      <c r="J184" s="118" t="str">
        <f>F_Inputs!J183</f>
        <v/>
      </c>
      <c r="K184" s="118" t="str">
        <f>F_Inputs!K183</f>
        <v/>
      </c>
      <c r="L184" s="118" t="str">
        <f>F_Inputs!L183</f>
        <v/>
      </c>
      <c r="M184" s="118"/>
      <c r="N184" s="118" t="str">
        <f t="shared" si="35"/>
        <v>CWW12_</v>
      </c>
      <c r="O184" s="111">
        <f t="shared" si="27"/>
        <v>0</v>
      </c>
      <c r="P184" s="111">
        <f t="shared" si="28"/>
        <v>0</v>
      </c>
      <c r="Q184" s="112">
        <f t="shared" si="40"/>
        <v>0</v>
      </c>
      <c r="R184" s="112">
        <f t="shared" si="36"/>
        <v>0</v>
      </c>
      <c r="S184" s="112">
        <f t="shared" si="37"/>
        <v>0</v>
      </c>
      <c r="T184" s="112">
        <f t="shared" si="38"/>
        <v>0</v>
      </c>
      <c r="U184" s="112">
        <f t="shared" si="39"/>
        <v>0</v>
      </c>
    </row>
    <row r="185" spans="1:21">
      <c r="A185" s="118" t="str">
        <f>F_Inputs!A184</f>
        <v>NWT</v>
      </c>
      <c r="B185" s="118" t="str">
        <f>F_Inputs!B184</f>
        <v>CWW12_151TOT_PR24</v>
      </c>
      <c r="C185" s="118" t="str">
        <f>F_Inputs!C184</f>
        <v>EA/NRW environmental programme bioresources (WINEP/NEP) - Sludge investigations and monitoring (NEP only) bioresources totex - Total</v>
      </c>
      <c r="D185" s="118" t="str">
        <f>F_Inputs!D184</f>
        <v>£m</v>
      </c>
      <c r="E185" s="118" t="str">
        <f>F_Inputs!E184</f>
        <v>Price Review 2024</v>
      </c>
      <c r="F185" s="118">
        <f>F_Inputs!F184</f>
        <v>0</v>
      </c>
      <c r="G185" s="118">
        <f>F_Inputs!G184</f>
        <v>0</v>
      </c>
      <c r="H185" s="118" t="str">
        <f>F_Inputs!H184</f>
        <v/>
      </c>
      <c r="I185" s="118" t="str">
        <f>F_Inputs!I184</f>
        <v/>
      </c>
      <c r="J185" s="118" t="str">
        <f>F_Inputs!J184</f>
        <v/>
      </c>
      <c r="K185" s="118" t="str">
        <f>F_Inputs!K184</f>
        <v/>
      </c>
      <c r="L185" s="118" t="str">
        <f>F_Inputs!L184</f>
        <v/>
      </c>
      <c r="M185" s="118"/>
      <c r="N185" s="118" t="str">
        <f t="shared" si="35"/>
        <v>CWW12_</v>
      </c>
      <c r="O185" s="111">
        <f t="shared" si="27"/>
        <v>0</v>
      </c>
      <c r="P185" s="111">
        <f t="shared" si="28"/>
        <v>0</v>
      </c>
      <c r="Q185" s="112">
        <f t="shared" si="40"/>
        <v>0</v>
      </c>
      <c r="R185" s="112">
        <f t="shared" si="36"/>
        <v>0</v>
      </c>
      <c r="S185" s="112">
        <f t="shared" si="37"/>
        <v>0</v>
      </c>
      <c r="T185" s="112">
        <f t="shared" si="38"/>
        <v>0</v>
      </c>
      <c r="U185" s="112">
        <f t="shared" si="39"/>
        <v>0</v>
      </c>
    </row>
    <row r="186" spans="1:21">
      <c r="A186" s="118" t="str">
        <f>F_Inputs!A185</f>
        <v>NWT</v>
      </c>
      <c r="B186" s="118" t="str">
        <f>F_Inputs!B185</f>
        <v>CWW13_201_PR24</v>
      </c>
      <c r="C186" s="118" t="str">
        <f>F_Inputs!C185</f>
        <v>EA/NRW environmental programme bioresources (WINEP/NEP) - Sludge investigations and monitoring; BVA (WINEP/NEP) bioresources capex - Expenditure on projects starting in AMP8</v>
      </c>
      <c r="D186" s="118" t="str">
        <f>F_Inputs!D185</f>
        <v>£m</v>
      </c>
      <c r="E186" s="118" t="str">
        <f>F_Inputs!E185</f>
        <v>Price Review 2024</v>
      </c>
      <c r="F186" s="118" t="str">
        <f>F_Inputs!F185</f>
        <v/>
      </c>
      <c r="G186" s="118" t="str">
        <f>F_Inputs!G185</f>
        <v/>
      </c>
      <c r="H186" s="118">
        <f>F_Inputs!H185</f>
        <v>0</v>
      </c>
      <c r="I186" s="118">
        <f>F_Inputs!I185</f>
        <v>0</v>
      </c>
      <c r="J186" s="118">
        <f>F_Inputs!J185</f>
        <v>0</v>
      </c>
      <c r="K186" s="118">
        <f>F_Inputs!K185</f>
        <v>0</v>
      </c>
      <c r="L186" s="118">
        <f>F_Inputs!L185</f>
        <v>0</v>
      </c>
      <c r="M186" s="118"/>
      <c r="N186" s="118" t="str">
        <f t="shared" si="35"/>
        <v>CWW13_</v>
      </c>
      <c r="O186" s="111">
        <f t="shared" si="27"/>
        <v>0</v>
      </c>
      <c r="P186" s="111">
        <f t="shared" si="28"/>
        <v>0</v>
      </c>
      <c r="Q186" s="112">
        <f t="shared" si="40"/>
        <v>0</v>
      </c>
      <c r="R186" s="112">
        <f t="shared" si="36"/>
        <v>0</v>
      </c>
      <c r="S186" s="112">
        <f t="shared" si="37"/>
        <v>0</v>
      </c>
      <c r="T186" s="112">
        <f t="shared" si="38"/>
        <v>0</v>
      </c>
      <c r="U186" s="112">
        <f t="shared" si="39"/>
        <v>0</v>
      </c>
    </row>
    <row r="187" spans="1:21">
      <c r="A187" s="118" t="str">
        <f>F_Inputs!A186</f>
        <v>NWT</v>
      </c>
      <c r="B187" s="118" t="str">
        <f>F_Inputs!B186</f>
        <v>CWW13_202_PR24</v>
      </c>
      <c r="C187" s="118" t="str">
        <f>F_Inputs!C186</f>
        <v>EA/NRW environmental programme bioresources (WINEP/NEP) - Sludge investigations and monitoring; BVA (WINEP/NEP) bioresources opex - Expenditure on projects starting in AMP8</v>
      </c>
      <c r="D187" s="118" t="str">
        <f>F_Inputs!D186</f>
        <v>£m</v>
      </c>
      <c r="E187" s="118" t="str">
        <f>F_Inputs!E186</f>
        <v>Price Review 2024</v>
      </c>
      <c r="F187" s="118" t="str">
        <f>F_Inputs!F186</f>
        <v/>
      </c>
      <c r="G187" s="118" t="str">
        <f>F_Inputs!G186</f>
        <v/>
      </c>
      <c r="H187" s="118">
        <f>F_Inputs!H186</f>
        <v>0</v>
      </c>
      <c r="I187" s="118">
        <f>F_Inputs!I186</f>
        <v>0</v>
      </c>
      <c r="J187" s="118">
        <f>F_Inputs!J186</f>
        <v>0</v>
      </c>
      <c r="K187" s="118">
        <f>F_Inputs!K186</f>
        <v>0</v>
      </c>
      <c r="L187" s="118">
        <f>F_Inputs!L186</f>
        <v>0</v>
      </c>
      <c r="M187" s="118"/>
      <c r="N187" s="118" t="str">
        <f t="shared" si="35"/>
        <v>CWW13_</v>
      </c>
      <c r="O187" s="111">
        <f t="shared" si="27"/>
        <v>0</v>
      </c>
      <c r="P187" s="111">
        <f t="shared" si="28"/>
        <v>0</v>
      </c>
      <c r="Q187" s="112">
        <f t="shared" si="40"/>
        <v>0</v>
      </c>
      <c r="R187" s="112">
        <f t="shared" si="36"/>
        <v>0</v>
      </c>
      <c r="S187" s="112">
        <f t="shared" si="37"/>
        <v>0</v>
      </c>
      <c r="T187" s="112">
        <f t="shared" si="38"/>
        <v>0</v>
      </c>
      <c r="U187" s="112">
        <f t="shared" si="39"/>
        <v>0</v>
      </c>
    </row>
    <row r="188" spans="1:21">
      <c r="A188" s="118" t="str">
        <f>F_Inputs!A187</f>
        <v>NWT</v>
      </c>
      <c r="B188" s="118" t="str">
        <f>F_Inputs!B187</f>
        <v>CWW13_203_PR24</v>
      </c>
      <c r="C188" s="118" t="str">
        <f>F_Inputs!C187</f>
        <v>EA/NRW environmental programme bioresources (WINEP/NEP) - Sludge investigations and monitoring; BVA (WINEP/NEP) bioresources totex - Expenditure on projects starting in AMP8</v>
      </c>
      <c r="D188" s="118" t="str">
        <f>F_Inputs!D187</f>
        <v>£m</v>
      </c>
      <c r="E188" s="118" t="str">
        <f>F_Inputs!E187</f>
        <v>Price Review 2024</v>
      </c>
      <c r="F188" s="118" t="str">
        <f>F_Inputs!F187</f>
        <v/>
      </c>
      <c r="G188" s="118" t="str">
        <f>F_Inputs!G187</f>
        <v/>
      </c>
      <c r="H188" s="118">
        <f>F_Inputs!H187</f>
        <v>0</v>
      </c>
      <c r="I188" s="118">
        <f>F_Inputs!I187</f>
        <v>0</v>
      </c>
      <c r="J188" s="118">
        <f>F_Inputs!J187</f>
        <v>0</v>
      </c>
      <c r="K188" s="118">
        <f>F_Inputs!K187</f>
        <v>0</v>
      </c>
      <c r="L188" s="118">
        <f>F_Inputs!L187</f>
        <v>0</v>
      </c>
      <c r="M188" s="118"/>
      <c r="N188" s="118" t="str">
        <f t="shared" si="35"/>
        <v>CWW13_</v>
      </c>
      <c r="O188" s="111">
        <f t="shared" si="27"/>
        <v>0</v>
      </c>
      <c r="P188" s="111">
        <f t="shared" si="28"/>
        <v>0</v>
      </c>
      <c r="Q188" s="112">
        <f t="shared" si="40"/>
        <v>0</v>
      </c>
      <c r="R188" s="112">
        <f t="shared" si="36"/>
        <v>0</v>
      </c>
      <c r="S188" s="112">
        <f t="shared" si="37"/>
        <v>0</v>
      </c>
      <c r="T188" s="112">
        <f t="shared" si="38"/>
        <v>0</v>
      </c>
      <c r="U188" s="112">
        <f t="shared" si="39"/>
        <v>0</v>
      </c>
    </row>
    <row r="189" spans="1:21">
      <c r="A189" s="118" t="str">
        <f>F_Inputs!A188</f>
        <v>NWT</v>
      </c>
      <c r="B189" s="118" t="str">
        <f>F_Inputs!B188</f>
        <v>CWW13_204_PR24</v>
      </c>
      <c r="C189" s="118" t="str">
        <f>F_Inputs!C188</f>
        <v>EA/NRW environmental programme bioresources (WINEP/NEP) - Sludge investigations and monitoring; BVA (WINEP/NEP) bioresources third party contributions - Expenditure on projects starting in AMP8</v>
      </c>
      <c r="D189" s="118" t="str">
        <f>F_Inputs!D188</f>
        <v>£m</v>
      </c>
      <c r="E189" s="118" t="str">
        <f>F_Inputs!E188</f>
        <v>Price Review 2024</v>
      </c>
      <c r="F189" s="118" t="str">
        <f>F_Inputs!F188</f>
        <v/>
      </c>
      <c r="G189" s="118" t="str">
        <f>F_Inputs!G188</f>
        <v/>
      </c>
      <c r="H189" s="118">
        <f>F_Inputs!H188</f>
        <v>0</v>
      </c>
      <c r="I189" s="118">
        <f>F_Inputs!I188</f>
        <v>0</v>
      </c>
      <c r="J189" s="118">
        <f>F_Inputs!J188</f>
        <v>0</v>
      </c>
      <c r="K189" s="118">
        <f>F_Inputs!K188</f>
        <v>0</v>
      </c>
      <c r="L189" s="118">
        <f>F_Inputs!L188</f>
        <v>0</v>
      </c>
      <c r="M189" s="118"/>
      <c r="N189" s="118" t="str">
        <f t="shared" si="35"/>
        <v>CWW13_</v>
      </c>
      <c r="O189" s="111">
        <f t="shared" si="27"/>
        <v>0</v>
      </c>
      <c r="P189" s="111">
        <f t="shared" si="28"/>
        <v>0</v>
      </c>
      <c r="Q189" s="112">
        <f t="shared" si="40"/>
        <v>0</v>
      </c>
      <c r="R189" s="112">
        <f t="shared" si="36"/>
        <v>0</v>
      </c>
      <c r="S189" s="112">
        <f t="shared" si="37"/>
        <v>0</v>
      </c>
      <c r="T189" s="112">
        <f t="shared" si="38"/>
        <v>0</v>
      </c>
      <c r="U189" s="112">
        <f t="shared" si="39"/>
        <v>0</v>
      </c>
    </row>
    <row r="190" spans="1:21">
      <c r="A190" s="118" t="str">
        <f>F_Inputs!A189</f>
        <v>NWT</v>
      </c>
      <c r="B190" s="118" t="str">
        <f>F_Inputs!B189</f>
        <v>CWW14_201_PR24</v>
      </c>
      <c r="C190" s="118" t="str">
        <f>F_Inputs!C189</f>
        <v>EA/NRW environmental programme bioresources (WINEP/NEP) - Sludge investigations and monitoring; BVA (WINEP/NEP) bioresources capex - Expenditure on alternative least cost option plan for projects starting in AMP8</v>
      </c>
      <c r="D190" s="118" t="str">
        <f>F_Inputs!D189</f>
        <v>£m</v>
      </c>
      <c r="E190" s="118" t="str">
        <f>F_Inputs!E189</f>
        <v>Price Review 2024</v>
      </c>
      <c r="F190" s="118" t="str">
        <f>F_Inputs!F189</f>
        <v/>
      </c>
      <c r="G190" s="118" t="str">
        <f>F_Inputs!G189</f>
        <v/>
      </c>
      <c r="H190" s="118">
        <f>F_Inputs!H189</f>
        <v>0</v>
      </c>
      <c r="I190" s="118">
        <f>F_Inputs!I189</f>
        <v>0</v>
      </c>
      <c r="J190" s="118">
        <f>F_Inputs!J189</f>
        <v>0</v>
      </c>
      <c r="K190" s="118">
        <f>F_Inputs!K189</f>
        <v>0</v>
      </c>
      <c r="L190" s="118">
        <f>F_Inputs!L189</f>
        <v>0</v>
      </c>
      <c r="M190" s="118"/>
      <c r="N190" s="118" t="str">
        <f t="shared" si="35"/>
        <v>CWW14_</v>
      </c>
      <c r="O190" s="111">
        <f t="shared" si="27"/>
        <v>0</v>
      </c>
      <c r="P190" s="111">
        <f t="shared" si="28"/>
        <v>0</v>
      </c>
      <c r="Q190" s="112">
        <f t="shared" si="40"/>
        <v>0</v>
      </c>
      <c r="R190" s="112">
        <f t="shared" si="36"/>
        <v>0</v>
      </c>
      <c r="S190" s="112">
        <f t="shared" si="37"/>
        <v>0</v>
      </c>
      <c r="T190" s="112">
        <f t="shared" si="38"/>
        <v>0</v>
      </c>
      <c r="U190" s="112">
        <f t="shared" si="39"/>
        <v>0</v>
      </c>
    </row>
    <row r="191" spans="1:21">
      <c r="A191" s="118" t="str">
        <f>F_Inputs!A190</f>
        <v>NWT</v>
      </c>
      <c r="B191" s="118" t="str">
        <f>F_Inputs!B190</f>
        <v>CWW14_202_PR24</v>
      </c>
      <c r="C191" s="118" t="str">
        <f>F_Inputs!C190</f>
        <v>EA/NRW environmental programme bioresources (WINEP/NEP) - Sludge investigations and monitoring; BVA (WINEP/NEP) bioresources opex - Expenditure on alternative least cost option plan for projects starting in AMP8</v>
      </c>
      <c r="D191" s="118" t="str">
        <f>F_Inputs!D190</f>
        <v>£m</v>
      </c>
      <c r="E191" s="118" t="str">
        <f>F_Inputs!E190</f>
        <v>Price Review 2024</v>
      </c>
      <c r="F191" s="118" t="str">
        <f>F_Inputs!F190</f>
        <v/>
      </c>
      <c r="G191" s="118" t="str">
        <f>F_Inputs!G190</f>
        <v/>
      </c>
      <c r="H191" s="118">
        <f>F_Inputs!H190</f>
        <v>0</v>
      </c>
      <c r="I191" s="118">
        <f>F_Inputs!I190</f>
        <v>0</v>
      </c>
      <c r="J191" s="118">
        <f>F_Inputs!J190</f>
        <v>0</v>
      </c>
      <c r="K191" s="118">
        <f>F_Inputs!K190</f>
        <v>0</v>
      </c>
      <c r="L191" s="118">
        <f>F_Inputs!L190</f>
        <v>0</v>
      </c>
      <c r="M191" s="118"/>
      <c r="N191" s="118" t="str">
        <f t="shared" si="35"/>
        <v>CWW14_</v>
      </c>
      <c r="O191" s="111">
        <f t="shared" si="27"/>
        <v>0</v>
      </c>
      <c r="P191" s="111">
        <f t="shared" si="28"/>
        <v>0</v>
      </c>
      <c r="Q191" s="112">
        <f t="shared" si="40"/>
        <v>0</v>
      </c>
      <c r="R191" s="112">
        <f t="shared" si="36"/>
        <v>0</v>
      </c>
      <c r="S191" s="112">
        <f t="shared" si="37"/>
        <v>0</v>
      </c>
      <c r="T191" s="112">
        <f t="shared" si="38"/>
        <v>0</v>
      </c>
      <c r="U191" s="112">
        <f t="shared" si="39"/>
        <v>0</v>
      </c>
    </row>
    <row r="192" spans="1:21">
      <c r="A192" s="118" t="str">
        <f>F_Inputs!A191</f>
        <v>NWT</v>
      </c>
      <c r="B192" s="118" t="str">
        <f>F_Inputs!B191</f>
        <v>CWW14_203_PR24</v>
      </c>
      <c r="C192" s="118" t="str">
        <f>F_Inputs!C191</f>
        <v>EA/NRW environmental programme bioresources (WINEP/NEP) - Sludge investigations and monitoring; BVA (WINEP/NEP) bioresources totex - Expenditure on alternative least cost option plan for projects starting in AMP8</v>
      </c>
      <c r="D192" s="118" t="str">
        <f>F_Inputs!D191</f>
        <v>£m</v>
      </c>
      <c r="E192" s="118" t="str">
        <f>F_Inputs!E191</f>
        <v>Price Review 2024</v>
      </c>
      <c r="F192" s="118" t="str">
        <f>F_Inputs!F191</f>
        <v/>
      </c>
      <c r="G192" s="118" t="str">
        <f>F_Inputs!G191</f>
        <v/>
      </c>
      <c r="H192" s="118">
        <f>F_Inputs!H191</f>
        <v>0</v>
      </c>
      <c r="I192" s="118">
        <f>F_Inputs!I191</f>
        <v>0</v>
      </c>
      <c r="J192" s="118">
        <f>F_Inputs!J191</f>
        <v>0</v>
      </c>
      <c r="K192" s="118">
        <f>F_Inputs!K191</f>
        <v>0</v>
      </c>
      <c r="L192" s="118">
        <f>F_Inputs!L191</f>
        <v>0</v>
      </c>
      <c r="M192" s="118"/>
      <c r="N192" s="118" t="str">
        <f t="shared" si="35"/>
        <v>CWW14_</v>
      </c>
      <c r="O192" s="111">
        <f t="shared" si="27"/>
        <v>0</v>
      </c>
      <c r="P192" s="111">
        <f t="shared" si="28"/>
        <v>0</v>
      </c>
      <c r="Q192" s="112">
        <f t="shared" si="40"/>
        <v>0</v>
      </c>
      <c r="R192" s="112">
        <f t="shared" si="36"/>
        <v>0</v>
      </c>
      <c r="S192" s="112">
        <f t="shared" si="37"/>
        <v>0</v>
      </c>
      <c r="T192" s="112">
        <f t="shared" si="38"/>
        <v>0</v>
      </c>
      <c r="U192" s="112">
        <f t="shared" si="39"/>
        <v>0</v>
      </c>
    </row>
    <row r="193" spans="1:21">
      <c r="A193" s="118" t="str">
        <f>F_Inputs!A192</f>
        <v>NWT</v>
      </c>
      <c r="B193" s="118" t="str">
        <f>F_Inputs!B192</f>
        <v>CWW17_149TOT_PR24</v>
      </c>
      <c r="C193" s="118" t="str">
        <f>F_Inputs!C192</f>
        <v>EA/NRW environmental programme bioresources (WINEP/NEP) - Sludge investigations and monitoring (NEP only) bioresources capex - Total</v>
      </c>
      <c r="D193" s="118" t="str">
        <f>F_Inputs!D192</f>
        <v>£m</v>
      </c>
      <c r="E193" s="118" t="str">
        <f>F_Inputs!E192</f>
        <v>Price Review 2024</v>
      </c>
      <c r="F193" s="118">
        <f>F_Inputs!F192</f>
        <v>0</v>
      </c>
      <c r="G193" s="118">
        <f>F_Inputs!G192</f>
        <v>0</v>
      </c>
      <c r="H193" s="118">
        <f>F_Inputs!H192</f>
        <v>0</v>
      </c>
      <c r="I193" s="118">
        <f>F_Inputs!I192</f>
        <v>0</v>
      </c>
      <c r="J193" s="118">
        <f>F_Inputs!J192</f>
        <v>0</v>
      </c>
      <c r="K193" s="118">
        <f>F_Inputs!K192</f>
        <v>0</v>
      </c>
      <c r="L193" s="118">
        <f>F_Inputs!L192</f>
        <v>0</v>
      </c>
      <c r="M193" s="118"/>
      <c r="N193" s="118" t="str">
        <f t="shared" si="35"/>
        <v>CWW17_</v>
      </c>
      <c r="O193" s="111">
        <f t="shared" si="27"/>
        <v>0</v>
      </c>
      <c r="P193" s="111">
        <f t="shared" si="28"/>
        <v>0</v>
      </c>
      <c r="Q193" s="112">
        <f t="shared" si="40"/>
        <v>0</v>
      </c>
      <c r="R193" s="112">
        <f t="shared" si="36"/>
        <v>0</v>
      </c>
      <c r="S193" s="112">
        <f t="shared" si="37"/>
        <v>0</v>
      </c>
      <c r="T193" s="112">
        <f t="shared" si="38"/>
        <v>0</v>
      </c>
      <c r="U193" s="112">
        <f t="shared" si="39"/>
        <v>0</v>
      </c>
    </row>
    <row r="194" spans="1:21">
      <c r="A194" s="118" t="str">
        <f>F_Inputs!A193</f>
        <v>NWT</v>
      </c>
      <c r="B194" s="118" t="str">
        <f>F_Inputs!B193</f>
        <v>CWW17_150TOT_PR24</v>
      </c>
      <c r="C194" s="118" t="str">
        <f>F_Inputs!C193</f>
        <v>EA/NRW environmental programme bioresources (WINEP/NEP) - Sludge investigations and monitoring (NEP only) bioresources opex - Total</v>
      </c>
      <c r="D194" s="118" t="str">
        <f>F_Inputs!D193</f>
        <v>£m</v>
      </c>
      <c r="E194" s="118" t="str">
        <f>F_Inputs!E193</f>
        <v>Price Review 2024</v>
      </c>
      <c r="F194" s="118">
        <f>F_Inputs!F193</f>
        <v>0</v>
      </c>
      <c r="G194" s="118">
        <f>F_Inputs!G193</f>
        <v>0</v>
      </c>
      <c r="H194" s="118">
        <f>F_Inputs!H193</f>
        <v>0</v>
      </c>
      <c r="I194" s="118">
        <f>F_Inputs!I193</f>
        <v>0</v>
      </c>
      <c r="J194" s="118">
        <f>F_Inputs!J193</f>
        <v>0</v>
      </c>
      <c r="K194" s="118">
        <f>F_Inputs!K193</f>
        <v>0</v>
      </c>
      <c r="L194" s="118">
        <f>F_Inputs!L193</f>
        <v>0</v>
      </c>
      <c r="M194" s="118"/>
      <c r="N194" s="118" t="str">
        <f t="shared" si="35"/>
        <v>CWW17_</v>
      </c>
      <c r="O194" s="111">
        <f t="shared" si="27"/>
        <v>0</v>
      </c>
      <c r="P194" s="111">
        <f t="shared" si="28"/>
        <v>0</v>
      </c>
      <c r="Q194" s="112">
        <f t="shared" si="40"/>
        <v>0</v>
      </c>
      <c r="R194" s="112">
        <f t="shared" si="36"/>
        <v>0</v>
      </c>
      <c r="S194" s="112">
        <f t="shared" si="37"/>
        <v>0</v>
      </c>
      <c r="T194" s="112">
        <f t="shared" si="38"/>
        <v>0</v>
      </c>
      <c r="U194" s="112">
        <f t="shared" si="39"/>
        <v>0</v>
      </c>
    </row>
    <row r="195" spans="1:21">
      <c r="A195" s="118" t="str">
        <f>F_Inputs!A194</f>
        <v>NWT</v>
      </c>
      <c r="B195" s="118" t="str">
        <f>F_Inputs!B194</f>
        <v>CWW17_151TOT_PR24</v>
      </c>
      <c r="C195" s="118" t="str">
        <f>F_Inputs!C194</f>
        <v>EA/NRW environmental programme bioresources (WINEP/NEP) - Sludge investigations and monitoring (NEP only) bioresources totex - Total</v>
      </c>
      <c r="D195" s="118" t="str">
        <f>F_Inputs!D194</f>
        <v>£m</v>
      </c>
      <c r="E195" s="118" t="str">
        <f>F_Inputs!E194</f>
        <v>Price Review 2024</v>
      </c>
      <c r="F195" s="118">
        <f>F_Inputs!F194</f>
        <v>0</v>
      </c>
      <c r="G195" s="118">
        <f>F_Inputs!G194</f>
        <v>0</v>
      </c>
      <c r="H195" s="118">
        <f>F_Inputs!H194</f>
        <v>0</v>
      </c>
      <c r="I195" s="118">
        <f>F_Inputs!I194</f>
        <v>0</v>
      </c>
      <c r="J195" s="118">
        <f>F_Inputs!J194</f>
        <v>0</v>
      </c>
      <c r="K195" s="118">
        <f>F_Inputs!K194</f>
        <v>0</v>
      </c>
      <c r="L195" s="118">
        <f>F_Inputs!L194</f>
        <v>0</v>
      </c>
      <c r="M195" s="118"/>
      <c r="N195" s="118" t="str">
        <f t="shared" si="35"/>
        <v>CWW17_</v>
      </c>
      <c r="O195" s="111">
        <f t="shared" si="27"/>
        <v>0</v>
      </c>
      <c r="P195" s="111">
        <f t="shared" si="28"/>
        <v>0</v>
      </c>
      <c r="Q195" s="112">
        <f t="shared" si="40"/>
        <v>0</v>
      </c>
      <c r="R195" s="112">
        <f t="shared" si="36"/>
        <v>0</v>
      </c>
      <c r="S195" s="112">
        <f t="shared" si="37"/>
        <v>0</v>
      </c>
      <c r="T195" s="112">
        <f t="shared" si="38"/>
        <v>0</v>
      </c>
      <c r="U195" s="112">
        <f t="shared" si="39"/>
        <v>0</v>
      </c>
    </row>
    <row r="196" spans="1:21">
      <c r="A196" s="118" t="str">
        <f>F_Inputs!A195</f>
        <v>NWT</v>
      </c>
      <c r="B196" s="118" t="str">
        <f>F_Inputs!B195</f>
        <v>CWW20_064_PR24</v>
      </c>
      <c r="C196" s="118" t="str">
        <f>F_Inputs!C195</f>
        <v>Other data - Total number of WINEP/NEP investigations</v>
      </c>
      <c r="D196" s="118" t="str">
        <f>F_Inputs!D195</f>
        <v>nr</v>
      </c>
      <c r="E196" s="118" t="str">
        <f>F_Inputs!E195</f>
        <v>Price Review 2024</v>
      </c>
      <c r="F196" s="118">
        <f>F_Inputs!F195</f>
        <v>80</v>
      </c>
      <c r="G196" s="118">
        <f>F_Inputs!G195</f>
        <v>20</v>
      </c>
      <c r="H196" s="118">
        <f>F_Inputs!H195</f>
        <v>0</v>
      </c>
      <c r="I196" s="118">
        <f>F_Inputs!I195</f>
        <v>0</v>
      </c>
      <c r="J196" s="118">
        <f>F_Inputs!J195</f>
        <v>834</v>
      </c>
      <c r="K196" s="118">
        <f>F_Inputs!K195</f>
        <v>0</v>
      </c>
      <c r="L196" s="118">
        <f>F_Inputs!L195</f>
        <v>5</v>
      </c>
      <c r="M196" s="118"/>
      <c r="N196" s="118" t="str">
        <f t="shared" si="35"/>
        <v>CWW20_</v>
      </c>
      <c r="O196" s="111">
        <f t="shared" si="27"/>
        <v>0</v>
      </c>
      <c r="P196" s="111">
        <f t="shared" si="28"/>
        <v>0</v>
      </c>
      <c r="Q196" s="112">
        <f t="shared" si="40"/>
        <v>0</v>
      </c>
      <c r="R196" s="112">
        <f t="shared" si="36"/>
        <v>0</v>
      </c>
      <c r="S196" s="112">
        <f t="shared" si="37"/>
        <v>834</v>
      </c>
      <c r="T196" s="112">
        <f t="shared" si="38"/>
        <v>0</v>
      </c>
      <c r="U196" s="112">
        <f t="shared" si="39"/>
        <v>5</v>
      </c>
    </row>
    <row r="197" spans="1:21">
      <c r="A197" s="118" t="str">
        <f>F_Inputs!A196</f>
        <v>NWT</v>
      </c>
      <c r="B197" s="118" t="str">
        <f>F_Inputs!B196</f>
        <v>BIO5_011_PR24</v>
      </c>
      <c r="C197" s="118" t="str">
        <f>F_Inputs!C196</f>
        <v>Sludge management/sludge treatment/ Bioresources cost driver - Additional Line 1; Sludge management/sludge treatment/ Bioresources cost driver</v>
      </c>
      <c r="D197" s="118" t="str">
        <f>F_Inputs!D196</f>
        <v>define</v>
      </c>
      <c r="E197" s="118" t="str">
        <f>F_Inputs!E196</f>
        <v>Price Review 2024</v>
      </c>
      <c r="F197" s="118" t="str">
        <f>F_Inputs!F196</f>
        <v/>
      </c>
      <c r="G197" s="118" t="str">
        <f>F_Inputs!G196</f>
        <v/>
      </c>
      <c r="H197" s="118" t="str">
        <f>F_Inputs!H196</f>
        <v/>
      </c>
      <c r="I197" s="118" t="str">
        <f>F_Inputs!I196</f>
        <v/>
      </c>
      <c r="J197" s="118" t="str">
        <f>F_Inputs!J196</f>
        <v/>
      </c>
      <c r="K197" s="118" t="str">
        <f>F_Inputs!K196</f>
        <v/>
      </c>
      <c r="L197" s="118" t="str">
        <f>F_Inputs!L196</f>
        <v/>
      </c>
      <c r="M197" s="118"/>
      <c r="N197" s="118" t="str">
        <f t="shared" ref="N197:N218" si="41">LEFT(B197,6)</f>
        <v>BIO5_0</v>
      </c>
      <c r="O197" s="111" t="str">
        <f t="shared" si="27"/>
        <v/>
      </c>
      <c r="P197" s="111" t="str">
        <f t="shared" si="28"/>
        <v/>
      </c>
      <c r="Q197" s="112" t="str">
        <f t="shared" ref="Q197:Q218" si="42">IF(OR($N197="CWW3_0",$N197="CWW3_1", $N197= "CWW20_",$N197="BIO5_0",$N197="CWW1A_"),H197,0)</f>
        <v/>
      </c>
      <c r="R197" s="112" t="str">
        <f t="shared" ref="R197:R218" si="43">IF(OR($N197="CWW3_0",$N197="CWW3_1", $N197= "CWW20_",$N197="BIO5_0",$N197="CWW1A_"),I197,0)</f>
        <v/>
      </c>
      <c r="S197" s="112" t="str">
        <f t="shared" ref="S197:S218" si="44">IF(OR($N197="CWW3_0",$N197="CWW3_1", $N197= "CWW20_",$N197="BIO5_0",$N197="CWW1A_"),J197,0)</f>
        <v/>
      </c>
      <c r="T197" s="112" t="str">
        <f t="shared" ref="T197:T218" si="45">IF(OR($N197="CWW3_0",$N197="CWW3_1", $N197= "CWW20_",$N197="BIO5_0",$N197="CWW1A_"),K197,0)</f>
        <v/>
      </c>
      <c r="U197" s="112" t="str">
        <f t="shared" ref="U197:U218" si="46">IF(OR($N197="CWW3_0",$N197="CWW3_1", $N197= "CWW20_",$N197="BIO5_0",$N197="CWW1A_"),L197,0)</f>
        <v/>
      </c>
    </row>
    <row r="198" spans="1:21">
      <c r="A198" s="118" t="str">
        <f>F_Inputs!A197</f>
        <v>WSX</v>
      </c>
      <c r="B198" s="118" t="str">
        <f>F_Inputs!B197</f>
        <v>CWW3_149TOT_PR24</v>
      </c>
      <c r="C198" s="118" t="str">
        <f>F_Inputs!C197</f>
        <v>EA/NRW environmental programme bioresources (WINEP/NEP) - Sludge investigations and monitoring (NEP only) bioresources capex - Total</v>
      </c>
      <c r="D198" s="118" t="str">
        <f>F_Inputs!D197</f>
        <v>£m</v>
      </c>
      <c r="E198" s="118" t="str">
        <f>F_Inputs!E197</f>
        <v>Price Review 2024</v>
      </c>
      <c r="F198" s="118">
        <f>F_Inputs!F197</f>
        <v>0</v>
      </c>
      <c r="G198" s="118">
        <f>F_Inputs!G197</f>
        <v>0</v>
      </c>
      <c r="H198" s="118">
        <f>F_Inputs!H197</f>
        <v>0</v>
      </c>
      <c r="I198" s="118">
        <f>F_Inputs!I197</f>
        <v>0</v>
      </c>
      <c r="J198" s="118">
        <f>F_Inputs!J197</f>
        <v>0</v>
      </c>
      <c r="K198" s="118">
        <f>F_Inputs!K197</f>
        <v>0</v>
      </c>
      <c r="L198" s="118">
        <f>F_Inputs!L197</f>
        <v>0</v>
      </c>
      <c r="M198" s="118"/>
      <c r="N198" s="118" t="str">
        <f t="shared" si="41"/>
        <v>CWW3_1</v>
      </c>
      <c r="O198" s="111">
        <f t="shared" si="27"/>
        <v>0</v>
      </c>
      <c r="P198" s="111">
        <f t="shared" si="28"/>
        <v>0</v>
      </c>
      <c r="Q198" s="112">
        <f t="shared" si="42"/>
        <v>0</v>
      </c>
      <c r="R198" s="112">
        <f t="shared" si="43"/>
        <v>0</v>
      </c>
      <c r="S198" s="112">
        <f t="shared" si="44"/>
        <v>0</v>
      </c>
      <c r="T198" s="112">
        <f t="shared" si="45"/>
        <v>0</v>
      </c>
      <c r="U198" s="112">
        <f t="shared" si="46"/>
        <v>0</v>
      </c>
    </row>
    <row r="199" spans="1:21">
      <c r="A199" s="118" t="str">
        <f>F_Inputs!A198</f>
        <v>WSX</v>
      </c>
      <c r="B199" s="118" t="str">
        <f>F_Inputs!B198</f>
        <v>CWW3_150TOT_PR24</v>
      </c>
      <c r="C199" s="118" t="str">
        <f>F_Inputs!C198</f>
        <v>EA/NRW environmental programme bioresources (WINEP/NEP) - Sludge investigations and monitoring (NEP only) bioresources opex - Total</v>
      </c>
      <c r="D199" s="118" t="str">
        <f>F_Inputs!D198</f>
        <v>£m</v>
      </c>
      <c r="E199" s="118" t="str">
        <f>F_Inputs!E198</f>
        <v>Price Review 2024</v>
      </c>
      <c r="F199" s="118">
        <f>F_Inputs!F198</f>
        <v>0</v>
      </c>
      <c r="G199" s="118">
        <f>F_Inputs!G198</f>
        <v>0</v>
      </c>
      <c r="H199" s="118">
        <f>F_Inputs!H198</f>
        <v>0</v>
      </c>
      <c r="I199" s="118">
        <f>F_Inputs!I198</f>
        <v>0</v>
      </c>
      <c r="J199" s="118">
        <f>F_Inputs!J198</f>
        <v>0</v>
      </c>
      <c r="K199" s="118">
        <f>F_Inputs!K198</f>
        <v>0</v>
      </c>
      <c r="L199" s="118">
        <f>F_Inputs!L198</f>
        <v>0</v>
      </c>
      <c r="M199" s="118"/>
      <c r="N199" s="118" t="str">
        <f t="shared" si="41"/>
        <v>CWW3_1</v>
      </c>
      <c r="O199" s="111">
        <f t="shared" si="27"/>
        <v>0</v>
      </c>
      <c r="P199" s="111">
        <f t="shared" si="28"/>
        <v>0</v>
      </c>
      <c r="Q199" s="112">
        <f t="shared" si="42"/>
        <v>0</v>
      </c>
      <c r="R199" s="112">
        <f t="shared" si="43"/>
        <v>0</v>
      </c>
      <c r="S199" s="112">
        <f t="shared" si="44"/>
        <v>0</v>
      </c>
      <c r="T199" s="112">
        <f t="shared" si="45"/>
        <v>0</v>
      </c>
      <c r="U199" s="112">
        <f t="shared" si="46"/>
        <v>0</v>
      </c>
    </row>
    <row r="200" spans="1:21">
      <c r="A200" s="118" t="str">
        <f>F_Inputs!A199</f>
        <v>WSX</v>
      </c>
      <c r="B200" s="118" t="str">
        <f>F_Inputs!B199</f>
        <v>CWW3_151TOT_PR24</v>
      </c>
      <c r="C200" s="118" t="str">
        <f>F_Inputs!C199</f>
        <v>EA/NRW environmental programme bioresources (WINEP/NEP) - Sludge investigations and monitoring (NEP only) bioresources totex - Total</v>
      </c>
      <c r="D200" s="118" t="str">
        <f>F_Inputs!D199</f>
        <v>£m</v>
      </c>
      <c r="E200" s="118" t="str">
        <f>F_Inputs!E199</f>
        <v>Price Review 2024</v>
      </c>
      <c r="F200" s="118">
        <f>F_Inputs!F199</f>
        <v>0</v>
      </c>
      <c r="G200" s="118">
        <f>F_Inputs!G199</f>
        <v>0</v>
      </c>
      <c r="H200" s="118">
        <f>F_Inputs!H199</f>
        <v>0</v>
      </c>
      <c r="I200" s="118">
        <f>F_Inputs!I199</f>
        <v>0</v>
      </c>
      <c r="J200" s="118">
        <f>F_Inputs!J199</f>
        <v>0</v>
      </c>
      <c r="K200" s="118">
        <f>F_Inputs!K199</f>
        <v>0</v>
      </c>
      <c r="L200" s="118">
        <f>F_Inputs!L199</f>
        <v>0</v>
      </c>
      <c r="M200" s="118"/>
      <c r="N200" s="118" t="str">
        <f t="shared" si="41"/>
        <v>CWW3_1</v>
      </c>
      <c r="O200" s="111">
        <f t="shared" si="27"/>
        <v>0</v>
      </c>
      <c r="P200" s="111">
        <f t="shared" si="28"/>
        <v>0</v>
      </c>
      <c r="Q200" s="112">
        <f t="shared" si="42"/>
        <v>0</v>
      </c>
      <c r="R200" s="112">
        <f t="shared" si="43"/>
        <v>0</v>
      </c>
      <c r="S200" s="112">
        <f t="shared" si="44"/>
        <v>0</v>
      </c>
      <c r="T200" s="112">
        <f t="shared" si="45"/>
        <v>0</v>
      </c>
      <c r="U200" s="112">
        <f t="shared" si="46"/>
        <v>0</v>
      </c>
    </row>
    <row r="201" spans="1:21">
      <c r="A201" s="118" t="str">
        <f>F_Inputs!A200</f>
        <v>WSX</v>
      </c>
      <c r="B201" s="118" t="str">
        <f>F_Inputs!B200</f>
        <v>CWW9_149TOT_PR24</v>
      </c>
      <c r="C201" s="118" t="str">
        <f>F_Inputs!C200</f>
        <v>EA/NRW environmental programme bioresources (WINEP/NEP) - Sludge investigations and monitoring (NEP only) bioresources capex - Total</v>
      </c>
      <c r="D201" s="118" t="str">
        <f>F_Inputs!D200</f>
        <v>£m</v>
      </c>
      <c r="E201" s="118" t="str">
        <f>F_Inputs!E200</f>
        <v>Price Review 2024</v>
      </c>
      <c r="F201" s="118">
        <f>F_Inputs!F200</f>
        <v>0</v>
      </c>
      <c r="G201" s="118">
        <f>F_Inputs!G200</f>
        <v>0</v>
      </c>
      <c r="H201" s="118">
        <f>F_Inputs!H200</f>
        <v>0</v>
      </c>
      <c r="I201" s="118">
        <f>F_Inputs!I200</f>
        <v>0</v>
      </c>
      <c r="J201" s="118">
        <f>F_Inputs!J200</f>
        <v>0</v>
      </c>
      <c r="K201" s="118">
        <f>F_Inputs!K200</f>
        <v>0</v>
      </c>
      <c r="L201" s="118">
        <f>F_Inputs!L200</f>
        <v>0</v>
      </c>
      <c r="M201" s="118"/>
      <c r="N201" s="118" t="str">
        <f t="shared" si="41"/>
        <v>CWW9_1</v>
      </c>
      <c r="O201" s="111">
        <f t="shared" si="27"/>
        <v>0</v>
      </c>
      <c r="P201" s="111">
        <f t="shared" si="28"/>
        <v>0</v>
      </c>
      <c r="Q201" s="112">
        <f t="shared" si="42"/>
        <v>0</v>
      </c>
      <c r="R201" s="112">
        <f t="shared" si="43"/>
        <v>0</v>
      </c>
      <c r="S201" s="112">
        <f t="shared" si="44"/>
        <v>0</v>
      </c>
      <c r="T201" s="112">
        <f t="shared" si="45"/>
        <v>0</v>
      </c>
      <c r="U201" s="112">
        <f t="shared" si="46"/>
        <v>0</v>
      </c>
    </row>
    <row r="202" spans="1:21">
      <c r="A202" s="118" t="str">
        <f>F_Inputs!A201</f>
        <v>WSX</v>
      </c>
      <c r="B202" s="118" t="str">
        <f>F_Inputs!B201</f>
        <v>CWW9_150TOT_PR24</v>
      </c>
      <c r="C202" s="118" t="str">
        <f>F_Inputs!C201</f>
        <v>EA/NRW environmental programme bioresources (WINEP/NEP) - Sludge investigations and monitoring (NEP only) bioresources opex - Total</v>
      </c>
      <c r="D202" s="118" t="str">
        <f>F_Inputs!D201</f>
        <v>£m</v>
      </c>
      <c r="E202" s="118" t="str">
        <f>F_Inputs!E201</f>
        <v>Price Review 2024</v>
      </c>
      <c r="F202" s="118">
        <f>F_Inputs!F201</f>
        <v>0</v>
      </c>
      <c r="G202" s="118">
        <f>F_Inputs!G201</f>
        <v>0</v>
      </c>
      <c r="H202" s="118">
        <f>F_Inputs!H201</f>
        <v>0</v>
      </c>
      <c r="I202" s="118">
        <f>F_Inputs!I201</f>
        <v>0</v>
      </c>
      <c r="J202" s="118">
        <f>F_Inputs!J201</f>
        <v>0</v>
      </c>
      <c r="K202" s="118">
        <f>F_Inputs!K201</f>
        <v>0</v>
      </c>
      <c r="L202" s="118">
        <f>F_Inputs!L201</f>
        <v>0</v>
      </c>
      <c r="M202" s="118"/>
      <c r="N202" s="118" t="str">
        <f t="shared" si="41"/>
        <v>CWW9_1</v>
      </c>
      <c r="O202" s="111">
        <f t="shared" ref="O202:O218" si="47">IF(OR($N202="CWW12_",$N202= "CWW17_",$N202= "CWW20A",$N202= "BIO5_0"),F202,0)</f>
        <v>0</v>
      </c>
      <c r="P202" s="111">
        <f t="shared" ref="P202:P218" si="48">IF(OR($N202="CWW12_",$N202= "CWW17_",$N202= "CWW20A",$N202= "BIO5_0"),G202,0)</f>
        <v>0</v>
      </c>
      <c r="Q202" s="112">
        <f t="shared" si="42"/>
        <v>0</v>
      </c>
      <c r="R202" s="112">
        <f t="shared" si="43"/>
        <v>0</v>
      </c>
      <c r="S202" s="112">
        <f t="shared" si="44"/>
        <v>0</v>
      </c>
      <c r="T202" s="112">
        <f t="shared" si="45"/>
        <v>0</v>
      </c>
      <c r="U202" s="112">
        <f t="shared" si="46"/>
        <v>0</v>
      </c>
    </row>
    <row r="203" spans="1:21">
      <c r="A203" s="118" t="str">
        <f>F_Inputs!A202</f>
        <v>WSX</v>
      </c>
      <c r="B203" s="118" t="str">
        <f>F_Inputs!B202</f>
        <v>CWW9_151TOT_PR24</v>
      </c>
      <c r="C203" s="118" t="str">
        <f>F_Inputs!C202</f>
        <v>EA/NRW environmental programme bioresources (WINEP/NEP) - Sludge investigations and monitoring (NEP only) bioresources totex - Total</v>
      </c>
      <c r="D203" s="118" t="str">
        <f>F_Inputs!D202</f>
        <v>£m</v>
      </c>
      <c r="E203" s="118" t="str">
        <f>F_Inputs!E202</f>
        <v>Price Review 2024</v>
      </c>
      <c r="F203" s="118">
        <f>F_Inputs!F202</f>
        <v>0</v>
      </c>
      <c r="G203" s="118">
        <f>F_Inputs!G202</f>
        <v>0</v>
      </c>
      <c r="H203" s="118">
        <f>F_Inputs!H202</f>
        <v>0</v>
      </c>
      <c r="I203" s="118">
        <f>F_Inputs!I202</f>
        <v>0</v>
      </c>
      <c r="J203" s="118">
        <f>F_Inputs!J202</f>
        <v>0</v>
      </c>
      <c r="K203" s="118">
        <f>F_Inputs!K202</f>
        <v>0</v>
      </c>
      <c r="L203" s="118">
        <f>F_Inputs!L202</f>
        <v>0</v>
      </c>
      <c r="M203" s="118"/>
      <c r="N203" s="118" t="str">
        <f t="shared" si="41"/>
        <v>CWW9_1</v>
      </c>
      <c r="O203" s="111">
        <f t="shared" si="47"/>
        <v>0</v>
      </c>
      <c r="P203" s="111">
        <f t="shared" si="48"/>
        <v>0</v>
      </c>
      <c r="Q203" s="112">
        <f t="shared" si="42"/>
        <v>0</v>
      </c>
      <c r="R203" s="112">
        <f t="shared" si="43"/>
        <v>0</v>
      </c>
      <c r="S203" s="112">
        <f t="shared" si="44"/>
        <v>0</v>
      </c>
      <c r="T203" s="112">
        <f t="shared" si="45"/>
        <v>0</v>
      </c>
      <c r="U203" s="112">
        <f t="shared" si="46"/>
        <v>0</v>
      </c>
    </row>
    <row r="204" spans="1:21">
      <c r="A204" s="118" t="str">
        <f>F_Inputs!A203</f>
        <v>WSX</v>
      </c>
      <c r="B204" s="118" t="str">
        <f>F_Inputs!B203</f>
        <v>CWW12_149TOT_PR24</v>
      </c>
      <c r="C204" s="118" t="str">
        <f>F_Inputs!C203</f>
        <v>EA/NRW environmental programme bioresources (WINEP/NEP) - Sludge investigations and monitoring (NEP only) bioresources capex - Total</v>
      </c>
      <c r="D204" s="118" t="str">
        <f>F_Inputs!D203</f>
        <v>£m</v>
      </c>
      <c r="E204" s="118" t="str">
        <f>F_Inputs!E203</f>
        <v>Price Review 2024</v>
      </c>
      <c r="F204" s="118">
        <f>F_Inputs!F203</f>
        <v>0</v>
      </c>
      <c r="G204" s="118">
        <f>F_Inputs!G203</f>
        <v>0</v>
      </c>
      <c r="H204" s="118" t="str">
        <f>F_Inputs!H203</f>
        <v/>
      </c>
      <c r="I204" s="118" t="str">
        <f>F_Inputs!I203</f>
        <v/>
      </c>
      <c r="J204" s="118" t="str">
        <f>F_Inputs!J203</f>
        <v/>
      </c>
      <c r="K204" s="118" t="str">
        <f>F_Inputs!K203</f>
        <v/>
      </c>
      <c r="L204" s="118" t="str">
        <f>F_Inputs!L203</f>
        <v/>
      </c>
      <c r="M204" s="118"/>
      <c r="N204" s="118" t="str">
        <f t="shared" si="41"/>
        <v>CWW12_</v>
      </c>
      <c r="O204" s="111">
        <f t="shared" si="47"/>
        <v>0</v>
      </c>
      <c r="P204" s="111">
        <f t="shared" si="48"/>
        <v>0</v>
      </c>
      <c r="Q204" s="112">
        <f t="shared" si="42"/>
        <v>0</v>
      </c>
      <c r="R204" s="112">
        <f t="shared" si="43"/>
        <v>0</v>
      </c>
      <c r="S204" s="112">
        <f t="shared" si="44"/>
        <v>0</v>
      </c>
      <c r="T204" s="112">
        <f t="shared" si="45"/>
        <v>0</v>
      </c>
      <c r="U204" s="112">
        <f t="shared" si="46"/>
        <v>0</v>
      </c>
    </row>
    <row r="205" spans="1:21">
      <c r="A205" s="118" t="str">
        <f>F_Inputs!A204</f>
        <v>WSX</v>
      </c>
      <c r="B205" s="118" t="str">
        <f>F_Inputs!B204</f>
        <v>CWW12_150TOT_PR24</v>
      </c>
      <c r="C205" s="118" t="str">
        <f>F_Inputs!C204</f>
        <v>EA/NRW environmental programme bioresources (WINEP/NEP) - Sludge investigations and monitoring (NEP only) bioresources opex - Total</v>
      </c>
      <c r="D205" s="118" t="str">
        <f>F_Inputs!D204</f>
        <v>£m</v>
      </c>
      <c r="E205" s="118" t="str">
        <f>F_Inputs!E204</f>
        <v>Price Review 2024</v>
      </c>
      <c r="F205" s="118">
        <f>F_Inputs!F204</f>
        <v>0</v>
      </c>
      <c r="G205" s="118">
        <f>F_Inputs!G204</f>
        <v>0</v>
      </c>
      <c r="H205" s="118" t="str">
        <f>F_Inputs!H204</f>
        <v/>
      </c>
      <c r="I205" s="118" t="str">
        <f>F_Inputs!I204</f>
        <v/>
      </c>
      <c r="J205" s="118" t="str">
        <f>F_Inputs!J204</f>
        <v/>
      </c>
      <c r="K205" s="118" t="str">
        <f>F_Inputs!K204</f>
        <v/>
      </c>
      <c r="L205" s="118" t="str">
        <f>F_Inputs!L204</f>
        <v/>
      </c>
      <c r="M205" s="118"/>
      <c r="N205" s="118" t="str">
        <f t="shared" si="41"/>
        <v>CWW12_</v>
      </c>
      <c r="O205" s="111">
        <f t="shared" si="47"/>
        <v>0</v>
      </c>
      <c r="P205" s="111">
        <f t="shared" si="48"/>
        <v>0</v>
      </c>
      <c r="Q205" s="112">
        <f t="shared" si="42"/>
        <v>0</v>
      </c>
      <c r="R205" s="112">
        <f t="shared" si="43"/>
        <v>0</v>
      </c>
      <c r="S205" s="112">
        <f t="shared" si="44"/>
        <v>0</v>
      </c>
      <c r="T205" s="112">
        <f t="shared" si="45"/>
        <v>0</v>
      </c>
      <c r="U205" s="112">
        <f t="shared" si="46"/>
        <v>0</v>
      </c>
    </row>
    <row r="206" spans="1:21">
      <c r="A206" s="118" t="str">
        <f>F_Inputs!A205</f>
        <v>WSX</v>
      </c>
      <c r="B206" s="118" t="str">
        <f>F_Inputs!B205</f>
        <v>CWW12_151TOT_PR24</v>
      </c>
      <c r="C206" s="118" t="str">
        <f>F_Inputs!C205</f>
        <v>EA/NRW environmental programme bioresources (WINEP/NEP) - Sludge investigations and monitoring (NEP only) bioresources totex - Total</v>
      </c>
      <c r="D206" s="118" t="str">
        <f>F_Inputs!D205</f>
        <v>£m</v>
      </c>
      <c r="E206" s="118" t="str">
        <f>F_Inputs!E205</f>
        <v>Price Review 2024</v>
      </c>
      <c r="F206" s="118">
        <f>F_Inputs!F205</f>
        <v>0</v>
      </c>
      <c r="G206" s="118">
        <f>F_Inputs!G205</f>
        <v>0</v>
      </c>
      <c r="H206" s="118" t="str">
        <f>F_Inputs!H205</f>
        <v/>
      </c>
      <c r="I206" s="118" t="str">
        <f>F_Inputs!I205</f>
        <v/>
      </c>
      <c r="J206" s="118" t="str">
        <f>F_Inputs!J205</f>
        <v/>
      </c>
      <c r="K206" s="118" t="str">
        <f>F_Inputs!K205</f>
        <v/>
      </c>
      <c r="L206" s="118" t="str">
        <f>F_Inputs!L205</f>
        <v/>
      </c>
      <c r="M206" s="118"/>
      <c r="N206" s="118" t="str">
        <f t="shared" si="41"/>
        <v>CWW12_</v>
      </c>
      <c r="O206" s="111">
        <f t="shared" si="47"/>
        <v>0</v>
      </c>
      <c r="P206" s="111">
        <f t="shared" si="48"/>
        <v>0</v>
      </c>
      <c r="Q206" s="112">
        <f t="shared" si="42"/>
        <v>0</v>
      </c>
      <c r="R206" s="112">
        <f t="shared" si="43"/>
        <v>0</v>
      </c>
      <c r="S206" s="112">
        <f t="shared" si="44"/>
        <v>0</v>
      </c>
      <c r="T206" s="112">
        <f t="shared" si="45"/>
        <v>0</v>
      </c>
      <c r="U206" s="112">
        <f t="shared" si="46"/>
        <v>0</v>
      </c>
    </row>
    <row r="207" spans="1:21">
      <c r="A207" s="118" t="str">
        <f>F_Inputs!A206</f>
        <v>WSX</v>
      </c>
      <c r="B207" s="118" t="str">
        <f>F_Inputs!B206</f>
        <v>CWW13_201_PR24</v>
      </c>
      <c r="C207" s="118" t="str">
        <f>F_Inputs!C206</f>
        <v>EA/NRW environmental programme bioresources (WINEP/NEP) - Sludge investigations and monitoring; BVA (WINEP/NEP) bioresources capex - Expenditure on projects starting in AMP8</v>
      </c>
      <c r="D207" s="118" t="str">
        <f>F_Inputs!D206</f>
        <v>£m</v>
      </c>
      <c r="E207" s="118" t="str">
        <f>F_Inputs!E206</f>
        <v>Price Review 2024</v>
      </c>
      <c r="F207" s="118" t="str">
        <f>F_Inputs!F206</f>
        <v/>
      </c>
      <c r="G207" s="118" t="str">
        <f>F_Inputs!G206</f>
        <v/>
      </c>
      <c r="H207" s="118">
        <f>F_Inputs!H206</f>
        <v>0</v>
      </c>
      <c r="I207" s="118">
        <f>F_Inputs!I206</f>
        <v>0</v>
      </c>
      <c r="J207" s="118">
        <f>F_Inputs!J206</f>
        <v>0</v>
      </c>
      <c r="K207" s="118">
        <f>F_Inputs!K206</f>
        <v>0</v>
      </c>
      <c r="L207" s="118">
        <f>F_Inputs!L206</f>
        <v>0</v>
      </c>
      <c r="M207" s="118"/>
      <c r="N207" s="118" t="str">
        <f t="shared" si="41"/>
        <v>CWW13_</v>
      </c>
      <c r="O207" s="111">
        <f t="shared" si="47"/>
        <v>0</v>
      </c>
      <c r="P207" s="111">
        <f t="shared" si="48"/>
        <v>0</v>
      </c>
      <c r="Q207" s="112">
        <f t="shared" si="42"/>
        <v>0</v>
      </c>
      <c r="R207" s="112">
        <f t="shared" si="43"/>
        <v>0</v>
      </c>
      <c r="S207" s="112">
        <f t="shared" si="44"/>
        <v>0</v>
      </c>
      <c r="T207" s="112">
        <f t="shared" si="45"/>
        <v>0</v>
      </c>
      <c r="U207" s="112">
        <f t="shared" si="46"/>
        <v>0</v>
      </c>
    </row>
    <row r="208" spans="1:21">
      <c r="A208" s="118" t="str">
        <f>F_Inputs!A207</f>
        <v>WSX</v>
      </c>
      <c r="B208" s="118" t="str">
        <f>F_Inputs!B207</f>
        <v>CWW13_202_PR24</v>
      </c>
      <c r="C208" s="118" t="str">
        <f>F_Inputs!C207</f>
        <v>EA/NRW environmental programme bioresources (WINEP/NEP) - Sludge investigations and monitoring; BVA (WINEP/NEP) bioresources opex - Expenditure on projects starting in AMP8</v>
      </c>
      <c r="D208" s="118" t="str">
        <f>F_Inputs!D207</f>
        <v>£m</v>
      </c>
      <c r="E208" s="118" t="str">
        <f>F_Inputs!E207</f>
        <v>Price Review 2024</v>
      </c>
      <c r="F208" s="118" t="str">
        <f>F_Inputs!F207</f>
        <v/>
      </c>
      <c r="G208" s="118" t="str">
        <f>F_Inputs!G207</f>
        <v/>
      </c>
      <c r="H208" s="118">
        <f>F_Inputs!H207</f>
        <v>0</v>
      </c>
      <c r="I208" s="118">
        <f>F_Inputs!I207</f>
        <v>0</v>
      </c>
      <c r="J208" s="118">
        <f>F_Inputs!J207</f>
        <v>0</v>
      </c>
      <c r="K208" s="118">
        <f>F_Inputs!K207</f>
        <v>0</v>
      </c>
      <c r="L208" s="118">
        <f>F_Inputs!L207</f>
        <v>0</v>
      </c>
      <c r="M208" s="118"/>
      <c r="N208" s="118" t="str">
        <f t="shared" si="41"/>
        <v>CWW13_</v>
      </c>
      <c r="O208" s="111">
        <f t="shared" si="47"/>
        <v>0</v>
      </c>
      <c r="P208" s="111">
        <f t="shared" si="48"/>
        <v>0</v>
      </c>
      <c r="Q208" s="112">
        <f t="shared" si="42"/>
        <v>0</v>
      </c>
      <c r="R208" s="112">
        <f t="shared" si="43"/>
        <v>0</v>
      </c>
      <c r="S208" s="112">
        <f t="shared" si="44"/>
        <v>0</v>
      </c>
      <c r="T208" s="112">
        <f t="shared" si="45"/>
        <v>0</v>
      </c>
      <c r="U208" s="112">
        <f t="shared" si="46"/>
        <v>0</v>
      </c>
    </row>
    <row r="209" spans="1:21">
      <c r="A209" s="118" t="str">
        <f>F_Inputs!A208</f>
        <v>WSX</v>
      </c>
      <c r="B209" s="118" t="str">
        <f>F_Inputs!B208</f>
        <v>CWW13_203_PR24</v>
      </c>
      <c r="C209" s="118" t="str">
        <f>F_Inputs!C208</f>
        <v>EA/NRW environmental programme bioresources (WINEP/NEP) - Sludge investigations and monitoring; BVA (WINEP/NEP) bioresources totex - Expenditure on projects starting in AMP8</v>
      </c>
      <c r="D209" s="118" t="str">
        <f>F_Inputs!D208</f>
        <v>£m</v>
      </c>
      <c r="E209" s="118" t="str">
        <f>F_Inputs!E208</f>
        <v>Price Review 2024</v>
      </c>
      <c r="F209" s="118" t="str">
        <f>F_Inputs!F208</f>
        <v/>
      </c>
      <c r="G209" s="118" t="str">
        <f>F_Inputs!G208</f>
        <v/>
      </c>
      <c r="H209" s="118">
        <f>F_Inputs!H208</f>
        <v>0</v>
      </c>
      <c r="I209" s="118">
        <f>F_Inputs!I208</f>
        <v>0</v>
      </c>
      <c r="J209" s="118">
        <f>F_Inputs!J208</f>
        <v>0</v>
      </c>
      <c r="K209" s="118">
        <f>F_Inputs!K208</f>
        <v>0</v>
      </c>
      <c r="L209" s="118">
        <f>F_Inputs!L208</f>
        <v>0</v>
      </c>
      <c r="M209" s="118"/>
      <c r="N209" s="118" t="str">
        <f t="shared" si="41"/>
        <v>CWW13_</v>
      </c>
      <c r="O209" s="111">
        <f t="shared" si="47"/>
        <v>0</v>
      </c>
      <c r="P209" s="111">
        <f t="shared" si="48"/>
        <v>0</v>
      </c>
      <c r="Q209" s="112">
        <f t="shared" si="42"/>
        <v>0</v>
      </c>
      <c r="R209" s="112">
        <f t="shared" si="43"/>
        <v>0</v>
      </c>
      <c r="S209" s="112">
        <f t="shared" si="44"/>
        <v>0</v>
      </c>
      <c r="T209" s="112">
        <f t="shared" si="45"/>
        <v>0</v>
      </c>
      <c r="U209" s="112">
        <f t="shared" si="46"/>
        <v>0</v>
      </c>
    </row>
    <row r="210" spans="1:21">
      <c r="A210" s="118" t="str">
        <f>F_Inputs!A209</f>
        <v>WSX</v>
      </c>
      <c r="B210" s="118" t="str">
        <f>F_Inputs!B209</f>
        <v>CWW13_204_PR24</v>
      </c>
      <c r="C210" s="118" t="str">
        <f>F_Inputs!C209</f>
        <v>EA/NRW environmental programme bioresources (WINEP/NEP) - Sludge investigations and monitoring; BVA (WINEP/NEP) bioresources third party contributions - Expenditure on projects starting in AMP8</v>
      </c>
      <c r="D210" s="118" t="str">
        <f>F_Inputs!D209</f>
        <v>£m</v>
      </c>
      <c r="E210" s="118" t="str">
        <f>F_Inputs!E209</f>
        <v>Price Review 2024</v>
      </c>
      <c r="F210" s="118" t="str">
        <f>F_Inputs!F209</f>
        <v/>
      </c>
      <c r="G210" s="118" t="str">
        <f>F_Inputs!G209</f>
        <v/>
      </c>
      <c r="H210" s="118">
        <f>F_Inputs!H209</f>
        <v>0</v>
      </c>
      <c r="I210" s="118">
        <f>F_Inputs!I209</f>
        <v>0</v>
      </c>
      <c r="J210" s="118">
        <f>F_Inputs!J209</f>
        <v>0</v>
      </c>
      <c r="K210" s="118">
        <f>F_Inputs!K209</f>
        <v>0</v>
      </c>
      <c r="L210" s="118">
        <f>F_Inputs!L209</f>
        <v>0</v>
      </c>
      <c r="M210" s="118"/>
      <c r="N210" s="118" t="str">
        <f t="shared" si="41"/>
        <v>CWW13_</v>
      </c>
      <c r="O210" s="111">
        <f t="shared" si="47"/>
        <v>0</v>
      </c>
      <c r="P210" s="111">
        <f t="shared" si="48"/>
        <v>0</v>
      </c>
      <c r="Q210" s="112">
        <f t="shared" si="42"/>
        <v>0</v>
      </c>
      <c r="R210" s="112">
        <f t="shared" si="43"/>
        <v>0</v>
      </c>
      <c r="S210" s="112">
        <f t="shared" si="44"/>
        <v>0</v>
      </c>
      <c r="T210" s="112">
        <f t="shared" si="45"/>
        <v>0</v>
      </c>
      <c r="U210" s="112">
        <f t="shared" si="46"/>
        <v>0</v>
      </c>
    </row>
    <row r="211" spans="1:21">
      <c r="A211" s="118" t="str">
        <f>F_Inputs!A210</f>
        <v>WSX</v>
      </c>
      <c r="B211" s="118" t="str">
        <f>F_Inputs!B210</f>
        <v>CWW14_201_PR24</v>
      </c>
      <c r="C211" s="118" t="str">
        <f>F_Inputs!C210</f>
        <v>EA/NRW environmental programme bioresources (WINEP/NEP) - Sludge investigations and monitoring; BVA (WINEP/NEP) bioresources capex - Expenditure on alternative least cost option plan for projects starting in AMP8</v>
      </c>
      <c r="D211" s="118" t="str">
        <f>F_Inputs!D210</f>
        <v>£m</v>
      </c>
      <c r="E211" s="118" t="str">
        <f>F_Inputs!E210</f>
        <v>Price Review 2024</v>
      </c>
      <c r="F211" s="118" t="str">
        <f>F_Inputs!F210</f>
        <v/>
      </c>
      <c r="G211" s="118" t="str">
        <f>F_Inputs!G210</f>
        <v/>
      </c>
      <c r="H211" s="118">
        <f>F_Inputs!H210</f>
        <v>0</v>
      </c>
      <c r="I211" s="118">
        <f>F_Inputs!I210</f>
        <v>0</v>
      </c>
      <c r="J211" s="118">
        <f>F_Inputs!J210</f>
        <v>0</v>
      </c>
      <c r="K211" s="118">
        <f>F_Inputs!K210</f>
        <v>0</v>
      </c>
      <c r="L211" s="118">
        <f>F_Inputs!L210</f>
        <v>0</v>
      </c>
      <c r="M211" s="118"/>
      <c r="N211" s="118" t="str">
        <f t="shared" si="41"/>
        <v>CWW14_</v>
      </c>
      <c r="O211" s="111">
        <f t="shared" si="47"/>
        <v>0</v>
      </c>
      <c r="P211" s="111">
        <f t="shared" si="48"/>
        <v>0</v>
      </c>
      <c r="Q211" s="112">
        <f t="shared" si="42"/>
        <v>0</v>
      </c>
      <c r="R211" s="112">
        <f t="shared" si="43"/>
        <v>0</v>
      </c>
      <c r="S211" s="112">
        <f t="shared" si="44"/>
        <v>0</v>
      </c>
      <c r="T211" s="112">
        <f t="shared" si="45"/>
        <v>0</v>
      </c>
      <c r="U211" s="112">
        <f t="shared" si="46"/>
        <v>0</v>
      </c>
    </row>
    <row r="212" spans="1:21">
      <c r="A212" s="118" t="str">
        <f>F_Inputs!A211</f>
        <v>WSX</v>
      </c>
      <c r="B212" s="118" t="str">
        <f>F_Inputs!B211</f>
        <v>CWW14_202_PR24</v>
      </c>
      <c r="C212" s="118" t="str">
        <f>F_Inputs!C211</f>
        <v>EA/NRW environmental programme bioresources (WINEP/NEP) - Sludge investigations and monitoring; BVA (WINEP/NEP) bioresources opex - Expenditure on alternative least cost option plan for projects starting in AMP8</v>
      </c>
      <c r="D212" s="118" t="str">
        <f>F_Inputs!D211</f>
        <v>£m</v>
      </c>
      <c r="E212" s="118" t="str">
        <f>F_Inputs!E211</f>
        <v>Price Review 2024</v>
      </c>
      <c r="F212" s="118" t="str">
        <f>F_Inputs!F211</f>
        <v/>
      </c>
      <c r="G212" s="118" t="str">
        <f>F_Inputs!G211</f>
        <v/>
      </c>
      <c r="H212" s="118">
        <f>F_Inputs!H211</f>
        <v>0</v>
      </c>
      <c r="I212" s="118">
        <f>F_Inputs!I211</f>
        <v>0</v>
      </c>
      <c r="J212" s="118">
        <f>F_Inputs!J211</f>
        <v>0</v>
      </c>
      <c r="K212" s="118">
        <f>F_Inputs!K211</f>
        <v>0</v>
      </c>
      <c r="L212" s="118">
        <f>F_Inputs!L211</f>
        <v>0</v>
      </c>
      <c r="M212" s="118"/>
      <c r="N212" s="118" t="str">
        <f t="shared" si="41"/>
        <v>CWW14_</v>
      </c>
      <c r="O212" s="111">
        <f t="shared" si="47"/>
        <v>0</v>
      </c>
      <c r="P212" s="111">
        <f t="shared" si="48"/>
        <v>0</v>
      </c>
      <c r="Q212" s="112">
        <f t="shared" si="42"/>
        <v>0</v>
      </c>
      <c r="R212" s="112">
        <f t="shared" si="43"/>
        <v>0</v>
      </c>
      <c r="S212" s="112">
        <f t="shared" si="44"/>
        <v>0</v>
      </c>
      <c r="T212" s="112">
        <f t="shared" si="45"/>
        <v>0</v>
      </c>
      <c r="U212" s="112">
        <f t="shared" si="46"/>
        <v>0</v>
      </c>
    </row>
    <row r="213" spans="1:21">
      <c r="A213" s="118" t="str">
        <f>F_Inputs!A212</f>
        <v>WSX</v>
      </c>
      <c r="B213" s="118" t="str">
        <f>F_Inputs!B212</f>
        <v>CWW14_203_PR24</v>
      </c>
      <c r="C213" s="118" t="str">
        <f>F_Inputs!C212</f>
        <v>EA/NRW environmental programme bioresources (WINEP/NEP) - Sludge investigations and monitoring; BVA (WINEP/NEP) bioresources totex - Expenditure on alternative least cost option plan for projects starting in AMP8</v>
      </c>
      <c r="D213" s="118" t="str">
        <f>F_Inputs!D212</f>
        <v>£m</v>
      </c>
      <c r="E213" s="118" t="str">
        <f>F_Inputs!E212</f>
        <v>Price Review 2024</v>
      </c>
      <c r="F213" s="118" t="str">
        <f>F_Inputs!F212</f>
        <v/>
      </c>
      <c r="G213" s="118" t="str">
        <f>F_Inputs!G212</f>
        <v/>
      </c>
      <c r="H213" s="118">
        <f>F_Inputs!H212</f>
        <v>0</v>
      </c>
      <c r="I213" s="118">
        <f>F_Inputs!I212</f>
        <v>0</v>
      </c>
      <c r="J213" s="118">
        <f>F_Inputs!J212</f>
        <v>0</v>
      </c>
      <c r="K213" s="118">
        <f>F_Inputs!K212</f>
        <v>0</v>
      </c>
      <c r="L213" s="118">
        <f>F_Inputs!L212</f>
        <v>0</v>
      </c>
      <c r="M213" s="118"/>
      <c r="N213" s="118" t="str">
        <f t="shared" si="41"/>
        <v>CWW14_</v>
      </c>
      <c r="O213" s="111">
        <f t="shared" si="47"/>
        <v>0</v>
      </c>
      <c r="P213" s="111">
        <f t="shared" si="48"/>
        <v>0</v>
      </c>
      <c r="Q213" s="112">
        <f t="shared" si="42"/>
        <v>0</v>
      </c>
      <c r="R213" s="112">
        <f t="shared" si="43"/>
        <v>0</v>
      </c>
      <c r="S213" s="112">
        <f t="shared" si="44"/>
        <v>0</v>
      </c>
      <c r="T213" s="112">
        <f t="shared" si="45"/>
        <v>0</v>
      </c>
      <c r="U213" s="112">
        <f t="shared" si="46"/>
        <v>0</v>
      </c>
    </row>
    <row r="214" spans="1:21">
      <c r="A214" s="118" t="str">
        <f>F_Inputs!A213</f>
        <v>WSX</v>
      </c>
      <c r="B214" s="118" t="str">
        <f>F_Inputs!B213</f>
        <v>CWW17_149TOT_PR24</v>
      </c>
      <c r="C214" s="118" t="str">
        <f>F_Inputs!C213</f>
        <v>EA/NRW environmental programme bioresources (WINEP/NEP) - Sludge investigations and monitoring (NEP only) bioresources capex - Total</v>
      </c>
      <c r="D214" s="118" t="str">
        <f>F_Inputs!D213</f>
        <v>£m</v>
      </c>
      <c r="E214" s="118" t="str">
        <f>F_Inputs!E213</f>
        <v>Price Review 2024</v>
      </c>
      <c r="F214" s="118">
        <f>F_Inputs!F213</f>
        <v>0</v>
      </c>
      <c r="G214" s="118">
        <f>F_Inputs!G213</f>
        <v>0</v>
      </c>
      <c r="H214" s="118">
        <f>F_Inputs!H213</f>
        <v>0</v>
      </c>
      <c r="I214" s="118">
        <f>F_Inputs!I213</f>
        <v>0</v>
      </c>
      <c r="J214" s="118">
        <f>F_Inputs!J213</f>
        <v>0</v>
      </c>
      <c r="K214" s="118">
        <f>F_Inputs!K213</f>
        <v>0</v>
      </c>
      <c r="L214" s="118">
        <f>F_Inputs!L213</f>
        <v>0</v>
      </c>
      <c r="M214" s="118"/>
      <c r="N214" s="118" t="str">
        <f t="shared" si="41"/>
        <v>CWW17_</v>
      </c>
      <c r="O214" s="111">
        <f t="shared" si="47"/>
        <v>0</v>
      </c>
      <c r="P214" s="111">
        <f t="shared" si="48"/>
        <v>0</v>
      </c>
      <c r="Q214" s="112">
        <f t="shared" si="42"/>
        <v>0</v>
      </c>
      <c r="R214" s="112">
        <f t="shared" si="43"/>
        <v>0</v>
      </c>
      <c r="S214" s="112">
        <f t="shared" si="44"/>
        <v>0</v>
      </c>
      <c r="T214" s="112">
        <f t="shared" si="45"/>
        <v>0</v>
      </c>
      <c r="U214" s="112">
        <f t="shared" si="46"/>
        <v>0</v>
      </c>
    </row>
    <row r="215" spans="1:21">
      <c r="A215" s="118" t="str">
        <f>F_Inputs!A214</f>
        <v>WSX</v>
      </c>
      <c r="B215" s="118" t="str">
        <f>F_Inputs!B214</f>
        <v>CWW17_150TOT_PR24</v>
      </c>
      <c r="C215" s="118" t="str">
        <f>F_Inputs!C214</f>
        <v>EA/NRW environmental programme bioresources (WINEP/NEP) - Sludge investigations and monitoring (NEP only) bioresources opex - Total</v>
      </c>
      <c r="D215" s="118" t="str">
        <f>F_Inputs!D214</f>
        <v>£m</v>
      </c>
      <c r="E215" s="118" t="str">
        <f>F_Inputs!E214</f>
        <v>Price Review 2024</v>
      </c>
      <c r="F215" s="118">
        <f>F_Inputs!F214</f>
        <v>0</v>
      </c>
      <c r="G215" s="118">
        <f>F_Inputs!G214</f>
        <v>0</v>
      </c>
      <c r="H215" s="118">
        <f>F_Inputs!H214</f>
        <v>0</v>
      </c>
      <c r="I215" s="118">
        <f>F_Inputs!I214</f>
        <v>0</v>
      </c>
      <c r="J215" s="118">
        <f>F_Inputs!J214</f>
        <v>0</v>
      </c>
      <c r="K215" s="118">
        <f>F_Inputs!K214</f>
        <v>0</v>
      </c>
      <c r="L215" s="118">
        <f>F_Inputs!L214</f>
        <v>0</v>
      </c>
      <c r="M215" s="118"/>
      <c r="N215" s="118" t="str">
        <f t="shared" si="41"/>
        <v>CWW17_</v>
      </c>
      <c r="O215" s="111">
        <f t="shared" si="47"/>
        <v>0</v>
      </c>
      <c r="P215" s="111">
        <f t="shared" si="48"/>
        <v>0</v>
      </c>
      <c r="Q215" s="112">
        <f t="shared" si="42"/>
        <v>0</v>
      </c>
      <c r="R215" s="112">
        <f t="shared" si="43"/>
        <v>0</v>
      </c>
      <c r="S215" s="112">
        <f t="shared" si="44"/>
        <v>0</v>
      </c>
      <c r="T215" s="112">
        <f t="shared" si="45"/>
        <v>0</v>
      </c>
      <c r="U215" s="112">
        <f t="shared" si="46"/>
        <v>0</v>
      </c>
    </row>
    <row r="216" spans="1:21">
      <c r="A216" s="118" t="str">
        <f>F_Inputs!A215</f>
        <v>WSX</v>
      </c>
      <c r="B216" s="118" t="str">
        <f>F_Inputs!B215</f>
        <v>CWW17_151TOT_PR24</v>
      </c>
      <c r="C216" s="118" t="str">
        <f>F_Inputs!C215</f>
        <v>EA/NRW environmental programme bioresources (WINEP/NEP) - Sludge investigations and monitoring (NEP only) bioresources totex - Total</v>
      </c>
      <c r="D216" s="118" t="str">
        <f>F_Inputs!D215</f>
        <v>£m</v>
      </c>
      <c r="E216" s="118" t="str">
        <f>F_Inputs!E215</f>
        <v>Price Review 2024</v>
      </c>
      <c r="F216" s="118">
        <f>F_Inputs!F215</f>
        <v>0</v>
      </c>
      <c r="G216" s="118">
        <f>F_Inputs!G215</f>
        <v>0</v>
      </c>
      <c r="H216" s="118">
        <f>F_Inputs!H215</f>
        <v>0</v>
      </c>
      <c r="I216" s="118">
        <f>F_Inputs!I215</f>
        <v>0</v>
      </c>
      <c r="J216" s="118">
        <f>F_Inputs!J215</f>
        <v>0</v>
      </c>
      <c r="K216" s="118">
        <f>F_Inputs!K215</f>
        <v>0</v>
      </c>
      <c r="L216" s="118">
        <f>F_Inputs!L215</f>
        <v>0</v>
      </c>
      <c r="M216" s="118"/>
      <c r="N216" s="118" t="str">
        <f t="shared" si="41"/>
        <v>CWW17_</v>
      </c>
      <c r="O216" s="111">
        <f t="shared" si="47"/>
        <v>0</v>
      </c>
      <c r="P216" s="111">
        <f t="shared" si="48"/>
        <v>0</v>
      </c>
      <c r="Q216" s="112">
        <f t="shared" si="42"/>
        <v>0</v>
      </c>
      <c r="R216" s="112">
        <f t="shared" si="43"/>
        <v>0</v>
      </c>
      <c r="S216" s="112">
        <f t="shared" si="44"/>
        <v>0</v>
      </c>
      <c r="T216" s="112">
        <f t="shared" si="45"/>
        <v>0</v>
      </c>
      <c r="U216" s="112">
        <f t="shared" si="46"/>
        <v>0</v>
      </c>
    </row>
    <row r="217" spans="1:21">
      <c r="A217" s="118" t="str">
        <f>F_Inputs!A216</f>
        <v>WSX</v>
      </c>
      <c r="B217" s="118" t="str">
        <f>F_Inputs!B216</f>
        <v>CWW20_064_PR24</v>
      </c>
      <c r="C217" s="118" t="str">
        <f>F_Inputs!C216</f>
        <v>Other data - Total number of WINEP/NEP investigations</v>
      </c>
      <c r="D217" s="118" t="str">
        <f>F_Inputs!D216</f>
        <v>nr</v>
      </c>
      <c r="E217" s="118" t="str">
        <f>F_Inputs!E216</f>
        <v>Price Review 2024</v>
      </c>
      <c r="F217" s="118">
        <f>F_Inputs!F216</f>
        <v>0</v>
      </c>
      <c r="G217" s="118">
        <f>F_Inputs!G216</f>
        <v>0</v>
      </c>
      <c r="H217" s="118">
        <f>F_Inputs!H216</f>
        <v>0</v>
      </c>
      <c r="I217" s="118">
        <f>F_Inputs!I216</f>
        <v>0</v>
      </c>
      <c r="J217" s="118">
        <f>F_Inputs!J216</f>
        <v>422</v>
      </c>
      <c r="K217" s="118">
        <f>F_Inputs!K216</f>
        <v>0</v>
      </c>
      <c r="L217" s="118">
        <f>F_Inputs!L216</f>
        <v>3</v>
      </c>
      <c r="M217" s="118"/>
      <c r="N217" s="118" t="str">
        <f t="shared" si="41"/>
        <v>CWW20_</v>
      </c>
      <c r="O217" s="111">
        <f t="shared" si="47"/>
        <v>0</v>
      </c>
      <c r="P217" s="111">
        <f t="shared" si="48"/>
        <v>0</v>
      </c>
      <c r="Q217" s="112">
        <f t="shared" si="42"/>
        <v>0</v>
      </c>
      <c r="R217" s="112">
        <f t="shared" si="43"/>
        <v>0</v>
      </c>
      <c r="S217" s="112">
        <f t="shared" si="44"/>
        <v>422</v>
      </c>
      <c r="T217" s="112">
        <f t="shared" si="45"/>
        <v>0</v>
      </c>
      <c r="U217" s="112">
        <f t="shared" si="46"/>
        <v>3</v>
      </c>
    </row>
    <row r="218" spans="1:21">
      <c r="A218" s="118" t="str">
        <f>F_Inputs!A217</f>
        <v>WSX</v>
      </c>
      <c r="B218" s="118" t="str">
        <f>F_Inputs!B217</f>
        <v>BIO5_011_PR24</v>
      </c>
      <c r="C218" s="118" t="str">
        <f>F_Inputs!C217</f>
        <v>Sludge management/sludge treatment/ Bioresources cost driver - Additional Line 1; Sludge management/sludge treatment/ Bioresources cost driver</v>
      </c>
      <c r="D218" s="118" t="str">
        <f>F_Inputs!D217</f>
        <v>define</v>
      </c>
      <c r="E218" s="118" t="str">
        <f>F_Inputs!E217</f>
        <v>Price Review 2024</v>
      </c>
      <c r="F218" s="118">
        <f>F_Inputs!F217</f>
        <v>0</v>
      </c>
      <c r="G218" s="118">
        <f>F_Inputs!G217</f>
        <v>0</v>
      </c>
      <c r="H218" s="118">
        <f>F_Inputs!H217</f>
        <v>0</v>
      </c>
      <c r="I218" s="118">
        <f>F_Inputs!I217</f>
        <v>5.4749999999999996</v>
      </c>
      <c r="J218" s="118">
        <f>F_Inputs!J217</f>
        <v>0</v>
      </c>
      <c r="K218" s="118">
        <f>F_Inputs!K217</f>
        <v>0</v>
      </c>
      <c r="L218" s="118">
        <f>F_Inputs!L217</f>
        <v>0</v>
      </c>
      <c r="M218" s="118"/>
      <c r="N218" s="118" t="str">
        <f t="shared" si="41"/>
        <v>BIO5_0</v>
      </c>
      <c r="O218" s="111">
        <f t="shared" si="47"/>
        <v>0</v>
      </c>
      <c r="P218" s="111">
        <f t="shared" si="48"/>
        <v>0</v>
      </c>
      <c r="Q218" s="112">
        <f t="shared" si="42"/>
        <v>0</v>
      </c>
      <c r="R218" s="112">
        <f t="shared" si="43"/>
        <v>5.4749999999999996</v>
      </c>
      <c r="S218" s="112">
        <f t="shared" si="44"/>
        <v>0</v>
      </c>
      <c r="T218" s="112">
        <f t="shared" si="45"/>
        <v>0</v>
      </c>
      <c r="U218" s="112">
        <f t="shared" si="46"/>
        <v>0</v>
      </c>
    </row>
  </sheetData>
  <autoFilter ref="A8:W218" xr:uid="{18C22C99-124D-4113-A816-6B21A56E2625}"/>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4373F-FFEB-4AAC-A6F6-303F1D3FBE26}">
  <sheetPr>
    <tabColor rgb="FFFFDB8E"/>
  </sheetPr>
  <dimension ref="A1:N19"/>
  <sheetViews>
    <sheetView zoomScale="80" zoomScaleNormal="80" workbookViewId="0"/>
  </sheetViews>
  <sheetFormatPr defaultColWidth="9.140625" defaultRowHeight="13.15"/>
  <cols>
    <col min="1" max="1" width="17.85546875" style="2" bestFit="1" customWidth="1"/>
    <col min="2" max="2" width="24" style="2" bestFit="1" customWidth="1"/>
    <col min="3" max="3" width="52.85546875" style="2" bestFit="1" customWidth="1"/>
    <col min="4" max="4" width="9.42578125" style="2" bestFit="1" customWidth="1"/>
    <col min="5" max="5" width="22" style="2" bestFit="1" customWidth="1"/>
    <col min="6" max="6" width="38.7109375" style="2" bestFit="1" customWidth="1"/>
    <col min="7" max="16384" width="9.140625" style="2"/>
  </cols>
  <sheetData>
    <row r="1" spans="1:14" s="65" customFormat="1" ht="47.65">
      <c r="A1" s="49" t="e">
        <f ca="1" xml:space="preserve"> RIGHT(CELL("filename", $A$1), LEN(CELL("filename", $A$1)) - SEARCH("]", CELL("filename", $A$1)))</f>
        <v>#VALUE!</v>
      </c>
      <c r="B1" s="49"/>
      <c r="C1" s="67"/>
      <c r="D1" s="67"/>
      <c r="K1" s="87"/>
      <c r="L1" s="87"/>
      <c r="M1" s="87"/>
      <c r="N1" s="87"/>
    </row>
    <row r="3" spans="1:14" ht="14.25">
      <c r="C3" s="176" t="s">
        <v>125</v>
      </c>
      <c r="D3"/>
      <c r="E3" s="176" t="s">
        <v>126</v>
      </c>
    </row>
    <row r="5" spans="1:14" ht="14.25">
      <c r="A5" s="97" t="s">
        <v>120</v>
      </c>
      <c r="B5" s="97" t="s">
        <v>121</v>
      </c>
      <c r="C5" s="97" t="s">
        <v>122</v>
      </c>
      <c r="D5" s="97" t="s">
        <v>123</v>
      </c>
      <c r="E5" s="97" t="s">
        <v>124</v>
      </c>
      <c r="F5" s="97" t="s">
        <v>127</v>
      </c>
    </row>
    <row r="6" spans="1:14" ht="14.25">
      <c r="A6" s="97" t="s">
        <v>120</v>
      </c>
      <c r="B6" s="97" t="s">
        <v>121</v>
      </c>
      <c r="C6" s="97" t="s">
        <v>122</v>
      </c>
      <c r="D6" s="97" t="s">
        <v>123</v>
      </c>
      <c r="E6" s="97" t="s">
        <v>124</v>
      </c>
      <c r="F6" s="97" t="s">
        <v>69</v>
      </c>
    </row>
    <row r="7" spans="1:14" ht="14.25">
      <c r="A7" s="97" t="s">
        <v>120</v>
      </c>
      <c r="B7" s="97" t="s">
        <v>121</v>
      </c>
      <c r="C7" s="97" t="s">
        <v>122</v>
      </c>
      <c r="D7" s="97" t="s">
        <v>123</v>
      </c>
      <c r="E7" s="97" t="s">
        <v>124</v>
      </c>
      <c r="F7" s="179" t="s">
        <v>70</v>
      </c>
    </row>
    <row r="8" spans="1:14" ht="14.25">
      <c r="A8" s="97" t="s">
        <v>120</v>
      </c>
      <c r="B8" s="97" t="s">
        <v>121</v>
      </c>
      <c r="C8" s="97" t="s">
        <v>122</v>
      </c>
      <c r="D8" s="97" t="s">
        <v>123</v>
      </c>
      <c r="E8" s="97" t="s">
        <v>124</v>
      </c>
      <c r="F8" s="97" t="s">
        <v>71</v>
      </c>
    </row>
    <row r="9" spans="1:14">
      <c r="A9" s="2" t="s">
        <v>72</v>
      </c>
      <c r="B9" s="2" t="s">
        <v>128</v>
      </c>
      <c r="C9" s="2" t="s">
        <v>129</v>
      </c>
      <c r="D9" s="2" t="s">
        <v>75</v>
      </c>
      <c r="E9" s="2" t="s">
        <v>69</v>
      </c>
      <c r="F9" s="111">
        <v>6050.1791019508782</v>
      </c>
    </row>
    <row r="10" spans="1:14">
      <c r="A10" s="2" t="s">
        <v>110</v>
      </c>
      <c r="B10" s="2" t="s">
        <v>128</v>
      </c>
      <c r="C10" s="2" t="s">
        <v>129</v>
      </c>
      <c r="D10" s="2" t="s">
        <v>75</v>
      </c>
      <c r="E10" s="2" t="s">
        <v>69</v>
      </c>
      <c r="F10" s="111">
        <v>3318.1690000000003</v>
      </c>
    </row>
    <row r="11" spans="1:14">
      <c r="A11" s="2" t="s">
        <v>111</v>
      </c>
      <c r="B11" s="2" t="s">
        <v>128</v>
      </c>
      <c r="C11" s="2" t="s">
        <v>129</v>
      </c>
      <c r="D11" s="2" t="s">
        <v>75</v>
      </c>
      <c r="E11" s="2" t="s">
        <v>69</v>
      </c>
      <c r="F11" s="111">
        <v>61.302812018456414</v>
      </c>
    </row>
    <row r="12" spans="1:14">
      <c r="A12" s="2" t="s">
        <v>112</v>
      </c>
      <c r="B12" s="2" t="s">
        <v>128</v>
      </c>
      <c r="C12" s="2" t="s">
        <v>129</v>
      </c>
      <c r="D12" s="2" t="s">
        <v>75</v>
      </c>
      <c r="E12" s="2" t="s">
        <v>69</v>
      </c>
      <c r="F12" s="111">
        <v>3207.9274023759344</v>
      </c>
    </row>
    <row r="13" spans="1:14">
      <c r="A13" s="2" t="s">
        <v>113</v>
      </c>
      <c r="B13" s="2" t="s">
        <v>128</v>
      </c>
      <c r="C13" s="2" t="s">
        <v>129</v>
      </c>
      <c r="D13" s="2" t="s">
        <v>75</v>
      </c>
      <c r="E13" s="2" t="s">
        <v>69</v>
      </c>
      <c r="F13" s="111">
        <v>8618.71199666149</v>
      </c>
    </row>
    <row r="14" spans="1:14">
      <c r="A14" s="2" t="s">
        <v>114</v>
      </c>
      <c r="B14" s="2" t="s">
        <v>128</v>
      </c>
      <c r="C14" s="2" t="s">
        <v>129</v>
      </c>
      <c r="D14" s="2" t="s">
        <v>75</v>
      </c>
      <c r="E14" s="2" t="s">
        <v>69</v>
      </c>
      <c r="F14" s="111">
        <v>2220.3792602351086</v>
      </c>
    </row>
    <row r="15" spans="1:14">
      <c r="A15" s="2" t="s">
        <v>115</v>
      </c>
      <c r="B15" s="2" t="s">
        <v>128</v>
      </c>
      <c r="C15" s="2" t="s">
        <v>129</v>
      </c>
      <c r="D15" s="2" t="s">
        <v>75</v>
      </c>
      <c r="E15" s="2" t="s">
        <v>69</v>
      </c>
      <c r="F15" s="111">
        <v>5114.195692241</v>
      </c>
    </row>
    <row r="16" spans="1:14">
      <c r="A16" s="2" t="s">
        <v>116</v>
      </c>
      <c r="B16" s="2" t="s">
        <v>128</v>
      </c>
      <c r="C16" s="2" t="s">
        <v>129</v>
      </c>
      <c r="D16" s="2" t="s">
        <v>75</v>
      </c>
      <c r="E16" s="2" t="s">
        <v>69</v>
      </c>
      <c r="F16" s="111">
        <v>12775.473797822482</v>
      </c>
    </row>
    <row r="17" spans="1:6">
      <c r="A17" s="2" t="s">
        <v>117</v>
      </c>
      <c r="B17" s="2" t="s">
        <v>128</v>
      </c>
      <c r="C17" s="2" t="s">
        <v>129</v>
      </c>
      <c r="D17" s="2" t="s">
        <v>75</v>
      </c>
      <c r="E17" s="2" t="s">
        <v>69</v>
      </c>
      <c r="F17" s="111">
        <v>8993.1795747355063</v>
      </c>
    </row>
    <row r="18" spans="1:6">
      <c r="A18" s="2" t="s">
        <v>118</v>
      </c>
      <c r="B18" s="2" t="s">
        <v>128</v>
      </c>
      <c r="C18" s="2" t="s">
        <v>129</v>
      </c>
      <c r="D18" s="2" t="s">
        <v>75</v>
      </c>
      <c r="E18" s="2" t="s">
        <v>69</v>
      </c>
      <c r="F18" s="111">
        <v>3717.8809591462623</v>
      </c>
    </row>
    <row r="19" spans="1:6">
      <c r="A19" s="2" t="s">
        <v>119</v>
      </c>
      <c r="B19" s="2" t="s">
        <v>128</v>
      </c>
      <c r="C19" s="2" t="s">
        <v>129</v>
      </c>
      <c r="D19" s="2" t="s">
        <v>75</v>
      </c>
      <c r="E19" s="2" t="s">
        <v>69</v>
      </c>
      <c r="F19" s="111">
        <v>4605.5684455095561</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C3B5E-ADD0-4DD4-B7AB-551560881C7E}">
  <sheetPr>
    <tabColor rgb="FFFFDB8E"/>
  </sheetPr>
  <dimension ref="A1:N243"/>
  <sheetViews>
    <sheetView zoomScale="80" zoomScaleNormal="80" workbookViewId="0"/>
  </sheetViews>
  <sheetFormatPr defaultRowHeight="12.75"/>
  <cols>
    <col min="1" max="1" width="10.28515625" customWidth="1"/>
    <col min="2" max="2" width="33.5703125" customWidth="1"/>
    <col min="3" max="3" width="77.28515625" customWidth="1"/>
    <col min="5" max="5" width="20.42578125" customWidth="1"/>
    <col min="6" max="6" width="16.7109375" bestFit="1" customWidth="1"/>
  </cols>
  <sheetData>
    <row r="1" spans="1:14" ht="30.75">
      <c r="A1" s="1" t="e">
        <f ca="1" xml:space="preserve"> RIGHT(CELL("filename", $A$1), LEN(CELL("filename", $A$1)) - SEARCH("]", CELL("filename", $A$1)))</f>
        <v>#VALUE!</v>
      </c>
      <c r="B1" s="1"/>
      <c r="C1" s="1"/>
      <c r="D1" s="1"/>
      <c r="E1" s="1"/>
      <c r="F1" s="1"/>
      <c r="G1" s="1"/>
      <c r="H1" s="1"/>
      <c r="I1" s="1"/>
      <c r="J1" s="1"/>
      <c r="K1" s="1"/>
      <c r="L1" s="1"/>
      <c r="M1" s="1"/>
    </row>
    <row r="4" spans="1:14">
      <c r="A4" s="21" t="s">
        <v>57</v>
      </c>
      <c r="B4" s="22" t="s">
        <v>130</v>
      </c>
      <c r="C4" s="22" t="s">
        <v>59</v>
      </c>
      <c r="D4" s="22" t="s">
        <v>60</v>
      </c>
      <c r="E4" s="22" t="s">
        <v>61</v>
      </c>
      <c r="F4" s="22" t="s">
        <v>62</v>
      </c>
      <c r="G4" s="22" t="s">
        <v>63</v>
      </c>
      <c r="H4" s="22" t="s">
        <v>64</v>
      </c>
      <c r="I4" s="22" t="s">
        <v>65</v>
      </c>
      <c r="J4" s="22" t="s">
        <v>66</v>
      </c>
      <c r="K4" s="22" t="s">
        <v>67</v>
      </c>
      <c r="L4" s="28" t="s">
        <v>68</v>
      </c>
      <c r="M4" s="22" t="s">
        <v>131</v>
      </c>
    </row>
    <row r="5" spans="1:14" ht="14.25">
      <c r="A5" s="151">
        <f>F_Inputs!A5</f>
        <v>0</v>
      </c>
      <c r="B5" s="151">
        <f>F_Inputs!B6</f>
        <v>0</v>
      </c>
      <c r="C5" s="151"/>
      <c r="D5" s="110"/>
      <c r="E5" s="110"/>
      <c r="F5" s="122"/>
      <c r="G5" s="122"/>
      <c r="H5" s="122"/>
      <c r="I5" s="122"/>
      <c r="J5" s="122"/>
      <c r="K5" s="122"/>
      <c r="L5" s="125"/>
      <c r="M5" s="152"/>
    </row>
    <row r="6" spans="1:14" ht="14.25">
      <c r="A6" s="151">
        <f>F_Inputs!A6</f>
        <v>0</v>
      </c>
      <c r="B6" s="151">
        <f>F_Inputs!B7</f>
        <v>0</v>
      </c>
      <c r="C6" s="151"/>
      <c r="D6" s="110"/>
      <c r="E6" s="110"/>
      <c r="F6" s="122"/>
      <c r="G6" s="122"/>
      <c r="H6" s="122"/>
      <c r="I6" s="122"/>
      <c r="J6" s="122"/>
      <c r="K6" s="122"/>
      <c r="L6" s="125"/>
      <c r="M6" s="122"/>
    </row>
    <row r="7" spans="1:14" ht="14.25">
      <c r="A7" s="151">
        <f>F_Inputs!A7</f>
        <v>0</v>
      </c>
      <c r="B7" s="151">
        <f>F_Inputs!B7</f>
        <v>0</v>
      </c>
      <c r="C7" s="151">
        <f>F_Inputs!C7</f>
        <v>0</v>
      </c>
      <c r="D7" s="110"/>
      <c r="E7" s="110"/>
      <c r="F7" s="122"/>
      <c r="G7" s="122"/>
      <c r="H7" s="122"/>
      <c r="I7" s="122"/>
      <c r="J7" s="122"/>
      <c r="K7" s="122"/>
      <c r="L7" s="125"/>
      <c r="M7" s="122"/>
    </row>
    <row r="8" spans="1:14" ht="14.25">
      <c r="A8" s="151" t="str">
        <f>F_Inputs!A8</f>
        <v>ANH</v>
      </c>
      <c r="B8" s="151" t="str">
        <f>F_Inputs!B8</f>
        <v>CWW3_149TOT_PR24</v>
      </c>
      <c r="C8" s="151" t="str">
        <f>F_Inputs!C8</f>
        <v>EA/NRW environmental programme bioresources (WINEP/NEP) - Sludge investigations and monitoring (NEP only) bioresources capex - Total</v>
      </c>
      <c r="D8" s="110" t="str">
        <f>F_Inputs!D8</f>
        <v>£m</v>
      </c>
      <c r="E8" s="110" t="s">
        <v>69</v>
      </c>
      <c r="F8" s="122">
        <f ca="1">SUMIFS(F_Inputs_adjusted!O:O,F_Inputs_adjusted!$A:$A,$A8,F_Inputs_adjusted!$B:$B,$B8)</f>
        <v>0</v>
      </c>
      <c r="G8" s="122">
        <f ca="1">SUMIFS(F_Inputs_adjusted!P:P,F_Inputs_adjusted!$A:$A,$A8,F_Inputs_adjusted!$B:$B,$B8)</f>
        <v>0</v>
      </c>
      <c r="H8" s="122">
        <f ca="1">SUMIFS(F_Inputs_adjusted!Q:Q,F_Inputs_adjusted!$A:$A,$A8,F_Inputs_adjusted!$B:$B,$B8)</f>
        <v>0</v>
      </c>
      <c r="I8" s="122">
        <f ca="1">SUMIFS(F_Inputs_adjusted!R:R,F_Inputs_adjusted!$A:$A,$A8,F_Inputs_adjusted!$B:$B,$B8)</f>
        <v>0</v>
      </c>
      <c r="J8" s="122">
        <f ca="1">SUMIFS(F_Inputs_adjusted!S:S,F_Inputs_adjusted!$A:$A,$A8,F_Inputs_adjusted!$B:$B,$B8)</f>
        <v>0</v>
      </c>
      <c r="K8" s="122">
        <f ca="1">SUMIFS(F_Inputs_adjusted!T:T,F_Inputs_adjusted!$A:$A,$A8,F_Inputs_adjusted!$B:$B,$B8)</f>
        <v>0</v>
      </c>
      <c r="L8" s="122">
        <f ca="1">SUMIFS(F_Inputs_adjusted!U:U,F_Inputs_adjusted!$A:$A,$A8,F_Inputs_adjusted!$B:$B,$B8)</f>
        <v>0</v>
      </c>
      <c r="M8" s="122"/>
      <c r="N8" s="20"/>
    </row>
    <row r="9" spans="1:14" ht="14.25">
      <c r="A9" s="151" t="str">
        <f>F_Inputs!A9</f>
        <v>ANH</v>
      </c>
      <c r="B9" s="151" t="str">
        <f>F_Inputs!B9</f>
        <v>CWW3_150TOT_PR24</v>
      </c>
      <c r="C9" s="151" t="str">
        <f>F_Inputs!C9</f>
        <v>EA/NRW environmental programme bioresources (WINEP/NEP) - Sludge investigations and monitoring (NEP only) bioresources opex - Total</v>
      </c>
      <c r="D9" s="110" t="str">
        <f>F_Inputs!D9</f>
        <v>£m</v>
      </c>
      <c r="E9" s="110" t="s">
        <v>69</v>
      </c>
      <c r="F9" s="122">
        <f ca="1">SUMIFS(F_Inputs_adjusted!O:O,F_Inputs_adjusted!$A:$A,$A9,F_Inputs_adjusted!$B:$B,$B9)</f>
        <v>0</v>
      </c>
      <c r="G9" s="122">
        <f ca="1">SUMIFS(F_Inputs_adjusted!P:P,F_Inputs_adjusted!$A:$A,$A9,F_Inputs_adjusted!$B:$B,$B9)</f>
        <v>0</v>
      </c>
      <c r="H9" s="122">
        <f ca="1">SUMIFS(F_Inputs_adjusted!Q:Q,F_Inputs_adjusted!$A:$A,$A9,F_Inputs_adjusted!$B:$B,$B9)</f>
        <v>0</v>
      </c>
      <c r="I9" s="122">
        <f ca="1">SUMIFS(F_Inputs_adjusted!R:R,F_Inputs_adjusted!$A:$A,$A9,F_Inputs_adjusted!$B:$B,$B9)</f>
        <v>0</v>
      </c>
      <c r="J9" s="122">
        <f ca="1">SUMIFS(F_Inputs_adjusted!S:S,F_Inputs_adjusted!$A:$A,$A9,F_Inputs_adjusted!$B:$B,$B9)</f>
        <v>0</v>
      </c>
      <c r="K9" s="122">
        <f ca="1">SUMIFS(F_Inputs_adjusted!T:T,F_Inputs_adjusted!$A:$A,$A9,F_Inputs_adjusted!$B:$B,$B9)</f>
        <v>0</v>
      </c>
      <c r="L9" s="122">
        <f ca="1">SUMIFS(F_Inputs_adjusted!U:U,F_Inputs_adjusted!$A:$A,$A9,F_Inputs_adjusted!$B:$B,$B9)</f>
        <v>0</v>
      </c>
      <c r="M9" s="122"/>
      <c r="N9" s="20"/>
    </row>
    <row r="10" spans="1:14" ht="14.25">
      <c r="A10" s="151" t="str">
        <f>F_Inputs!A10</f>
        <v>ANH</v>
      </c>
      <c r="B10" s="151" t="str">
        <f>F_Inputs!B10</f>
        <v>CWW3_151TOT_PR24</v>
      </c>
      <c r="C10" s="151" t="str">
        <f>F_Inputs!C10</f>
        <v>EA/NRW environmental programme bioresources (WINEP/NEP) - Sludge investigations and monitoring (NEP only) bioresources totex - Total</v>
      </c>
      <c r="D10" s="110" t="str">
        <f>F_Inputs!D10</f>
        <v>£m</v>
      </c>
      <c r="E10" s="110" t="s">
        <v>69</v>
      </c>
      <c r="F10" s="122">
        <f ca="1">SUMIFS(F_Inputs_adjusted!O:O,F_Inputs_adjusted!$A:$A,$A10,F_Inputs_adjusted!$B:$B,$B10)</f>
        <v>0</v>
      </c>
      <c r="G10" s="122">
        <f ca="1">SUMIFS(F_Inputs_adjusted!P:P,F_Inputs_adjusted!$A:$A,$A10,F_Inputs_adjusted!$B:$B,$B10)</f>
        <v>0</v>
      </c>
      <c r="H10" s="122">
        <f ca="1">SUMIFS(F_Inputs_adjusted!Q:Q,F_Inputs_adjusted!$A:$A,$A10,F_Inputs_adjusted!$B:$B,$B10)</f>
        <v>0</v>
      </c>
      <c r="I10" s="122">
        <f ca="1">SUMIFS(F_Inputs_adjusted!R:R,F_Inputs_adjusted!$A:$A,$A10,F_Inputs_adjusted!$B:$B,$B10)</f>
        <v>0</v>
      </c>
      <c r="J10" s="122">
        <f ca="1">SUMIFS(F_Inputs_adjusted!S:S,F_Inputs_adjusted!$A:$A,$A10,F_Inputs_adjusted!$B:$B,$B10)</f>
        <v>0</v>
      </c>
      <c r="K10" s="122">
        <f ca="1">SUMIFS(F_Inputs_adjusted!T:T,F_Inputs_adjusted!$A:$A,$A10,F_Inputs_adjusted!$B:$B,$B10)</f>
        <v>0</v>
      </c>
      <c r="L10" s="122">
        <f ca="1">SUMIFS(F_Inputs_adjusted!U:U,F_Inputs_adjusted!$A:$A,$A10,F_Inputs_adjusted!$B:$B,$B10)</f>
        <v>0</v>
      </c>
      <c r="M10" s="122"/>
      <c r="N10" s="20"/>
    </row>
    <row r="11" spans="1:14" ht="14.25">
      <c r="A11" s="151" t="str">
        <f>F_Inputs!A11</f>
        <v>ANH</v>
      </c>
      <c r="B11" s="151" t="str">
        <f>F_Inputs!B11</f>
        <v>CWW9_149TOT_PR24</v>
      </c>
      <c r="C11" s="151" t="str">
        <f>F_Inputs!C11</f>
        <v>EA/NRW environmental programme bioresources (WINEP/NEP) - Sludge investigations and monitoring (NEP only) bioresources capex - Total</v>
      </c>
      <c r="D11" s="110" t="str">
        <f>F_Inputs!D11</f>
        <v>£m</v>
      </c>
      <c r="E11" s="110" t="s">
        <v>69</v>
      </c>
      <c r="F11" s="122">
        <f ca="1">SUMIFS(F_Inputs_adjusted!O:O,F_Inputs_adjusted!$A:$A,$A11,F_Inputs_adjusted!$B:$B,$B11)</f>
        <v>0</v>
      </c>
      <c r="G11" s="122">
        <f ca="1">SUMIFS(F_Inputs_adjusted!P:P,F_Inputs_adjusted!$A:$A,$A11,F_Inputs_adjusted!$B:$B,$B11)</f>
        <v>0</v>
      </c>
      <c r="H11" s="122">
        <f ca="1">SUMIFS(F_Inputs_adjusted!Q:Q,F_Inputs_adjusted!$A:$A,$A11,F_Inputs_adjusted!$B:$B,$B11)</f>
        <v>0</v>
      </c>
      <c r="I11" s="122">
        <f ca="1">SUMIFS(F_Inputs_adjusted!R:R,F_Inputs_adjusted!$A:$A,$A11,F_Inputs_adjusted!$B:$B,$B11)</f>
        <v>0</v>
      </c>
      <c r="J11" s="122">
        <f ca="1">SUMIFS(F_Inputs_adjusted!S:S,F_Inputs_adjusted!$A:$A,$A11,F_Inputs_adjusted!$B:$B,$B11)</f>
        <v>0</v>
      </c>
      <c r="K11" s="122">
        <f ca="1">SUMIFS(F_Inputs_adjusted!T:T,F_Inputs_adjusted!$A:$A,$A11,F_Inputs_adjusted!$B:$B,$B11)</f>
        <v>0</v>
      </c>
      <c r="L11" s="122">
        <f ca="1">SUMIFS(F_Inputs_adjusted!U:U,F_Inputs_adjusted!$A:$A,$A11,F_Inputs_adjusted!$B:$B,$B11)</f>
        <v>0</v>
      </c>
      <c r="M11" s="122"/>
      <c r="N11" s="20"/>
    </row>
    <row r="12" spans="1:14" ht="14.25">
      <c r="A12" s="151" t="str">
        <f>F_Inputs!A12</f>
        <v>ANH</v>
      </c>
      <c r="B12" s="151" t="str">
        <f>F_Inputs!B12</f>
        <v>CWW9_150TOT_PR24</v>
      </c>
      <c r="C12" s="151" t="str">
        <f>F_Inputs!C12</f>
        <v>EA/NRW environmental programme bioresources (WINEP/NEP) - Sludge investigations and monitoring (NEP only) bioresources opex - Total</v>
      </c>
      <c r="D12" s="110" t="str">
        <f>F_Inputs!D12</f>
        <v>£m</v>
      </c>
      <c r="E12" s="110" t="s">
        <v>69</v>
      </c>
      <c r="F12" s="122">
        <f ca="1">SUMIFS(F_Inputs_adjusted!O:O,F_Inputs_adjusted!$A:$A,$A12,F_Inputs_adjusted!$B:$B,$B12)</f>
        <v>0</v>
      </c>
      <c r="G12" s="122">
        <f ca="1">SUMIFS(F_Inputs_adjusted!P:P,F_Inputs_adjusted!$A:$A,$A12,F_Inputs_adjusted!$B:$B,$B12)</f>
        <v>0</v>
      </c>
      <c r="H12" s="122">
        <f ca="1">SUMIFS(F_Inputs_adjusted!Q:Q,F_Inputs_adjusted!$A:$A,$A12,F_Inputs_adjusted!$B:$B,$B12)</f>
        <v>0</v>
      </c>
      <c r="I12" s="122">
        <f ca="1">SUMIFS(F_Inputs_adjusted!R:R,F_Inputs_adjusted!$A:$A,$A12,F_Inputs_adjusted!$B:$B,$B12)</f>
        <v>0</v>
      </c>
      <c r="J12" s="122">
        <f ca="1">SUMIFS(F_Inputs_adjusted!S:S,F_Inputs_adjusted!$A:$A,$A12,F_Inputs_adjusted!$B:$B,$B12)</f>
        <v>0</v>
      </c>
      <c r="K12" s="122">
        <f ca="1">SUMIFS(F_Inputs_adjusted!T:T,F_Inputs_adjusted!$A:$A,$A12,F_Inputs_adjusted!$B:$B,$B12)</f>
        <v>0</v>
      </c>
      <c r="L12" s="122">
        <f ca="1">SUMIFS(F_Inputs_adjusted!U:U,F_Inputs_adjusted!$A:$A,$A12,F_Inputs_adjusted!$B:$B,$B12)</f>
        <v>0</v>
      </c>
      <c r="M12" s="122"/>
      <c r="N12" s="20"/>
    </row>
    <row r="13" spans="1:14" ht="14.25">
      <c r="A13" s="151" t="str">
        <f>F_Inputs!A13</f>
        <v>ANH</v>
      </c>
      <c r="B13" s="151" t="str">
        <f>F_Inputs!B13</f>
        <v>CWW9_151TOT_PR24</v>
      </c>
      <c r="C13" s="151" t="str">
        <f>F_Inputs!C13</f>
        <v>EA/NRW environmental programme bioresources (WINEP/NEP) - Sludge investigations and monitoring (NEP only) bioresources totex - Total</v>
      </c>
      <c r="D13" s="110" t="str">
        <f>F_Inputs!D13</f>
        <v>£m</v>
      </c>
      <c r="E13" s="110" t="s">
        <v>69</v>
      </c>
      <c r="F13" s="122">
        <f ca="1">SUMIFS(F_Inputs_adjusted!O:O,F_Inputs_adjusted!$A:$A,$A13,F_Inputs_adjusted!$B:$B,$B13)</f>
        <v>0</v>
      </c>
      <c r="G13" s="122">
        <f ca="1">SUMIFS(F_Inputs_adjusted!P:P,F_Inputs_adjusted!$A:$A,$A13,F_Inputs_adjusted!$B:$B,$B13)</f>
        <v>0</v>
      </c>
      <c r="H13" s="122">
        <f ca="1">SUMIFS(F_Inputs_adjusted!Q:Q,F_Inputs_adjusted!$A:$A,$A13,F_Inputs_adjusted!$B:$B,$B13)</f>
        <v>0</v>
      </c>
      <c r="I13" s="122">
        <f ca="1">SUMIFS(F_Inputs_adjusted!R:R,F_Inputs_adjusted!$A:$A,$A13,F_Inputs_adjusted!$B:$B,$B13)</f>
        <v>0</v>
      </c>
      <c r="J13" s="122">
        <f ca="1">SUMIFS(F_Inputs_adjusted!S:S,F_Inputs_adjusted!$A:$A,$A13,F_Inputs_adjusted!$B:$B,$B13)</f>
        <v>0</v>
      </c>
      <c r="K13" s="122">
        <f ca="1">SUMIFS(F_Inputs_adjusted!T:T,F_Inputs_adjusted!$A:$A,$A13,F_Inputs_adjusted!$B:$B,$B13)</f>
        <v>0</v>
      </c>
      <c r="L13" s="122">
        <f ca="1">SUMIFS(F_Inputs_adjusted!U:U,F_Inputs_adjusted!$A:$A,$A13,F_Inputs_adjusted!$B:$B,$B13)</f>
        <v>0</v>
      </c>
      <c r="M13" s="122"/>
      <c r="N13" s="20"/>
    </row>
    <row r="14" spans="1:14" ht="14.25">
      <c r="A14" s="151" t="str">
        <f>F_Inputs!A14</f>
        <v>ANH</v>
      </c>
      <c r="B14" s="151" t="str">
        <f>F_Inputs!B14</f>
        <v>CWW12_149TOT_PR24</v>
      </c>
      <c r="C14" s="151" t="str">
        <f>F_Inputs!C14</f>
        <v>EA/NRW environmental programme bioresources (WINEP/NEP) - Sludge investigations and monitoring (NEP only) bioresources capex - Total</v>
      </c>
      <c r="D14" s="110" t="str">
        <f>F_Inputs!D14</f>
        <v>£m</v>
      </c>
      <c r="E14" s="110" t="s">
        <v>69</v>
      </c>
      <c r="F14" s="122">
        <f ca="1">SUMIFS(F_Inputs_adjusted!O:O,F_Inputs_adjusted!$A:$A,$A14,F_Inputs_adjusted!$B:$B,$B14)</f>
        <v>0</v>
      </c>
      <c r="G14" s="122">
        <f ca="1">SUMIFS(F_Inputs_adjusted!P:P,F_Inputs_adjusted!$A:$A,$A14,F_Inputs_adjusted!$B:$B,$B14)</f>
        <v>0</v>
      </c>
      <c r="H14" s="122">
        <f ca="1">SUMIFS(F_Inputs_adjusted!Q:Q,F_Inputs_adjusted!$A:$A,$A14,F_Inputs_adjusted!$B:$B,$B14)</f>
        <v>0</v>
      </c>
      <c r="I14" s="122">
        <f ca="1">SUMIFS(F_Inputs_adjusted!R:R,F_Inputs_adjusted!$A:$A,$A14,F_Inputs_adjusted!$B:$B,$B14)</f>
        <v>0</v>
      </c>
      <c r="J14" s="122">
        <f ca="1">SUMIFS(F_Inputs_adjusted!S:S,F_Inputs_adjusted!$A:$A,$A14,F_Inputs_adjusted!$B:$B,$B14)</f>
        <v>0</v>
      </c>
      <c r="K14" s="122">
        <f ca="1">SUMIFS(F_Inputs_adjusted!T:T,F_Inputs_adjusted!$A:$A,$A14,F_Inputs_adjusted!$B:$B,$B14)</f>
        <v>0</v>
      </c>
      <c r="L14" s="122">
        <f ca="1">SUMIFS(F_Inputs_adjusted!U:U,F_Inputs_adjusted!$A:$A,$A14,F_Inputs_adjusted!$B:$B,$B14)</f>
        <v>0</v>
      </c>
      <c r="M14" s="122"/>
      <c r="N14" s="20"/>
    </row>
    <row r="15" spans="1:14" ht="14.25">
      <c r="A15" s="151" t="str">
        <f>F_Inputs!A15</f>
        <v>ANH</v>
      </c>
      <c r="B15" s="151" t="str">
        <f>F_Inputs!B15</f>
        <v>CWW12_150TOT_PR24</v>
      </c>
      <c r="C15" s="151" t="str">
        <f>F_Inputs!C15</f>
        <v>EA/NRW environmental programme bioresources (WINEP/NEP) - Sludge investigations and monitoring (NEP only) bioresources opex - Total</v>
      </c>
      <c r="D15" s="110" t="str">
        <f>F_Inputs!D15</f>
        <v>£m</v>
      </c>
      <c r="E15" s="110" t="s">
        <v>69</v>
      </c>
      <c r="F15" s="122">
        <f ca="1">SUMIFS(F_Inputs_adjusted!O:O,F_Inputs_adjusted!$A:$A,$A15,F_Inputs_adjusted!$B:$B,$B15)</f>
        <v>0</v>
      </c>
      <c r="G15" s="122">
        <f ca="1">SUMIFS(F_Inputs_adjusted!P:P,F_Inputs_adjusted!$A:$A,$A15,F_Inputs_adjusted!$B:$B,$B15)</f>
        <v>0</v>
      </c>
      <c r="H15" s="122">
        <f ca="1">SUMIFS(F_Inputs_adjusted!Q:Q,F_Inputs_adjusted!$A:$A,$A15,F_Inputs_adjusted!$B:$B,$B15)</f>
        <v>0</v>
      </c>
      <c r="I15" s="122">
        <f ca="1">SUMIFS(F_Inputs_adjusted!R:R,F_Inputs_adjusted!$A:$A,$A15,F_Inputs_adjusted!$B:$B,$B15)</f>
        <v>0</v>
      </c>
      <c r="J15" s="122">
        <f ca="1">SUMIFS(F_Inputs_adjusted!S:S,F_Inputs_adjusted!$A:$A,$A15,F_Inputs_adjusted!$B:$B,$B15)</f>
        <v>0</v>
      </c>
      <c r="K15" s="122">
        <f ca="1">SUMIFS(F_Inputs_adjusted!T:T,F_Inputs_adjusted!$A:$A,$A15,F_Inputs_adjusted!$B:$B,$B15)</f>
        <v>0</v>
      </c>
      <c r="L15" s="122">
        <f ca="1">SUMIFS(F_Inputs_adjusted!U:U,F_Inputs_adjusted!$A:$A,$A15,F_Inputs_adjusted!$B:$B,$B15)</f>
        <v>0</v>
      </c>
      <c r="M15" s="122"/>
      <c r="N15" s="20"/>
    </row>
    <row r="16" spans="1:14" ht="14.25">
      <c r="A16" s="151" t="str">
        <f>F_Inputs!A16</f>
        <v>ANH</v>
      </c>
      <c r="B16" s="151" t="str">
        <f>F_Inputs!B16</f>
        <v>CWW12_151TOT_PR24</v>
      </c>
      <c r="C16" s="151" t="str">
        <f>F_Inputs!C16</f>
        <v>EA/NRW environmental programme bioresources (WINEP/NEP) - Sludge investigations and monitoring (NEP only) bioresources totex - Total</v>
      </c>
      <c r="D16" s="110" t="str">
        <f>F_Inputs!D16</f>
        <v>£m</v>
      </c>
      <c r="E16" s="110" t="s">
        <v>69</v>
      </c>
      <c r="F16" s="122">
        <f ca="1">SUMIFS(F_Inputs_adjusted!O:O,F_Inputs_adjusted!$A:$A,$A16,F_Inputs_adjusted!$B:$B,$B16)</f>
        <v>0</v>
      </c>
      <c r="G16" s="122">
        <f ca="1">SUMIFS(F_Inputs_adjusted!P:P,F_Inputs_adjusted!$A:$A,$A16,F_Inputs_adjusted!$B:$B,$B16)</f>
        <v>0</v>
      </c>
      <c r="H16" s="122">
        <f ca="1">SUMIFS(F_Inputs_adjusted!Q:Q,F_Inputs_adjusted!$A:$A,$A16,F_Inputs_adjusted!$B:$B,$B16)</f>
        <v>0</v>
      </c>
      <c r="I16" s="122">
        <f ca="1">SUMIFS(F_Inputs_adjusted!R:R,F_Inputs_adjusted!$A:$A,$A16,F_Inputs_adjusted!$B:$B,$B16)</f>
        <v>0</v>
      </c>
      <c r="J16" s="122">
        <f ca="1">SUMIFS(F_Inputs_adjusted!S:S,F_Inputs_adjusted!$A:$A,$A16,F_Inputs_adjusted!$B:$B,$B16)</f>
        <v>0</v>
      </c>
      <c r="K16" s="122">
        <f ca="1">SUMIFS(F_Inputs_adjusted!T:T,F_Inputs_adjusted!$A:$A,$A16,F_Inputs_adjusted!$B:$B,$B16)</f>
        <v>0</v>
      </c>
      <c r="L16" s="122">
        <f ca="1">SUMIFS(F_Inputs_adjusted!U:U,F_Inputs_adjusted!$A:$A,$A16,F_Inputs_adjusted!$B:$B,$B16)</f>
        <v>0</v>
      </c>
      <c r="M16" s="122"/>
      <c r="N16" s="20"/>
    </row>
    <row r="17" spans="1:14" ht="14.25">
      <c r="A17" s="151" t="str">
        <f>F_Inputs!A17</f>
        <v>ANH</v>
      </c>
      <c r="B17" s="151" t="str">
        <f>F_Inputs!B17</f>
        <v>CWW13_201_PR24</v>
      </c>
      <c r="C17" s="151" t="str">
        <f>F_Inputs!C17</f>
        <v>EA/NRW environmental programme bioresources (WINEP/NEP) - Sludge investigations and monitoring; BVA (WINEP/NEP) bioresources capex - Expenditure on projects starting in AMP8</v>
      </c>
      <c r="D17" s="110" t="str">
        <f>F_Inputs!D17</f>
        <v>£m</v>
      </c>
      <c r="E17" s="110" t="s">
        <v>69</v>
      </c>
      <c r="F17" s="122">
        <f ca="1">SUMIFS(F_Inputs_adjusted!O:O,F_Inputs_adjusted!$A:$A,$A17,F_Inputs_adjusted!$B:$B,$B17)</f>
        <v>0</v>
      </c>
      <c r="G17" s="122">
        <f ca="1">SUMIFS(F_Inputs_adjusted!P:P,F_Inputs_adjusted!$A:$A,$A17,F_Inputs_adjusted!$B:$B,$B17)</f>
        <v>0</v>
      </c>
      <c r="H17" s="122">
        <f ca="1">SUMIFS(F_Inputs_adjusted!Q:Q,F_Inputs_adjusted!$A:$A,$A17,F_Inputs_adjusted!$B:$B,$B17)</f>
        <v>0</v>
      </c>
      <c r="I17" s="122">
        <f ca="1">SUMIFS(F_Inputs_adjusted!R:R,F_Inputs_adjusted!$A:$A,$A17,F_Inputs_adjusted!$B:$B,$B17)</f>
        <v>0</v>
      </c>
      <c r="J17" s="122">
        <f ca="1">SUMIFS(F_Inputs_adjusted!S:S,F_Inputs_adjusted!$A:$A,$A17,F_Inputs_adjusted!$B:$B,$B17)</f>
        <v>0</v>
      </c>
      <c r="K17" s="122">
        <f ca="1">SUMIFS(F_Inputs_adjusted!T:T,F_Inputs_adjusted!$A:$A,$A17,F_Inputs_adjusted!$B:$B,$B17)</f>
        <v>0</v>
      </c>
      <c r="L17" s="122">
        <f ca="1">SUMIFS(F_Inputs_adjusted!U:U,F_Inputs_adjusted!$A:$A,$A17,F_Inputs_adjusted!$B:$B,$B17)</f>
        <v>0</v>
      </c>
      <c r="M17" s="122"/>
      <c r="N17" s="20"/>
    </row>
    <row r="18" spans="1:14" ht="14.25">
      <c r="A18" s="151" t="str">
        <f>F_Inputs!A18</f>
        <v>ANH</v>
      </c>
      <c r="B18" s="151" t="str">
        <f>F_Inputs!B18</f>
        <v>CWW13_202_PR24</v>
      </c>
      <c r="C18" s="151" t="str">
        <f>F_Inputs!C18</f>
        <v>EA/NRW environmental programme bioresources (WINEP/NEP) - Sludge investigations and monitoring; BVA (WINEP/NEP) bioresources opex - Expenditure on projects starting in AMP8</v>
      </c>
      <c r="D18" s="110" t="str">
        <f>F_Inputs!D18</f>
        <v>£m</v>
      </c>
      <c r="E18" s="110" t="s">
        <v>69</v>
      </c>
      <c r="F18" s="122">
        <f ca="1">SUMIFS(F_Inputs_adjusted!O:O,F_Inputs_adjusted!$A:$A,$A18,F_Inputs_adjusted!$B:$B,$B18)</f>
        <v>0</v>
      </c>
      <c r="G18" s="122">
        <f ca="1">SUMIFS(F_Inputs_adjusted!P:P,F_Inputs_adjusted!$A:$A,$A18,F_Inputs_adjusted!$B:$B,$B18)</f>
        <v>0</v>
      </c>
      <c r="H18" s="122">
        <f ca="1">SUMIFS(F_Inputs_adjusted!Q:Q,F_Inputs_adjusted!$A:$A,$A18,F_Inputs_adjusted!$B:$B,$B18)</f>
        <v>0</v>
      </c>
      <c r="I18" s="122">
        <f ca="1">SUMIFS(F_Inputs_adjusted!R:R,F_Inputs_adjusted!$A:$A,$A18,F_Inputs_adjusted!$B:$B,$B18)</f>
        <v>0</v>
      </c>
      <c r="J18" s="122">
        <f ca="1">SUMIFS(F_Inputs_adjusted!S:S,F_Inputs_adjusted!$A:$A,$A18,F_Inputs_adjusted!$B:$B,$B18)</f>
        <v>0</v>
      </c>
      <c r="K18" s="122">
        <f ca="1">SUMIFS(F_Inputs_adjusted!T:T,F_Inputs_adjusted!$A:$A,$A18,F_Inputs_adjusted!$B:$B,$B18)</f>
        <v>0</v>
      </c>
      <c r="L18" s="122">
        <f ca="1">SUMIFS(F_Inputs_adjusted!U:U,F_Inputs_adjusted!$A:$A,$A18,F_Inputs_adjusted!$B:$B,$B18)</f>
        <v>0</v>
      </c>
      <c r="M18" s="122"/>
      <c r="N18" s="20"/>
    </row>
    <row r="19" spans="1:14" ht="14.25">
      <c r="A19" s="151" t="str">
        <f>F_Inputs!A19</f>
        <v>ANH</v>
      </c>
      <c r="B19" s="151" t="str">
        <f>F_Inputs!B19</f>
        <v>CWW13_203_PR24</v>
      </c>
      <c r="C19" s="151" t="str">
        <f>F_Inputs!C19</f>
        <v>EA/NRW environmental programme bioresources (WINEP/NEP) - Sludge investigations and monitoring; BVA (WINEP/NEP) bioresources totex - Expenditure on projects starting in AMP8</v>
      </c>
      <c r="D19" s="110" t="str">
        <f>F_Inputs!D19</f>
        <v>£m</v>
      </c>
      <c r="E19" s="110" t="s">
        <v>69</v>
      </c>
      <c r="F19" s="122">
        <f ca="1">SUMIFS(F_Inputs_adjusted!O:O,F_Inputs_adjusted!$A:$A,$A19,F_Inputs_adjusted!$B:$B,$B19)</f>
        <v>0</v>
      </c>
      <c r="G19" s="122">
        <f ca="1">SUMIFS(F_Inputs_adjusted!P:P,F_Inputs_adjusted!$A:$A,$A19,F_Inputs_adjusted!$B:$B,$B19)</f>
        <v>0</v>
      </c>
      <c r="H19" s="122">
        <f ca="1">SUMIFS(F_Inputs_adjusted!Q:Q,F_Inputs_adjusted!$A:$A,$A19,F_Inputs_adjusted!$B:$B,$B19)</f>
        <v>0</v>
      </c>
      <c r="I19" s="122">
        <f ca="1">SUMIFS(F_Inputs_adjusted!R:R,F_Inputs_adjusted!$A:$A,$A19,F_Inputs_adjusted!$B:$B,$B19)</f>
        <v>0</v>
      </c>
      <c r="J19" s="122">
        <f ca="1">SUMIFS(F_Inputs_adjusted!S:S,F_Inputs_adjusted!$A:$A,$A19,F_Inputs_adjusted!$B:$B,$B19)</f>
        <v>0</v>
      </c>
      <c r="K19" s="122">
        <f ca="1">SUMIFS(F_Inputs_adjusted!T:T,F_Inputs_adjusted!$A:$A,$A19,F_Inputs_adjusted!$B:$B,$B19)</f>
        <v>0</v>
      </c>
      <c r="L19" s="122">
        <f ca="1">SUMIFS(F_Inputs_adjusted!U:U,F_Inputs_adjusted!$A:$A,$A19,F_Inputs_adjusted!$B:$B,$B19)</f>
        <v>0</v>
      </c>
      <c r="M19" s="122"/>
      <c r="N19" s="20"/>
    </row>
    <row r="20" spans="1:14" ht="14.25">
      <c r="A20" s="151" t="str">
        <f>F_Inputs!A20</f>
        <v>ANH</v>
      </c>
      <c r="B20" s="151" t="str">
        <f>F_Inputs!B20</f>
        <v>CWW13_204_PR24</v>
      </c>
      <c r="C20" s="151" t="str">
        <f>F_Inputs!C20</f>
        <v>EA/NRW environmental programme bioresources (WINEP/NEP) - Sludge investigations and monitoring; BVA (WINEP/NEP) bioresources third party contributions - Expenditure on projects starting in AMP8</v>
      </c>
      <c r="D20" s="110" t="str">
        <f>F_Inputs!D20</f>
        <v>£m</v>
      </c>
      <c r="E20" s="110" t="s">
        <v>69</v>
      </c>
      <c r="F20" s="122">
        <f ca="1">SUMIFS(F_Inputs_adjusted!O:O,F_Inputs_adjusted!$A:$A,$A20,F_Inputs_adjusted!$B:$B,$B20)</f>
        <v>0</v>
      </c>
      <c r="G20" s="122">
        <f ca="1">SUMIFS(F_Inputs_adjusted!P:P,F_Inputs_adjusted!$A:$A,$A20,F_Inputs_adjusted!$B:$B,$B20)</f>
        <v>0</v>
      </c>
      <c r="H20" s="122">
        <f ca="1">SUMIFS(F_Inputs_adjusted!Q:Q,F_Inputs_adjusted!$A:$A,$A20,F_Inputs_adjusted!$B:$B,$B20)</f>
        <v>0</v>
      </c>
      <c r="I20" s="122">
        <f ca="1">SUMIFS(F_Inputs_adjusted!R:R,F_Inputs_adjusted!$A:$A,$A20,F_Inputs_adjusted!$B:$B,$B20)</f>
        <v>0</v>
      </c>
      <c r="J20" s="122">
        <f ca="1">SUMIFS(F_Inputs_adjusted!S:S,F_Inputs_adjusted!$A:$A,$A20,F_Inputs_adjusted!$B:$B,$B20)</f>
        <v>0</v>
      </c>
      <c r="K20" s="122">
        <f ca="1">SUMIFS(F_Inputs_adjusted!T:T,F_Inputs_adjusted!$A:$A,$A20,F_Inputs_adjusted!$B:$B,$B20)</f>
        <v>0</v>
      </c>
      <c r="L20" s="122">
        <f ca="1">SUMIFS(F_Inputs_adjusted!U:U,F_Inputs_adjusted!$A:$A,$A20,F_Inputs_adjusted!$B:$B,$B20)</f>
        <v>0</v>
      </c>
      <c r="M20" s="122"/>
      <c r="N20" s="20"/>
    </row>
    <row r="21" spans="1:14" ht="14.25">
      <c r="A21" s="151" t="str">
        <f>F_Inputs!A21</f>
        <v>ANH</v>
      </c>
      <c r="B21" s="151" t="str">
        <f>F_Inputs!B21</f>
        <v>CWW14_201_PR24</v>
      </c>
      <c r="C21" s="151" t="str">
        <f>F_Inputs!C21</f>
        <v>EA/NRW environmental programme bioresources (WINEP/NEP) - Sludge investigations and monitoring; BVA (WINEP/NEP) bioresources capex - Expenditure on alternative least cost option plan for projects starting in AMP8</v>
      </c>
      <c r="D21" s="110" t="str">
        <f>F_Inputs!D21</f>
        <v>£m</v>
      </c>
      <c r="E21" s="110" t="s">
        <v>69</v>
      </c>
      <c r="F21" s="122">
        <f ca="1">SUMIFS(F_Inputs_adjusted!O:O,F_Inputs_adjusted!$A:$A,$A21,F_Inputs_adjusted!$B:$B,$B21)</f>
        <v>0</v>
      </c>
      <c r="G21" s="122">
        <f ca="1">SUMIFS(F_Inputs_adjusted!P:P,F_Inputs_adjusted!$A:$A,$A21,F_Inputs_adjusted!$B:$B,$B21)</f>
        <v>0</v>
      </c>
      <c r="H21" s="122">
        <f ca="1">SUMIFS(F_Inputs_adjusted!Q:Q,F_Inputs_adjusted!$A:$A,$A21,F_Inputs_adjusted!$B:$B,$B21)</f>
        <v>0</v>
      </c>
      <c r="I21" s="122">
        <f ca="1">SUMIFS(F_Inputs_adjusted!R:R,F_Inputs_adjusted!$A:$A,$A21,F_Inputs_adjusted!$B:$B,$B21)</f>
        <v>0</v>
      </c>
      <c r="J21" s="122">
        <f ca="1">SUMIFS(F_Inputs_adjusted!S:S,F_Inputs_adjusted!$A:$A,$A21,F_Inputs_adjusted!$B:$B,$B21)</f>
        <v>0</v>
      </c>
      <c r="K21" s="122">
        <f ca="1">SUMIFS(F_Inputs_adjusted!T:T,F_Inputs_adjusted!$A:$A,$A21,F_Inputs_adjusted!$B:$B,$B21)</f>
        <v>0</v>
      </c>
      <c r="L21" s="122">
        <f ca="1">SUMIFS(F_Inputs_adjusted!U:U,F_Inputs_adjusted!$A:$A,$A21,F_Inputs_adjusted!$B:$B,$B21)</f>
        <v>0</v>
      </c>
      <c r="M21" s="122"/>
      <c r="N21" s="20"/>
    </row>
    <row r="22" spans="1:14" ht="14.25">
      <c r="A22" s="151" t="str">
        <f>F_Inputs!A22</f>
        <v>ANH</v>
      </c>
      <c r="B22" s="151" t="str">
        <f>F_Inputs!B22</f>
        <v>CWW14_202_PR24</v>
      </c>
      <c r="C22" s="151" t="str">
        <f>F_Inputs!C22</f>
        <v>EA/NRW environmental programme bioresources (WINEP/NEP) - Sludge investigations and monitoring; BVA (WINEP/NEP) bioresources opex - Expenditure on alternative least cost option plan for projects starting in AMP8</v>
      </c>
      <c r="D22" s="110" t="str">
        <f>F_Inputs!D22</f>
        <v>£m</v>
      </c>
      <c r="E22" s="110" t="s">
        <v>69</v>
      </c>
      <c r="F22" s="122">
        <f ca="1">SUMIFS(F_Inputs_adjusted!O:O,F_Inputs_adjusted!$A:$A,$A22,F_Inputs_adjusted!$B:$B,$B22)</f>
        <v>0</v>
      </c>
      <c r="G22" s="122">
        <f ca="1">SUMIFS(F_Inputs_adjusted!P:P,F_Inputs_adjusted!$A:$A,$A22,F_Inputs_adjusted!$B:$B,$B22)</f>
        <v>0</v>
      </c>
      <c r="H22" s="122">
        <f ca="1">SUMIFS(F_Inputs_adjusted!Q:Q,F_Inputs_adjusted!$A:$A,$A22,F_Inputs_adjusted!$B:$B,$B22)</f>
        <v>0</v>
      </c>
      <c r="I22" s="122">
        <f ca="1">SUMIFS(F_Inputs_adjusted!R:R,F_Inputs_adjusted!$A:$A,$A22,F_Inputs_adjusted!$B:$B,$B22)</f>
        <v>0</v>
      </c>
      <c r="J22" s="122">
        <f ca="1">SUMIFS(F_Inputs_adjusted!S:S,F_Inputs_adjusted!$A:$A,$A22,F_Inputs_adjusted!$B:$B,$B22)</f>
        <v>0</v>
      </c>
      <c r="K22" s="122">
        <f ca="1">SUMIFS(F_Inputs_adjusted!T:T,F_Inputs_adjusted!$A:$A,$A22,F_Inputs_adjusted!$B:$B,$B22)</f>
        <v>0</v>
      </c>
      <c r="L22" s="122">
        <f ca="1">SUMIFS(F_Inputs_adjusted!U:U,F_Inputs_adjusted!$A:$A,$A22,F_Inputs_adjusted!$B:$B,$B22)</f>
        <v>0</v>
      </c>
      <c r="M22" s="122"/>
      <c r="N22" s="20"/>
    </row>
    <row r="23" spans="1:14" ht="14.25">
      <c r="A23" s="151" t="str">
        <f>F_Inputs!A23</f>
        <v>ANH</v>
      </c>
      <c r="B23" s="151" t="str">
        <f>F_Inputs!B23</f>
        <v>CWW14_203_PR24</v>
      </c>
      <c r="C23" s="151" t="str">
        <f>F_Inputs!C23</f>
        <v>EA/NRW environmental programme bioresources (WINEP/NEP) - Sludge investigations and monitoring; BVA (WINEP/NEP) bioresources totex - Expenditure on alternative least cost option plan for projects starting in AMP8</v>
      </c>
      <c r="D23" s="110" t="str">
        <f>F_Inputs!D23</f>
        <v>£m</v>
      </c>
      <c r="E23" s="110" t="s">
        <v>69</v>
      </c>
      <c r="F23" s="122">
        <f ca="1">SUMIFS(F_Inputs_adjusted!O:O,F_Inputs_adjusted!$A:$A,$A23,F_Inputs_adjusted!$B:$B,$B23)</f>
        <v>0</v>
      </c>
      <c r="G23" s="122">
        <f ca="1">SUMIFS(F_Inputs_adjusted!P:P,F_Inputs_adjusted!$A:$A,$A23,F_Inputs_adjusted!$B:$B,$B23)</f>
        <v>0</v>
      </c>
      <c r="H23" s="122">
        <f ca="1">SUMIFS(F_Inputs_adjusted!Q:Q,F_Inputs_adjusted!$A:$A,$A23,F_Inputs_adjusted!$B:$B,$B23)</f>
        <v>0</v>
      </c>
      <c r="I23" s="122">
        <f ca="1">SUMIFS(F_Inputs_adjusted!R:R,F_Inputs_adjusted!$A:$A,$A23,F_Inputs_adjusted!$B:$B,$B23)</f>
        <v>0</v>
      </c>
      <c r="J23" s="122">
        <f ca="1">SUMIFS(F_Inputs_adjusted!S:S,F_Inputs_adjusted!$A:$A,$A23,F_Inputs_adjusted!$B:$B,$B23)</f>
        <v>0</v>
      </c>
      <c r="K23" s="122">
        <f ca="1">SUMIFS(F_Inputs_adjusted!T:T,F_Inputs_adjusted!$A:$A,$A23,F_Inputs_adjusted!$B:$B,$B23)</f>
        <v>0</v>
      </c>
      <c r="L23" s="122">
        <f ca="1">SUMIFS(F_Inputs_adjusted!U:U,F_Inputs_adjusted!$A:$A,$A23,F_Inputs_adjusted!$B:$B,$B23)</f>
        <v>0</v>
      </c>
      <c r="M23" s="122"/>
      <c r="N23" s="20"/>
    </row>
    <row r="24" spans="1:14" ht="14.25">
      <c r="A24" s="151" t="str">
        <f>F_Inputs!A24</f>
        <v>ANH</v>
      </c>
      <c r="B24" s="151" t="str">
        <f>F_Inputs!B24</f>
        <v>CWW17_149TOT_PR24</v>
      </c>
      <c r="C24" s="151" t="str">
        <f>F_Inputs!C24</f>
        <v>EA/NRW environmental programme bioresources (WINEP/NEP) - Sludge investigations and monitoring (NEP only) bioresources capex - Total</v>
      </c>
      <c r="D24" s="110" t="str">
        <f>F_Inputs!D24</f>
        <v>£m</v>
      </c>
      <c r="E24" s="110" t="s">
        <v>69</v>
      </c>
      <c r="F24" s="122">
        <f ca="1">SUMIFS(F_Inputs_adjusted!O:O,F_Inputs_adjusted!$A:$A,$A24,F_Inputs_adjusted!$B:$B,$B24)</f>
        <v>0</v>
      </c>
      <c r="G24" s="122">
        <f ca="1">SUMIFS(F_Inputs_adjusted!P:P,F_Inputs_adjusted!$A:$A,$A24,F_Inputs_adjusted!$B:$B,$B24)</f>
        <v>0</v>
      </c>
      <c r="H24" s="122">
        <f ca="1">SUMIFS(F_Inputs_adjusted!Q:Q,F_Inputs_adjusted!$A:$A,$A24,F_Inputs_adjusted!$B:$B,$B24)</f>
        <v>0</v>
      </c>
      <c r="I24" s="122">
        <f ca="1">SUMIFS(F_Inputs_adjusted!R:R,F_Inputs_adjusted!$A:$A,$A24,F_Inputs_adjusted!$B:$B,$B24)</f>
        <v>0</v>
      </c>
      <c r="J24" s="122">
        <f ca="1">SUMIFS(F_Inputs_adjusted!S:S,F_Inputs_adjusted!$A:$A,$A24,F_Inputs_adjusted!$B:$B,$B24)</f>
        <v>0</v>
      </c>
      <c r="K24" s="122">
        <f ca="1">SUMIFS(F_Inputs_adjusted!T:T,F_Inputs_adjusted!$A:$A,$A24,F_Inputs_adjusted!$B:$B,$B24)</f>
        <v>0</v>
      </c>
      <c r="L24" s="122">
        <f ca="1">SUMIFS(F_Inputs_adjusted!U:U,F_Inputs_adjusted!$A:$A,$A24,F_Inputs_adjusted!$B:$B,$B24)</f>
        <v>0</v>
      </c>
      <c r="M24" s="122"/>
      <c r="N24" s="20"/>
    </row>
    <row r="25" spans="1:14" ht="14.25">
      <c r="A25" s="151" t="str">
        <f>F_Inputs!A25</f>
        <v>ANH</v>
      </c>
      <c r="B25" s="151" t="str">
        <f>F_Inputs!B25</f>
        <v>CWW17_150TOT_PR24</v>
      </c>
      <c r="C25" s="151" t="str">
        <f>F_Inputs!C25</f>
        <v>EA/NRW environmental programme bioresources (WINEP/NEP) - Sludge investigations and monitoring (NEP only) bioresources opex - Total</v>
      </c>
      <c r="D25" s="110" t="str">
        <f>F_Inputs!D25</f>
        <v>£m</v>
      </c>
      <c r="E25" s="110" t="s">
        <v>69</v>
      </c>
      <c r="F25" s="122">
        <f ca="1">SUMIFS(F_Inputs_adjusted!O:O,F_Inputs_adjusted!$A:$A,$A25,F_Inputs_adjusted!$B:$B,$B25)</f>
        <v>0</v>
      </c>
      <c r="G25" s="122">
        <f ca="1">SUMIFS(F_Inputs_adjusted!P:P,F_Inputs_adjusted!$A:$A,$A25,F_Inputs_adjusted!$B:$B,$B25)</f>
        <v>0</v>
      </c>
      <c r="H25" s="122">
        <f ca="1">SUMIFS(F_Inputs_adjusted!Q:Q,F_Inputs_adjusted!$A:$A,$A25,F_Inputs_adjusted!$B:$B,$B25)</f>
        <v>0</v>
      </c>
      <c r="I25" s="122">
        <f ca="1">SUMIFS(F_Inputs_adjusted!R:R,F_Inputs_adjusted!$A:$A,$A25,F_Inputs_adjusted!$B:$B,$B25)</f>
        <v>0</v>
      </c>
      <c r="J25" s="122">
        <f ca="1">SUMIFS(F_Inputs_adjusted!S:S,F_Inputs_adjusted!$A:$A,$A25,F_Inputs_adjusted!$B:$B,$B25)</f>
        <v>0</v>
      </c>
      <c r="K25" s="122">
        <f ca="1">SUMIFS(F_Inputs_adjusted!T:T,F_Inputs_adjusted!$A:$A,$A25,F_Inputs_adjusted!$B:$B,$B25)</f>
        <v>0</v>
      </c>
      <c r="L25" s="122">
        <f ca="1">SUMIFS(F_Inputs_adjusted!U:U,F_Inputs_adjusted!$A:$A,$A25,F_Inputs_adjusted!$B:$B,$B25)</f>
        <v>0</v>
      </c>
      <c r="M25" s="122"/>
      <c r="N25" s="20"/>
    </row>
    <row r="26" spans="1:14" ht="14.25">
      <c r="A26" s="151" t="str">
        <f>F_Inputs!A26</f>
        <v>ANH</v>
      </c>
      <c r="B26" s="151" t="str">
        <f>F_Inputs!B26</f>
        <v>CWW17_151TOT_PR24</v>
      </c>
      <c r="C26" s="151" t="str">
        <f>F_Inputs!C26</f>
        <v>EA/NRW environmental programme bioresources (WINEP/NEP) - Sludge investigations and monitoring (NEP only) bioresources totex - Total</v>
      </c>
      <c r="D26" s="110" t="str">
        <f>F_Inputs!D26</f>
        <v>£m</v>
      </c>
      <c r="E26" s="110" t="s">
        <v>69</v>
      </c>
      <c r="F26" s="122">
        <f ca="1">SUMIFS(F_Inputs_adjusted!O:O,F_Inputs_adjusted!$A:$A,$A26,F_Inputs_adjusted!$B:$B,$B26)</f>
        <v>0</v>
      </c>
      <c r="G26" s="122">
        <f ca="1">SUMIFS(F_Inputs_adjusted!P:P,F_Inputs_adjusted!$A:$A,$A26,F_Inputs_adjusted!$B:$B,$B26)</f>
        <v>0</v>
      </c>
      <c r="H26" s="122">
        <f ca="1">SUMIFS(F_Inputs_adjusted!Q:Q,F_Inputs_adjusted!$A:$A,$A26,F_Inputs_adjusted!$B:$B,$B26)</f>
        <v>0</v>
      </c>
      <c r="I26" s="122">
        <f ca="1">SUMIFS(F_Inputs_adjusted!R:R,F_Inputs_adjusted!$A:$A,$A26,F_Inputs_adjusted!$B:$B,$B26)</f>
        <v>0</v>
      </c>
      <c r="J26" s="122">
        <f ca="1">SUMIFS(F_Inputs_adjusted!S:S,F_Inputs_adjusted!$A:$A,$A26,F_Inputs_adjusted!$B:$B,$B26)</f>
        <v>0</v>
      </c>
      <c r="K26" s="122">
        <f ca="1">SUMIFS(F_Inputs_adjusted!T:T,F_Inputs_adjusted!$A:$A,$A26,F_Inputs_adjusted!$B:$B,$B26)</f>
        <v>0</v>
      </c>
      <c r="L26" s="122">
        <f ca="1">SUMIFS(F_Inputs_adjusted!U:U,F_Inputs_adjusted!$A:$A,$A26,F_Inputs_adjusted!$B:$B,$B26)</f>
        <v>0</v>
      </c>
      <c r="M26" s="122"/>
      <c r="N26" s="20"/>
    </row>
    <row r="27" spans="1:14" ht="14.25">
      <c r="A27" s="151" t="str">
        <f>F_Inputs!A27</f>
        <v>ANH</v>
      </c>
      <c r="B27" s="151" t="str">
        <f>F_Inputs!B27</f>
        <v>CWW20_064_PR24</v>
      </c>
      <c r="C27" s="151" t="str">
        <f>F_Inputs!C27</f>
        <v>Other data - Total number of WINEP/NEP investigations</v>
      </c>
      <c r="D27" s="110" t="str">
        <f>F_Inputs!D27</f>
        <v>nr</v>
      </c>
      <c r="E27" s="110" t="s">
        <v>69</v>
      </c>
      <c r="F27" s="122">
        <f ca="1">SUMIFS(F_Inputs_adjusted!O:O,F_Inputs_adjusted!$A:$A,$A27,F_Inputs_adjusted!$B:$B,$B27)</f>
        <v>0</v>
      </c>
      <c r="G27" s="122">
        <f ca="1">SUMIFS(F_Inputs_adjusted!P:P,F_Inputs_adjusted!$A:$A,$A27,F_Inputs_adjusted!$B:$B,$B27)</f>
        <v>0</v>
      </c>
      <c r="H27" s="122">
        <f ca="1">SUMIFS(F_Inputs_adjusted!Q:Q,F_Inputs_adjusted!$A:$A,$A27,F_Inputs_adjusted!$B:$B,$B27)</f>
        <v>0</v>
      </c>
      <c r="I27" s="122">
        <f ca="1">SUMIFS(F_Inputs_adjusted!R:R,F_Inputs_adjusted!$A:$A,$A27,F_Inputs_adjusted!$B:$B,$B27)</f>
        <v>0</v>
      </c>
      <c r="J27" s="122">
        <f ca="1">SUMIFS(F_Inputs_adjusted!S:S,F_Inputs_adjusted!$A:$A,$A27,F_Inputs_adjusted!$B:$B,$B27)</f>
        <v>1567</v>
      </c>
      <c r="K27" s="122">
        <f ca="1">SUMIFS(F_Inputs_adjusted!T:T,F_Inputs_adjusted!$A:$A,$A27,F_Inputs_adjusted!$B:$B,$B27)</f>
        <v>0</v>
      </c>
      <c r="L27" s="122">
        <f ca="1">SUMIFS(F_Inputs_adjusted!U:U,F_Inputs_adjusted!$A:$A,$A27,F_Inputs_adjusted!$B:$B,$B27)</f>
        <v>5</v>
      </c>
      <c r="M27" s="122"/>
      <c r="N27" s="20"/>
    </row>
    <row r="28" spans="1:14" ht="14.25">
      <c r="A28" s="151" t="str">
        <f>F_Inputs!A28</f>
        <v>ANH</v>
      </c>
      <c r="B28" s="151" t="str">
        <f>F_Inputs!B28</f>
        <v>BIO5_011_PR24</v>
      </c>
      <c r="C28" s="151" t="str">
        <f>F_Inputs!C28</f>
        <v>Sludge management/sludge treatment/ Bioresources cost driver - Additional Line 1; Sludge management/sludge treatment/ Bioresources cost driver</v>
      </c>
      <c r="D28" s="110" t="str">
        <f>F_Inputs!D28</f>
        <v>define</v>
      </c>
      <c r="E28" s="110" t="s">
        <v>69</v>
      </c>
      <c r="F28" s="122">
        <f ca="1">SUMIFS(F_Inputs_adjusted!O:O,F_Inputs_adjusted!$A:$A,$A28,F_Inputs_adjusted!$B:$B,$B28)</f>
        <v>0</v>
      </c>
      <c r="G28" s="122">
        <f ca="1">SUMIFS(F_Inputs_adjusted!P:P,F_Inputs_adjusted!$A:$A,$A28,F_Inputs_adjusted!$B:$B,$B28)</f>
        <v>0</v>
      </c>
      <c r="H28" s="122">
        <f ca="1">SUMIFS(F_Inputs_adjusted!Q:Q,F_Inputs_adjusted!$A:$A,$A28,F_Inputs_adjusted!$B:$B,$B28)</f>
        <v>0</v>
      </c>
      <c r="I28" s="122">
        <f ca="1">SUMIFS(F_Inputs_adjusted!R:R,F_Inputs_adjusted!$A:$A,$A28,F_Inputs_adjusted!$B:$B,$B28)</f>
        <v>0</v>
      </c>
      <c r="J28" s="122">
        <f ca="1">SUMIFS(F_Inputs_adjusted!S:S,F_Inputs_adjusted!$A:$A,$A28,F_Inputs_adjusted!$B:$B,$B28)</f>
        <v>0</v>
      </c>
      <c r="K28" s="122">
        <f ca="1">SUMIFS(F_Inputs_adjusted!T:T,F_Inputs_adjusted!$A:$A,$A28,F_Inputs_adjusted!$B:$B,$B28)</f>
        <v>0</v>
      </c>
      <c r="L28" s="122">
        <f ca="1">SUMIFS(F_Inputs_adjusted!U:U,F_Inputs_adjusted!$A:$A,$A28,F_Inputs_adjusted!$B:$B,$B28)</f>
        <v>11.696</v>
      </c>
      <c r="M28" s="122"/>
      <c r="N28" s="20"/>
    </row>
    <row r="29" spans="1:14" ht="14.25">
      <c r="A29" s="151" t="str">
        <f>F_Inputs!A29</f>
        <v>WSH</v>
      </c>
      <c r="B29" s="151" t="str">
        <f>F_Inputs!B29</f>
        <v>CWW3_149TOT_PR24</v>
      </c>
      <c r="C29" s="151" t="str">
        <f>F_Inputs!C29</f>
        <v>EA/NRW environmental programme bioresources (WINEP/NEP) - Sludge investigations and monitoring (NEP only) bioresources capex - Total</v>
      </c>
      <c r="D29" s="110" t="str">
        <f>F_Inputs!D29</f>
        <v>£m</v>
      </c>
      <c r="E29" s="110" t="s">
        <v>69</v>
      </c>
      <c r="F29" s="122">
        <f ca="1">SUMIFS(F_Inputs_adjusted!O:O,F_Inputs_adjusted!$A:$A,$A29,F_Inputs_adjusted!$B:$B,$B29)</f>
        <v>0</v>
      </c>
      <c r="G29" s="122">
        <f ca="1">SUMIFS(F_Inputs_adjusted!P:P,F_Inputs_adjusted!$A:$A,$A29,F_Inputs_adjusted!$B:$B,$B29)</f>
        <v>0</v>
      </c>
      <c r="H29" s="122">
        <f ca="1">SUMIFS(F_Inputs_adjusted!Q:Q,F_Inputs_adjusted!$A:$A,$A29,F_Inputs_adjusted!$B:$B,$B29)</f>
        <v>0.38600000000000001</v>
      </c>
      <c r="I29" s="122">
        <f ca="1">SUMIFS(F_Inputs_adjusted!R:R,F_Inputs_adjusted!$A:$A,$A29,F_Inputs_adjusted!$B:$B,$B29)</f>
        <v>2.2450000000000001</v>
      </c>
      <c r="J29" s="122">
        <f ca="1">SUMIFS(F_Inputs_adjusted!S:S,F_Inputs_adjusted!$A:$A,$A29,F_Inputs_adjusted!$B:$B,$B29)</f>
        <v>7.7690000000000001</v>
      </c>
      <c r="K29" s="122">
        <f ca="1">SUMIFS(F_Inputs_adjusted!T:T,F_Inputs_adjusted!$A:$A,$A29,F_Inputs_adjusted!$B:$B,$B29)</f>
        <v>2.7290000000000001</v>
      </c>
      <c r="L29" s="122">
        <f ca="1">SUMIFS(F_Inputs_adjusted!U:U,F_Inputs_adjusted!$A:$A,$A29,F_Inputs_adjusted!$B:$B,$B29)</f>
        <v>0</v>
      </c>
      <c r="M29" s="122"/>
      <c r="N29" s="20"/>
    </row>
    <row r="30" spans="1:14" ht="14.25">
      <c r="A30" s="151" t="str">
        <f>F_Inputs!A30</f>
        <v>WSH</v>
      </c>
      <c r="B30" s="151" t="str">
        <f>F_Inputs!B30</f>
        <v>CWW3_150TOT_PR24</v>
      </c>
      <c r="C30" s="151" t="str">
        <f>F_Inputs!C30</f>
        <v>EA/NRW environmental programme bioresources (WINEP/NEP) - Sludge investigations and monitoring (NEP only) bioresources opex - Total</v>
      </c>
      <c r="D30" s="110" t="str">
        <f>F_Inputs!D30</f>
        <v>£m</v>
      </c>
      <c r="E30" s="110" t="s">
        <v>69</v>
      </c>
      <c r="F30" s="122">
        <f ca="1">SUMIFS(F_Inputs_adjusted!O:O,F_Inputs_adjusted!$A:$A,$A30,F_Inputs_adjusted!$B:$B,$B30)</f>
        <v>0</v>
      </c>
      <c r="G30" s="122">
        <f ca="1">SUMIFS(F_Inputs_adjusted!P:P,F_Inputs_adjusted!$A:$A,$A30,F_Inputs_adjusted!$B:$B,$B30)</f>
        <v>0</v>
      </c>
      <c r="H30" s="122">
        <f ca="1">SUMIFS(F_Inputs_adjusted!Q:Q,F_Inputs_adjusted!$A:$A,$A30,F_Inputs_adjusted!$B:$B,$B30)</f>
        <v>0</v>
      </c>
      <c r="I30" s="122">
        <f ca="1">SUMIFS(F_Inputs_adjusted!R:R,F_Inputs_adjusted!$A:$A,$A30,F_Inputs_adjusted!$B:$B,$B30)</f>
        <v>0</v>
      </c>
      <c r="J30" s="122">
        <f ca="1">SUMIFS(F_Inputs_adjusted!S:S,F_Inputs_adjusted!$A:$A,$A30,F_Inputs_adjusted!$B:$B,$B30)</f>
        <v>1.458</v>
      </c>
      <c r="K30" s="122">
        <f ca="1">SUMIFS(F_Inputs_adjusted!T:T,F_Inputs_adjusted!$A:$A,$A30,F_Inputs_adjusted!$B:$B,$B30)</f>
        <v>3.2440000000000002</v>
      </c>
      <c r="L30" s="122">
        <f ca="1">SUMIFS(F_Inputs_adjusted!U:U,F_Inputs_adjusted!$A:$A,$A30,F_Inputs_adjusted!$B:$B,$B30)</f>
        <v>3.2120000000000002</v>
      </c>
      <c r="M30" s="122"/>
      <c r="N30" s="20"/>
    </row>
    <row r="31" spans="1:14" ht="14.25">
      <c r="A31" s="151" t="str">
        <f>F_Inputs!A31</f>
        <v>WSH</v>
      </c>
      <c r="B31" s="151" t="str">
        <f>F_Inputs!B31</f>
        <v>CWW3_151TOT_PR24</v>
      </c>
      <c r="C31" s="151" t="str">
        <f>F_Inputs!C31</f>
        <v>EA/NRW environmental programme bioresources (WINEP/NEP) - Sludge investigations and monitoring (NEP only) bioresources totex - Total</v>
      </c>
      <c r="D31" s="110" t="str">
        <f>F_Inputs!D31</f>
        <v>£m</v>
      </c>
      <c r="E31" s="110" t="s">
        <v>69</v>
      </c>
      <c r="F31" s="122">
        <f ca="1">SUMIFS(F_Inputs_adjusted!O:O,F_Inputs_adjusted!$A:$A,$A31,F_Inputs_adjusted!$B:$B,$B31)</f>
        <v>0</v>
      </c>
      <c r="G31" s="122">
        <f ca="1">SUMIFS(F_Inputs_adjusted!P:P,F_Inputs_adjusted!$A:$A,$A31,F_Inputs_adjusted!$B:$B,$B31)</f>
        <v>0</v>
      </c>
      <c r="H31" s="122">
        <f ca="1">SUMIFS(F_Inputs_adjusted!Q:Q,F_Inputs_adjusted!$A:$A,$A31,F_Inputs_adjusted!$B:$B,$B31)</f>
        <v>0.38600000000000001</v>
      </c>
      <c r="I31" s="122">
        <f ca="1">SUMIFS(F_Inputs_adjusted!R:R,F_Inputs_adjusted!$A:$A,$A31,F_Inputs_adjusted!$B:$B,$B31)</f>
        <v>2.2450000000000001</v>
      </c>
      <c r="J31" s="122">
        <f ca="1">SUMIFS(F_Inputs_adjusted!S:S,F_Inputs_adjusted!$A:$A,$A31,F_Inputs_adjusted!$B:$B,$B31)</f>
        <v>9.2270000000000003</v>
      </c>
      <c r="K31" s="122">
        <f ca="1">SUMIFS(F_Inputs_adjusted!T:T,F_Inputs_adjusted!$A:$A,$A31,F_Inputs_adjusted!$B:$B,$B31)</f>
        <v>5.9730000000000008</v>
      </c>
      <c r="L31" s="122">
        <f ca="1">SUMIFS(F_Inputs_adjusted!U:U,F_Inputs_adjusted!$A:$A,$A31,F_Inputs_adjusted!$B:$B,$B31)</f>
        <v>3.2120000000000002</v>
      </c>
      <c r="M31" s="122"/>
      <c r="N31" s="20"/>
    </row>
    <row r="32" spans="1:14" ht="14.25">
      <c r="A32" s="151" t="str">
        <f>F_Inputs!A32</f>
        <v>WSH</v>
      </c>
      <c r="B32" s="151" t="str">
        <f>F_Inputs!B32</f>
        <v>CWW9_149TOT_PR24</v>
      </c>
      <c r="C32" s="151" t="str">
        <f>F_Inputs!C32</f>
        <v>EA/NRW environmental programme bioresources (WINEP/NEP) - Sludge investigations and monitoring (NEP only) bioresources capex - Total</v>
      </c>
      <c r="D32" s="110" t="str">
        <f>F_Inputs!D32</f>
        <v>£m</v>
      </c>
      <c r="E32" s="110" t="s">
        <v>69</v>
      </c>
      <c r="F32" s="122">
        <f ca="1">SUMIFS(F_Inputs_adjusted!O:O,F_Inputs_adjusted!$A:$A,$A32,F_Inputs_adjusted!$B:$B,$B32)</f>
        <v>0</v>
      </c>
      <c r="G32" s="122">
        <f ca="1">SUMIFS(F_Inputs_adjusted!P:P,F_Inputs_adjusted!$A:$A,$A32,F_Inputs_adjusted!$B:$B,$B32)</f>
        <v>0</v>
      </c>
      <c r="H32" s="122">
        <f ca="1">SUMIFS(F_Inputs_adjusted!Q:Q,F_Inputs_adjusted!$A:$A,$A32,F_Inputs_adjusted!$B:$B,$B32)</f>
        <v>0</v>
      </c>
      <c r="I32" s="122">
        <f ca="1">SUMIFS(F_Inputs_adjusted!R:R,F_Inputs_adjusted!$A:$A,$A32,F_Inputs_adjusted!$B:$B,$B32)</f>
        <v>0</v>
      </c>
      <c r="J32" s="122">
        <f ca="1">SUMIFS(F_Inputs_adjusted!S:S,F_Inputs_adjusted!$A:$A,$A32,F_Inputs_adjusted!$B:$B,$B32)</f>
        <v>0</v>
      </c>
      <c r="K32" s="122">
        <f ca="1">SUMIFS(F_Inputs_adjusted!T:T,F_Inputs_adjusted!$A:$A,$A32,F_Inputs_adjusted!$B:$B,$B32)</f>
        <v>0</v>
      </c>
      <c r="L32" s="122">
        <f ca="1">SUMIFS(F_Inputs_adjusted!U:U,F_Inputs_adjusted!$A:$A,$A32,F_Inputs_adjusted!$B:$B,$B32)</f>
        <v>0</v>
      </c>
      <c r="M32" s="122"/>
      <c r="N32" s="20"/>
    </row>
    <row r="33" spans="1:14" ht="14.25">
      <c r="A33" s="151" t="str">
        <f>F_Inputs!A33</f>
        <v>WSH</v>
      </c>
      <c r="B33" s="151" t="str">
        <f>F_Inputs!B33</f>
        <v>CWW9_150TOT_PR24</v>
      </c>
      <c r="C33" s="151" t="str">
        <f>F_Inputs!C33</f>
        <v>EA/NRW environmental programme bioresources (WINEP/NEP) - Sludge investigations and monitoring (NEP only) bioresources opex - Total</v>
      </c>
      <c r="D33" s="110" t="str">
        <f>F_Inputs!D33</f>
        <v>£m</v>
      </c>
      <c r="E33" s="110" t="s">
        <v>69</v>
      </c>
      <c r="F33" s="122">
        <f ca="1">SUMIFS(F_Inputs_adjusted!O:O,F_Inputs_adjusted!$A:$A,$A33,F_Inputs_adjusted!$B:$B,$B33)</f>
        <v>0</v>
      </c>
      <c r="G33" s="122">
        <f ca="1">SUMIFS(F_Inputs_adjusted!P:P,F_Inputs_adjusted!$A:$A,$A33,F_Inputs_adjusted!$B:$B,$B33)</f>
        <v>0</v>
      </c>
      <c r="H33" s="122">
        <f ca="1">SUMIFS(F_Inputs_adjusted!Q:Q,F_Inputs_adjusted!$A:$A,$A33,F_Inputs_adjusted!$B:$B,$B33)</f>
        <v>0</v>
      </c>
      <c r="I33" s="122">
        <f ca="1">SUMIFS(F_Inputs_adjusted!R:R,F_Inputs_adjusted!$A:$A,$A33,F_Inputs_adjusted!$B:$B,$B33)</f>
        <v>0</v>
      </c>
      <c r="J33" s="122">
        <f ca="1">SUMIFS(F_Inputs_adjusted!S:S,F_Inputs_adjusted!$A:$A,$A33,F_Inputs_adjusted!$B:$B,$B33)</f>
        <v>0</v>
      </c>
      <c r="K33" s="122">
        <f ca="1">SUMIFS(F_Inputs_adjusted!T:T,F_Inputs_adjusted!$A:$A,$A33,F_Inputs_adjusted!$B:$B,$B33)</f>
        <v>0</v>
      </c>
      <c r="L33" s="122">
        <f ca="1">SUMIFS(F_Inputs_adjusted!U:U,F_Inputs_adjusted!$A:$A,$A33,F_Inputs_adjusted!$B:$B,$B33)</f>
        <v>0</v>
      </c>
      <c r="M33" s="122"/>
      <c r="N33" s="20"/>
    </row>
    <row r="34" spans="1:14" ht="14.25">
      <c r="A34" s="151" t="str">
        <f>F_Inputs!A34</f>
        <v>WSH</v>
      </c>
      <c r="B34" s="151" t="str">
        <f>F_Inputs!B34</f>
        <v>CWW9_151TOT_PR24</v>
      </c>
      <c r="C34" s="151" t="str">
        <f>F_Inputs!C34</f>
        <v>EA/NRW environmental programme bioresources (WINEP/NEP) - Sludge investigations and monitoring (NEP only) bioresources totex - Total</v>
      </c>
      <c r="D34" s="110" t="str">
        <f>F_Inputs!D34</f>
        <v>£m</v>
      </c>
      <c r="E34" s="110" t="s">
        <v>69</v>
      </c>
      <c r="F34" s="122">
        <f ca="1">SUMIFS(F_Inputs_adjusted!O:O,F_Inputs_adjusted!$A:$A,$A34,F_Inputs_adjusted!$B:$B,$B34)</f>
        <v>0</v>
      </c>
      <c r="G34" s="122">
        <f ca="1">SUMIFS(F_Inputs_adjusted!P:P,F_Inputs_adjusted!$A:$A,$A34,F_Inputs_adjusted!$B:$B,$B34)</f>
        <v>0</v>
      </c>
      <c r="H34" s="122">
        <f ca="1">SUMIFS(F_Inputs_adjusted!Q:Q,F_Inputs_adjusted!$A:$A,$A34,F_Inputs_adjusted!$B:$B,$B34)</f>
        <v>0</v>
      </c>
      <c r="I34" s="122">
        <f ca="1">SUMIFS(F_Inputs_adjusted!R:R,F_Inputs_adjusted!$A:$A,$A34,F_Inputs_adjusted!$B:$B,$B34)</f>
        <v>0</v>
      </c>
      <c r="J34" s="122">
        <f ca="1">SUMIFS(F_Inputs_adjusted!S:S,F_Inputs_adjusted!$A:$A,$A34,F_Inputs_adjusted!$B:$B,$B34)</f>
        <v>0</v>
      </c>
      <c r="K34" s="122">
        <f ca="1">SUMIFS(F_Inputs_adjusted!T:T,F_Inputs_adjusted!$A:$A,$A34,F_Inputs_adjusted!$B:$B,$B34)</f>
        <v>0</v>
      </c>
      <c r="L34" s="122">
        <f ca="1">SUMIFS(F_Inputs_adjusted!U:U,F_Inputs_adjusted!$A:$A,$A34,F_Inputs_adjusted!$B:$B,$B34)</f>
        <v>0</v>
      </c>
      <c r="M34" s="122"/>
      <c r="N34" s="20"/>
    </row>
    <row r="35" spans="1:14" ht="14.25">
      <c r="A35" s="151" t="str">
        <f>F_Inputs!A35</f>
        <v>WSH</v>
      </c>
      <c r="B35" s="151" t="str">
        <f>F_Inputs!B35</f>
        <v>CWW12_149TOT_PR24</v>
      </c>
      <c r="C35" s="151" t="str">
        <f>F_Inputs!C35</f>
        <v>EA/NRW environmental programme bioresources (WINEP/NEP) - Sludge investigations and monitoring (NEP only) bioresources capex - Total</v>
      </c>
      <c r="D35" s="110" t="str">
        <f>F_Inputs!D35</f>
        <v>£m</v>
      </c>
      <c r="E35" s="110" t="s">
        <v>69</v>
      </c>
      <c r="F35" s="122">
        <f ca="1">SUMIFS(F_Inputs_adjusted!O:O,F_Inputs_adjusted!$A:$A,$A35,F_Inputs_adjusted!$B:$B,$B35)</f>
        <v>0</v>
      </c>
      <c r="G35" s="122">
        <f ca="1">SUMIFS(F_Inputs_adjusted!P:P,F_Inputs_adjusted!$A:$A,$A35,F_Inputs_adjusted!$B:$B,$B35)</f>
        <v>0</v>
      </c>
      <c r="H35" s="122">
        <f ca="1">SUMIFS(F_Inputs_adjusted!Q:Q,F_Inputs_adjusted!$A:$A,$A35,F_Inputs_adjusted!$B:$B,$B35)</f>
        <v>0</v>
      </c>
      <c r="I35" s="122">
        <f ca="1">SUMIFS(F_Inputs_adjusted!R:R,F_Inputs_adjusted!$A:$A,$A35,F_Inputs_adjusted!$B:$B,$B35)</f>
        <v>0</v>
      </c>
      <c r="J35" s="122">
        <f ca="1">SUMIFS(F_Inputs_adjusted!S:S,F_Inputs_adjusted!$A:$A,$A35,F_Inputs_adjusted!$B:$B,$B35)</f>
        <v>0</v>
      </c>
      <c r="K35" s="122">
        <f ca="1">SUMIFS(F_Inputs_adjusted!T:T,F_Inputs_adjusted!$A:$A,$A35,F_Inputs_adjusted!$B:$B,$B35)</f>
        <v>0</v>
      </c>
      <c r="L35" s="122">
        <f ca="1">SUMIFS(F_Inputs_adjusted!U:U,F_Inputs_adjusted!$A:$A,$A35,F_Inputs_adjusted!$B:$B,$B35)</f>
        <v>0</v>
      </c>
      <c r="M35" s="122"/>
      <c r="N35" s="20"/>
    </row>
    <row r="36" spans="1:14" ht="14.25">
      <c r="A36" s="151" t="str">
        <f>F_Inputs!A36</f>
        <v>WSH</v>
      </c>
      <c r="B36" s="151" t="str">
        <f>F_Inputs!B36</f>
        <v>CWW12_150TOT_PR24</v>
      </c>
      <c r="C36" s="151" t="str">
        <f>F_Inputs!C36</f>
        <v>EA/NRW environmental programme bioresources (WINEP/NEP) - Sludge investigations and monitoring (NEP only) bioresources opex - Total</v>
      </c>
      <c r="D36" s="110" t="str">
        <f>F_Inputs!D36</f>
        <v>£m</v>
      </c>
      <c r="E36" s="110" t="s">
        <v>69</v>
      </c>
      <c r="F36" s="122">
        <f ca="1">SUMIFS(F_Inputs_adjusted!O:O,F_Inputs_adjusted!$A:$A,$A36,F_Inputs_adjusted!$B:$B,$B36)</f>
        <v>0</v>
      </c>
      <c r="G36" s="122">
        <f ca="1">SUMIFS(F_Inputs_adjusted!P:P,F_Inputs_adjusted!$A:$A,$A36,F_Inputs_adjusted!$B:$B,$B36)</f>
        <v>0</v>
      </c>
      <c r="H36" s="122">
        <f ca="1">SUMIFS(F_Inputs_adjusted!Q:Q,F_Inputs_adjusted!$A:$A,$A36,F_Inputs_adjusted!$B:$B,$B36)</f>
        <v>0</v>
      </c>
      <c r="I36" s="122">
        <f ca="1">SUMIFS(F_Inputs_adjusted!R:R,F_Inputs_adjusted!$A:$A,$A36,F_Inputs_adjusted!$B:$B,$B36)</f>
        <v>0</v>
      </c>
      <c r="J36" s="122">
        <f ca="1">SUMIFS(F_Inputs_adjusted!S:S,F_Inputs_adjusted!$A:$A,$A36,F_Inputs_adjusted!$B:$B,$B36)</f>
        <v>0</v>
      </c>
      <c r="K36" s="122">
        <f ca="1">SUMIFS(F_Inputs_adjusted!T:T,F_Inputs_adjusted!$A:$A,$A36,F_Inputs_adjusted!$B:$B,$B36)</f>
        <v>0</v>
      </c>
      <c r="L36" s="122">
        <f ca="1">SUMIFS(F_Inputs_adjusted!U:U,F_Inputs_adjusted!$A:$A,$A36,F_Inputs_adjusted!$B:$B,$B36)</f>
        <v>0</v>
      </c>
      <c r="M36" s="122"/>
      <c r="N36" s="20"/>
    </row>
    <row r="37" spans="1:14" ht="14.25">
      <c r="A37" s="151" t="str">
        <f>F_Inputs!A37</f>
        <v>WSH</v>
      </c>
      <c r="B37" s="151" t="str">
        <f>F_Inputs!B37</f>
        <v>CWW12_151TOT_PR24</v>
      </c>
      <c r="C37" s="151" t="str">
        <f>F_Inputs!C37</f>
        <v>EA/NRW environmental programme bioresources (WINEP/NEP) - Sludge investigations and monitoring (NEP only) bioresources totex - Total</v>
      </c>
      <c r="D37" s="110" t="str">
        <f>F_Inputs!D37</f>
        <v>£m</v>
      </c>
      <c r="E37" s="110" t="s">
        <v>69</v>
      </c>
      <c r="F37" s="122">
        <f ca="1">SUMIFS(F_Inputs_adjusted!O:O,F_Inputs_adjusted!$A:$A,$A37,F_Inputs_adjusted!$B:$B,$B37)</f>
        <v>0</v>
      </c>
      <c r="G37" s="122">
        <f ca="1">SUMIFS(F_Inputs_adjusted!P:P,F_Inputs_adjusted!$A:$A,$A37,F_Inputs_adjusted!$B:$B,$B37)</f>
        <v>0</v>
      </c>
      <c r="H37" s="122">
        <f ca="1">SUMIFS(F_Inputs_adjusted!Q:Q,F_Inputs_adjusted!$A:$A,$A37,F_Inputs_adjusted!$B:$B,$B37)</f>
        <v>0</v>
      </c>
      <c r="I37" s="122">
        <f ca="1">SUMIFS(F_Inputs_adjusted!R:R,F_Inputs_adjusted!$A:$A,$A37,F_Inputs_adjusted!$B:$B,$B37)</f>
        <v>0</v>
      </c>
      <c r="J37" s="122">
        <f ca="1">SUMIFS(F_Inputs_adjusted!S:S,F_Inputs_adjusted!$A:$A,$A37,F_Inputs_adjusted!$B:$B,$B37)</f>
        <v>0</v>
      </c>
      <c r="K37" s="122">
        <f ca="1">SUMIFS(F_Inputs_adjusted!T:T,F_Inputs_adjusted!$A:$A,$A37,F_Inputs_adjusted!$B:$B,$B37)</f>
        <v>0</v>
      </c>
      <c r="L37" s="122">
        <f ca="1">SUMIFS(F_Inputs_adjusted!U:U,F_Inputs_adjusted!$A:$A,$A37,F_Inputs_adjusted!$B:$B,$B37)</f>
        <v>0</v>
      </c>
      <c r="M37" s="122"/>
      <c r="N37" s="20"/>
    </row>
    <row r="38" spans="1:14" ht="14.25">
      <c r="A38" s="151" t="str">
        <f>F_Inputs!A38</f>
        <v>WSH</v>
      </c>
      <c r="B38" s="151" t="str">
        <f>F_Inputs!B38</f>
        <v>CWW13_201_PR24</v>
      </c>
      <c r="C38" s="151" t="str">
        <f>F_Inputs!C38</f>
        <v>EA/NRW environmental programme bioresources (WINEP/NEP) - Sludge investigations and monitoring; BVA (WINEP/NEP) bioresources capex - Expenditure on projects starting in AMP8</v>
      </c>
      <c r="D38" s="110" t="str">
        <f>F_Inputs!D38</f>
        <v>£m</v>
      </c>
      <c r="E38" s="110" t="s">
        <v>69</v>
      </c>
      <c r="F38" s="122">
        <f ca="1">SUMIFS(F_Inputs_adjusted!O:O,F_Inputs_adjusted!$A:$A,$A38,F_Inputs_adjusted!$B:$B,$B38)</f>
        <v>0</v>
      </c>
      <c r="G38" s="122">
        <f ca="1">SUMIFS(F_Inputs_adjusted!P:P,F_Inputs_adjusted!$A:$A,$A38,F_Inputs_adjusted!$B:$B,$B38)</f>
        <v>0</v>
      </c>
      <c r="H38" s="122">
        <f ca="1">SUMIFS(F_Inputs_adjusted!Q:Q,F_Inputs_adjusted!$A:$A,$A38,F_Inputs_adjusted!$B:$B,$B38)</f>
        <v>0</v>
      </c>
      <c r="I38" s="122">
        <f ca="1">SUMIFS(F_Inputs_adjusted!R:R,F_Inputs_adjusted!$A:$A,$A38,F_Inputs_adjusted!$B:$B,$B38)</f>
        <v>0</v>
      </c>
      <c r="J38" s="122">
        <f ca="1">SUMIFS(F_Inputs_adjusted!S:S,F_Inputs_adjusted!$A:$A,$A38,F_Inputs_adjusted!$B:$B,$B38)</f>
        <v>0</v>
      </c>
      <c r="K38" s="122">
        <f ca="1">SUMIFS(F_Inputs_adjusted!T:T,F_Inputs_adjusted!$A:$A,$A38,F_Inputs_adjusted!$B:$B,$B38)</f>
        <v>0</v>
      </c>
      <c r="L38" s="122">
        <f ca="1">SUMIFS(F_Inputs_adjusted!U:U,F_Inputs_adjusted!$A:$A,$A38,F_Inputs_adjusted!$B:$B,$B38)</f>
        <v>0</v>
      </c>
      <c r="M38" s="122"/>
      <c r="N38" s="20"/>
    </row>
    <row r="39" spans="1:14" ht="14.25">
      <c r="A39" s="151" t="str">
        <f>F_Inputs!A39</f>
        <v>WSH</v>
      </c>
      <c r="B39" s="151" t="str">
        <f>F_Inputs!B39</f>
        <v>CWW13_202_PR24</v>
      </c>
      <c r="C39" s="151" t="str">
        <f>F_Inputs!C39</f>
        <v>EA/NRW environmental programme bioresources (WINEP/NEP) - Sludge investigations and monitoring; BVA (WINEP/NEP) bioresources opex - Expenditure on projects starting in AMP8</v>
      </c>
      <c r="D39" s="110" t="str">
        <f>F_Inputs!D39</f>
        <v>£m</v>
      </c>
      <c r="E39" s="110" t="s">
        <v>69</v>
      </c>
      <c r="F39" s="122">
        <f ca="1">SUMIFS(F_Inputs_adjusted!O:O,F_Inputs_adjusted!$A:$A,$A39,F_Inputs_adjusted!$B:$B,$B39)</f>
        <v>0</v>
      </c>
      <c r="G39" s="122">
        <f ca="1">SUMIFS(F_Inputs_adjusted!P:P,F_Inputs_adjusted!$A:$A,$A39,F_Inputs_adjusted!$B:$B,$B39)</f>
        <v>0</v>
      </c>
      <c r="H39" s="122">
        <f ca="1">SUMIFS(F_Inputs_adjusted!Q:Q,F_Inputs_adjusted!$A:$A,$A39,F_Inputs_adjusted!$B:$B,$B39)</f>
        <v>0</v>
      </c>
      <c r="I39" s="122">
        <f ca="1">SUMIFS(F_Inputs_adjusted!R:R,F_Inputs_adjusted!$A:$A,$A39,F_Inputs_adjusted!$B:$B,$B39)</f>
        <v>0</v>
      </c>
      <c r="J39" s="122">
        <f ca="1">SUMIFS(F_Inputs_adjusted!S:S,F_Inputs_adjusted!$A:$A,$A39,F_Inputs_adjusted!$B:$B,$B39)</f>
        <v>0</v>
      </c>
      <c r="K39" s="122">
        <f ca="1">SUMIFS(F_Inputs_adjusted!T:T,F_Inputs_adjusted!$A:$A,$A39,F_Inputs_adjusted!$B:$B,$B39)</f>
        <v>0</v>
      </c>
      <c r="L39" s="122">
        <f ca="1">SUMIFS(F_Inputs_adjusted!U:U,F_Inputs_adjusted!$A:$A,$A39,F_Inputs_adjusted!$B:$B,$B39)</f>
        <v>0</v>
      </c>
      <c r="M39" s="122"/>
      <c r="N39" s="20"/>
    </row>
    <row r="40" spans="1:14" ht="14.25">
      <c r="A40" s="151" t="str">
        <f>F_Inputs!A40</f>
        <v>WSH</v>
      </c>
      <c r="B40" s="151" t="str">
        <f>F_Inputs!B40</f>
        <v>CWW13_203_PR24</v>
      </c>
      <c r="C40" s="151" t="str">
        <f>F_Inputs!C40</f>
        <v>EA/NRW environmental programme bioresources (WINEP/NEP) - Sludge investigations and monitoring; BVA (WINEP/NEP) bioresources totex - Expenditure on projects starting in AMP8</v>
      </c>
      <c r="D40" s="110" t="str">
        <f>F_Inputs!D40</f>
        <v>£m</v>
      </c>
      <c r="E40" s="110" t="s">
        <v>69</v>
      </c>
      <c r="F40" s="122">
        <f ca="1">SUMIFS(F_Inputs_adjusted!O:O,F_Inputs_adjusted!$A:$A,$A40,F_Inputs_adjusted!$B:$B,$B40)</f>
        <v>0</v>
      </c>
      <c r="G40" s="122">
        <f ca="1">SUMIFS(F_Inputs_adjusted!P:P,F_Inputs_adjusted!$A:$A,$A40,F_Inputs_adjusted!$B:$B,$B40)</f>
        <v>0</v>
      </c>
      <c r="H40" s="122">
        <f ca="1">SUMIFS(F_Inputs_adjusted!Q:Q,F_Inputs_adjusted!$A:$A,$A40,F_Inputs_adjusted!$B:$B,$B40)</f>
        <v>0</v>
      </c>
      <c r="I40" s="122">
        <f ca="1">SUMIFS(F_Inputs_adjusted!R:R,F_Inputs_adjusted!$A:$A,$A40,F_Inputs_adjusted!$B:$B,$B40)</f>
        <v>0</v>
      </c>
      <c r="J40" s="122">
        <f ca="1">SUMIFS(F_Inputs_adjusted!S:S,F_Inputs_adjusted!$A:$A,$A40,F_Inputs_adjusted!$B:$B,$B40)</f>
        <v>0</v>
      </c>
      <c r="K40" s="122">
        <f ca="1">SUMIFS(F_Inputs_adjusted!T:T,F_Inputs_adjusted!$A:$A,$A40,F_Inputs_adjusted!$B:$B,$B40)</f>
        <v>0</v>
      </c>
      <c r="L40" s="122">
        <f ca="1">SUMIFS(F_Inputs_adjusted!U:U,F_Inputs_adjusted!$A:$A,$A40,F_Inputs_adjusted!$B:$B,$B40)</f>
        <v>0</v>
      </c>
      <c r="M40" s="122"/>
      <c r="N40" s="20"/>
    </row>
    <row r="41" spans="1:14" ht="14.25">
      <c r="A41" s="151" t="str">
        <f>F_Inputs!A41</f>
        <v>WSH</v>
      </c>
      <c r="B41" s="151" t="str">
        <f>F_Inputs!B41</f>
        <v>CWW13_204_PR24</v>
      </c>
      <c r="C41" s="151" t="str">
        <f>F_Inputs!C41</f>
        <v>EA/NRW environmental programme bioresources (WINEP/NEP) - Sludge investigations and monitoring; BVA (WINEP/NEP) bioresources third party contributions - Expenditure on projects starting in AMP8</v>
      </c>
      <c r="D41" s="110" t="str">
        <f>F_Inputs!D41</f>
        <v>£m</v>
      </c>
      <c r="E41" s="110" t="s">
        <v>69</v>
      </c>
      <c r="F41" s="122">
        <f ca="1">SUMIFS(F_Inputs_adjusted!O:O,F_Inputs_adjusted!$A:$A,$A41,F_Inputs_adjusted!$B:$B,$B41)</f>
        <v>0</v>
      </c>
      <c r="G41" s="122">
        <f ca="1">SUMIFS(F_Inputs_adjusted!P:P,F_Inputs_adjusted!$A:$A,$A41,F_Inputs_adjusted!$B:$B,$B41)</f>
        <v>0</v>
      </c>
      <c r="H41" s="122">
        <f ca="1">SUMIFS(F_Inputs_adjusted!Q:Q,F_Inputs_adjusted!$A:$A,$A41,F_Inputs_adjusted!$B:$B,$B41)</f>
        <v>0</v>
      </c>
      <c r="I41" s="122">
        <f ca="1">SUMIFS(F_Inputs_adjusted!R:R,F_Inputs_adjusted!$A:$A,$A41,F_Inputs_adjusted!$B:$B,$B41)</f>
        <v>0</v>
      </c>
      <c r="J41" s="122">
        <f ca="1">SUMIFS(F_Inputs_adjusted!S:S,F_Inputs_adjusted!$A:$A,$A41,F_Inputs_adjusted!$B:$B,$B41)</f>
        <v>0</v>
      </c>
      <c r="K41" s="122">
        <f ca="1">SUMIFS(F_Inputs_adjusted!T:T,F_Inputs_adjusted!$A:$A,$A41,F_Inputs_adjusted!$B:$B,$B41)</f>
        <v>0</v>
      </c>
      <c r="L41" s="122">
        <f ca="1">SUMIFS(F_Inputs_adjusted!U:U,F_Inputs_adjusted!$A:$A,$A41,F_Inputs_adjusted!$B:$B,$B41)</f>
        <v>0</v>
      </c>
      <c r="M41" s="122"/>
      <c r="N41" s="20"/>
    </row>
    <row r="42" spans="1:14" ht="14.25">
      <c r="A42" s="151" t="str">
        <f>F_Inputs!A42</f>
        <v>WSH</v>
      </c>
      <c r="B42" s="151" t="str">
        <f>F_Inputs!B42</f>
        <v>CWW14_201_PR24</v>
      </c>
      <c r="C42" s="151" t="str">
        <f>F_Inputs!C42</f>
        <v>EA/NRW environmental programme bioresources (WINEP/NEP) - Sludge investigations and monitoring; BVA (WINEP/NEP) bioresources capex - Expenditure on alternative least cost option plan for projects starting in AMP8</v>
      </c>
      <c r="D42" s="110" t="str">
        <f>F_Inputs!D42</f>
        <v>£m</v>
      </c>
      <c r="E42" s="110" t="s">
        <v>69</v>
      </c>
      <c r="F42" s="122">
        <f ca="1">SUMIFS(F_Inputs_adjusted!O:O,F_Inputs_adjusted!$A:$A,$A42,F_Inputs_adjusted!$B:$B,$B42)</f>
        <v>0</v>
      </c>
      <c r="G42" s="122">
        <f ca="1">SUMIFS(F_Inputs_adjusted!P:P,F_Inputs_adjusted!$A:$A,$A42,F_Inputs_adjusted!$B:$B,$B42)</f>
        <v>0</v>
      </c>
      <c r="H42" s="122">
        <f ca="1">SUMIFS(F_Inputs_adjusted!Q:Q,F_Inputs_adjusted!$A:$A,$A42,F_Inputs_adjusted!$B:$B,$B42)</f>
        <v>0</v>
      </c>
      <c r="I42" s="122">
        <f ca="1">SUMIFS(F_Inputs_adjusted!R:R,F_Inputs_adjusted!$A:$A,$A42,F_Inputs_adjusted!$B:$B,$B42)</f>
        <v>0</v>
      </c>
      <c r="J42" s="122">
        <f ca="1">SUMIFS(F_Inputs_adjusted!S:S,F_Inputs_adjusted!$A:$A,$A42,F_Inputs_adjusted!$B:$B,$B42)</f>
        <v>0</v>
      </c>
      <c r="K42" s="122">
        <f ca="1">SUMIFS(F_Inputs_adjusted!T:T,F_Inputs_adjusted!$A:$A,$A42,F_Inputs_adjusted!$B:$B,$B42)</f>
        <v>0</v>
      </c>
      <c r="L42" s="122">
        <f ca="1">SUMIFS(F_Inputs_adjusted!U:U,F_Inputs_adjusted!$A:$A,$A42,F_Inputs_adjusted!$B:$B,$B42)</f>
        <v>0</v>
      </c>
      <c r="M42" s="122"/>
      <c r="N42" s="20"/>
    </row>
    <row r="43" spans="1:14" ht="14.25">
      <c r="A43" s="151" t="str">
        <f>F_Inputs!A43</f>
        <v>WSH</v>
      </c>
      <c r="B43" s="151" t="str">
        <f>F_Inputs!B43</f>
        <v>CWW14_202_PR24</v>
      </c>
      <c r="C43" s="151" t="str">
        <f>F_Inputs!C43</f>
        <v>EA/NRW environmental programme bioresources (WINEP/NEP) - Sludge investigations and monitoring; BVA (WINEP/NEP) bioresources opex - Expenditure on alternative least cost option plan for projects starting in AMP8</v>
      </c>
      <c r="D43" s="110" t="str">
        <f>F_Inputs!D43</f>
        <v>£m</v>
      </c>
      <c r="E43" s="110" t="s">
        <v>69</v>
      </c>
      <c r="F43" s="122">
        <f ca="1">SUMIFS(F_Inputs_adjusted!O:O,F_Inputs_adjusted!$A:$A,$A43,F_Inputs_adjusted!$B:$B,$B43)</f>
        <v>0</v>
      </c>
      <c r="G43" s="122">
        <f ca="1">SUMIFS(F_Inputs_adjusted!P:P,F_Inputs_adjusted!$A:$A,$A43,F_Inputs_adjusted!$B:$B,$B43)</f>
        <v>0</v>
      </c>
      <c r="H43" s="122">
        <f ca="1">SUMIFS(F_Inputs_adjusted!Q:Q,F_Inputs_adjusted!$A:$A,$A43,F_Inputs_adjusted!$B:$B,$B43)</f>
        <v>0</v>
      </c>
      <c r="I43" s="122">
        <f ca="1">SUMIFS(F_Inputs_adjusted!R:R,F_Inputs_adjusted!$A:$A,$A43,F_Inputs_adjusted!$B:$B,$B43)</f>
        <v>0</v>
      </c>
      <c r="J43" s="122">
        <f ca="1">SUMIFS(F_Inputs_adjusted!S:S,F_Inputs_adjusted!$A:$A,$A43,F_Inputs_adjusted!$B:$B,$B43)</f>
        <v>0</v>
      </c>
      <c r="K43" s="122">
        <f ca="1">SUMIFS(F_Inputs_adjusted!T:T,F_Inputs_adjusted!$A:$A,$A43,F_Inputs_adjusted!$B:$B,$B43)</f>
        <v>0</v>
      </c>
      <c r="L43" s="122">
        <f ca="1">SUMIFS(F_Inputs_adjusted!U:U,F_Inputs_adjusted!$A:$A,$A43,F_Inputs_adjusted!$B:$B,$B43)</f>
        <v>0</v>
      </c>
      <c r="M43" s="122"/>
      <c r="N43" s="20"/>
    </row>
    <row r="44" spans="1:14" ht="14.25">
      <c r="A44" s="151" t="str">
        <f>F_Inputs!A44</f>
        <v>WSH</v>
      </c>
      <c r="B44" s="151" t="str">
        <f>F_Inputs!B44</f>
        <v>CWW14_203_PR24</v>
      </c>
      <c r="C44" s="151" t="str">
        <f>F_Inputs!C44</f>
        <v>EA/NRW environmental programme bioresources (WINEP/NEP) - Sludge investigations and monitoring; BVA (WINEP/NEP) bioresources totex - Expenditure on alternative least cost option plan for projects starting in AMP8</v>
      </c>
      <c r="D44" s="110" t="str">
        <f>F_Inputs!D44</f>
        <v>£m</v>
      </c>
      <c r="E44" s="110" t="s">
        <v>69</v>
      </c>
      <c r="F44" s="122">
        <f ca="1">SUMIFS(F_Inputs_adjusted!O:O,F_Inputs_adjusted!$A:$A,$A44,F_Inputs_adjusted!$B:$B,$B44)</f>
        <v>0</v>
      </c>
      <c r="G44" s="122">
        <f ca="1">SUMIFS(F_Inputs_adjusted!P:P,F_Inputs_adjusted!$A:$A,$A44,F_Inputs_adjusted!$B:$B,$B44)</f>
        <v>0</v>
      </c>
      <c r="H44" s="122">
        <f ca="1">SUMIFS(F_Inputs_adjusted!Q:Q,F_Inputs_adjusted!$A:$A,$A44,F_Inputs_adjusted!$B:$B,$B44)</f>
        <v>0</v>
      </c>
      <c r="I44" s="122">
        <f ca="1">SUMIFS(F_Inputs_adjusted!R:R,F_Inputs_adjusted!$A:$A,$A44,F_Inputs_adjusted!$B:$B,$B44)</f>
        <v>0</v>
      </c>
      <c r="J44" s="122">
        <f ca="1">SUMIFS(F_Inputs_adjusted!S:S,F_Inputs_adjusted!$A:$A,$A44,F_Inputs_adjusted!$B:$B,$B44)</f>
        <v>0</v>
      </c>
      <c r="K44" s="122">
        <f ca="1">SUMIFS(F_Inputs_adjusted!T:T,F_Inputs_adjusted!$A:$A,$A44,F_Inputs_adjusted!$B:$B,$B44)</f>
        <v>0</v>
      </c>
      <c r="L44" s="122">
        <f ca="1">SUMIFS(F_Inputs_adjusted!U:U,F_Inputs_adjusted!$A:$A,$A44,F_Inputs_adjusted!$B:$B,$B44)</f>
        <v>0</v>
      </c>
      <c r="M44" s="122"/>
      <c r="N44" s="20"/>
    </row>
    <row r="45" spans="1:14" ht="14.25">
      <c r="A45" s="151" t="str">
        <f>F_Inputs!A45</f>
        <v>WSH</v>
      </c>
      <c r="B45" s="151" t="str">
        <f>F_Inputs!B45</f>
        <v>CWW17_149TOT_PR24</v>
      </c>
      <c r="C45" s="151" t="str">
        <f>F_Inputs!C45</f>
        <v>EA/NRW environmental programme bioresources (WINEP/NEP) - Sludge investigations and monitoring (NEP only) bioresources capex - Total</v>
      </c>
      <c r="D45" s="110" t="str">
        <f>F_Inputs!D45</f>
        <v>£m</v>
      </c>
      <c r="E45" s="110" t="s">
        <v>69</v>
      </c>
      <c r="F45" s="122">
        <f ca="1">SUMIFS(F_Inputs_adjusted!O:O,F_Inputs_adjusted!$A:$A,$A45,F_Inputs_adjusted!$B:$B,$B45)</f>
        <v>0</v>
      </c>
      <c r="G45" s="122">
        <f ca="1">SUMIFS(F_Inputs_adjusted!P:P,F_Inputs_adjusted!$A:$A,$A45,F_Inputs_adjusted!$B:$B,$B45)</f>
        <v>0</v>
      </c>
      <c r="H45" s="122">
        <f ca="1">SUMIFS(F_Inputs_adjusted!Q:Q,F_Inputs_adjusted!$A:$A,$A45,F_Inputs_adjusted!$B:$B,$B45)</f>
        <v>0</v>
      </c>
      <c r="I45" s="122">
        <f ca="1">SUMIFS(F_Inputs_adjusted!R:R,F_Inputs_adjusted!$A:$A,$A45,F_Inputs_adjusted!$B:$B,$B45)</f>
        <v>0</v>
      </c>
      <c r="J45" s="122">
        <f ca="1">SUMIFS(F_Inputs_adjusted!S:S,F_Inputs_adjusted!$A:$A,$A45,F_Inputs_adjusted!$B:$B,$B45)</f>
        <v>0</v>
      </c>
      <c r="K45" s="122">
        <f ca="1">SUMIFS(F_Inputs_adjusted!T:T,F_Inputs_adjusted!$A:$A,$A45,F_Inputs_adjusted!$B:$B,$B45)</f>
        <v>0</v>
      </c>
      <c r="L45" s="122">
        <f ca="1">SUMIFS(F_Inputs_adjusted!U:U,F_Inputs_adjusted!$A:$A,$A45,F_Inputs_adjusted!$B:$B,$B45)</f>
        <v>0</v>
      </c>
      <c r="M45" s="122"/>
      <c r="N45" s="20"/>
    </row>
    <row r="46" spans="1:14" ht="14.25">
      <c r="A46" s="151" t="str">
        <f>F_Inputs!A46</f>
        <v>WSH</v>
      </c>
      <c r="B46" s="151" t="str">
        <f>F_Inputs!B46</f>
        <v>CWW17_150TOT_PR24</v>
      </c>
      <c r="C46" s="151" t="str">
        <f>F_Inputs!C46</f>
        <v>EA/NRW environmental programme bioresources (WINEP/NEP) - Sludge investigations and monitoring (NEP only) bioresources opex - Total</v>
      </c>
      <c r="D46" s="110" t="str">
        <f>F_Inputs!D46</f>
        <v>£m</v>
      </c>
      <c r="E46" s="110" t="s">
        <v>69</v>
      </c>
      <c r="F46" s="122">
        <f ca="1">SUMIFS(F_Inputs_adjusted!O:O,F_Inputs_adjusted!$A:$A,$A46,F_Inputs_adjusted!$B:$B,$B46)</f>
        <v>0</v>
      </c>
      <c r="G46" s="122">
        <f ca="1">SUMIFS(F_Inputs_adjusted!P:P,F_Inputs_adjusted!$A:$A,$A46,F_Inputs_adjusted!$B:$B,$B46)</f>
        <v>0</v>
      </c>
      <c r="H46" s="122">
        <f ca="1">SUMIFS(F_Inputs_adjusted!Q:Q,F_Inputs_adjusted!$A:$A,$A46,F_Inputs_adjusted!$B:$B,$B46)</f>
        <v>0</v>
      </c>
      <c r="I46" s="122">
        <f ca="1">SUMIFS(F_Inputs_adjusted!R:R,F_Inputs_adjusted!$A:$A,$A46,F_Inputs_adjusted!$B:$B,$B46)</f>
        <v>0</v>
      </c>
      <c r="J46" s="122">
        <f ca="1">SUMIFS(F_Inputs_adjusted!S:S,F_Inputs_adjusted!$A:$A,$A46,F_Inputs_adjusted!$B:$B,$B46)</f>
        <v>0</v>
      </c>
      <c r="K46" s="122">
        <f ca="1">SUMIFS(F_Inputs_adjusted!T:T,F_Inputs_adjusted!$A:$A,$A46,F_Inputs_adjusted!$B:$B,$B46)</f>
        <v>0</v>
      </c>
      <c r="L46" s="122">
        <f ca="1">SUMIFS(F_Inputs_adjusted!U:U,F_Inputs_adjusted!$A:$A,$A46,F_Inputs_adjusted!$B:$B,$B46)</f>
        <v>0</v>
      </c>
      <c r="M46" s="122"/>
      <c r="N46" s="20"/>
    </row>
    <row r="47" spans="1:14" ht="14.25">
      <c r="A47" s="151" t="str">
        <f>F_Inputs!A47</f>
        <v>WSH</v>
      </c>
      <c r="B47" s="151" t="str">
        <f>F_Inputs!B47</f>
        <v>CWW17_151TOT_PR24</v>
      </c>
      <c r="C47" s="151" t="str">
        <f>F_Inputs!C47</f>
        <v>EA/NRW environmental programme bioresources (WINEP/NEP) - Sludge investigations and monitoring (NEP only) bioresources totex - Total</v>
      </c>
      <c r="D47" s="110" t="str">
        <f>F_Inputs!D47</f>
        <v>£m</v>
      </c>
      <c r="E47" s="110" t="s">
        <v>69</v>
      </c>
      <c r="F47" s="122">
        <f ca="1">SUMIFS(F_Inputs_adjusted!O:O,F_Inputs_adjusted!$A:$A,$A47,F_Inputs_adjusted!$B:$B,$B47)</f>
        <v>0</v>
      </c>
      <c r="G47" s="122">
        <f ca="1">SUMIFS(F_Inputs_adjusted!P:P,F_Inputs_adjusted!$A:$A,$A47,F_Inputs_adjusted!$B:$B,$B47)</f>
        <v>0</v>
      </c>
      <c r="H47" s="122">
        <f ca="1">SUMIFS(F_Inputs_adjusted!Q:Q,F_Inputs_adjusted!$A:$A,$A47,F_Inputs_adjusted!$B:$B,$B47)</f>
        <v>0</v>
      </c>
      <c r="I47" s="122">
        <f ca="1">SUMIFS(F_Inputs_adjusted!R:R,F_Inputs_adjusted!$A:$A,$A47,F_Inputs_adjusted!$B:$B,$B47)</f>
        <v>0</v>
      </c>
      <c r="J47" s="122">
        <f ca="1">SUMIFS(F_Inputs_adjusted!S:S,F_Inputs_adjusted!$A:$A,$A47,F_Inputs_adjusted!$B:$B,$B47)</f>
        <v>0</v>
      </c>
      <c r="K47" s="122">
        <f ca="1">SUMIFS(F_Inputs_adjusted!T:T,F_Inputs_adjusted!$A:$A,$A47,F_Inputs_adjusted!$B:$B,$B47)</f>
        <v>0</v>
      </c>
      <c r="L47" s="122">
        <f ca="1">SUMIFS(F_Inputs_adjusted!U:U,F_Inputs_adjusted!$A:$A,$A47,F_Inputs_adjusted!$B:$B,$B47)</f>
        <v>0</v>
      </c>
      <c r="M47" s="122"/>
      <c r="N47" s="20"/>
    </row>
    <row r="48" spans="1:14" ht="14.25">
      <c r="A48" s="151" t="str">
        <f>F_Inputs!A48</f>
        <v>WSH</v>
      </c>
      <c r="B48" s="151" t="str">
        <f>F_Inputs!B48</f>
        <v>CWW20_064_PR24</v>
      </c>
      <c r="C48" s="151" t="str">
        <f>F_Inputs!C48</f>
        <v>Other data - Total number of WINEP/NEP investigations</v>
      </c>
      <c r="D48" s="110" t="str">
        <f>F_Inputs!D48</f>
        <v>nr</v>
      </c>
      <c r="E48" s="110" t="s">
        <v>69</v>
      </c>
      <c r="F48" s="122">
        <f ca="1">SUMIFS(F_Inputs_adjusted!O:O,F_Inputs_adjusted!$A:$A,$A48,F_Inputs_adjusted!$B:$B,$B48)</f>
        <v>0</v>
      </c>
      <c r="G48" s="122">
        <f ca="1">SUMIFS(F_Inputs_adjusted!P:P,F_Inputs_adjusted!$A:$A,$A48,F_Inputs_adjusted!$B:$B,$B48)</f>
        <v>0</v>
      </c>
      <c r="H48" s="122">
        <f ca="1">SUMIFS(F_Inputs_adjusted!Q:Q,F_Inputs_adjusted!$A:$A,$A48,F_Inputs_adjusted!$B:$B,$B48)</f>
        <v>757</v>
      </c>
      <c r="I48" s="122">
        <f ca="1">SUMIFS(F_Inputs_adjusted!R:R,F_Inputs_adjusted!$A:$A,$A48,F_Inputs_adjusted!$B:$B,$B48)</f>
        <v>1042</v>
      </c>
      <c r="J48" s="122">
        <f ca="1">SUMIFS(F_Inputs_adjusted!S:S,F_Inputs_adjusted!$A:$A,$A48,F_Inputs_adjusted!$B:$B,$B48)</f>
        <v>305</v>
      </c>
      <c r="K48" s="122">
        <f ca="1">SUMIFS(F_Inputs_adjusted!T:T,F_Inputs_adjusted!$A:$A,$A48,F_Inputs_adjusted!$B:$B,$B48)</f>
        <v>171</v>
      </c>
      <c r="L48" s="122">
        <f ca="1">SUMIFS(F_Inputs_adjusted!U:U,F_Inputs_adjusted!$A:$A,$A48,F_Inputs_adjusted!$B:$B,$B48)</f>
        <v>118</v>
      </c>
      <c r="M48" s="122"/>
      <c r="N48" s="20"/>
    </row>
    <row r="49" spans="1:14" ht="14.25">
      <c r="A49" s="151" t="str">
        <f>F_Inputs!A49</f>
        <v>WSH</v>
      </c>
      <c r="B49" s="151" t="str">
        <f>F_Inputs!B49</f>
        <v>BIO5_011_PR24</v>
      </c>
      <c r="C49" s="151" t="str">
        <f>F_Inputs!C49</f>
        <v>Sludge management/sludge treatment/ Bioresources cost driver - Additional Line 1; Sludge management/sludge treatment/ Bioresources cost driver</v>
      </c>
      <c r="D49" s="110" t="str">
        <f>F_Inputs!D49</f>
        <v>define</v>
      </c>
      <c r="E49" s="110" t="s">
        <v>69</v>
      </c>
      <c r="F49" s="122">
        <f ca="1">SUMIFS(F_Inputs_adjusted!O:O,F_Inputs_adjusted!$A:$A,$A49,F_Inputs_adjusted!$B:$B,$B49)</f>
        <v>0</v>
      </c>
      <c r="G49" s="122">
        <f ca="1">SUMIFS(F_Inputs_adjusted!P:P,F_Inputs_adjusted!$A:$A,$A49,F_Inputs_adjusted!$B:$B,$B49)</f>
        <v>0</v>
      </c>
      <c r="H49" s="122">
        <f ca="1">SUMIFS(F_Inputs_adjusted!Q:Q,F_Inputs_adjusted!$A:$A,$A49,F_Inputs_adjusted!$B:$B,$B49)</f>
        <v>0</v>
      </c>
      <c r="I49" s="122">
        <f ca="1">SUMIFS(F_Inputs_adjusted!R:R,F_Inputs_adjusted!$A:$A,$A49,F_Inputs_adjusted!$B:$B,$B49)</f>
        <v>2</v>
      </c>
      <c r="J49" s="122">
        <f ca="1">SUMIFS(F_Inputs_adjusted!S:S,F_Inputs_adjusted!$A:$A,$A49,F_Inputs_adjusted!$B:$B,$B49)</f>
        <v>1</v>
      </c>
      <c r="K49" s="122">
        <f ca="1">SUMIFS(F_Inputs_adjusted!T:T,F_Inputs_adjusted!$A:$A,$A49,F_Inputs_adjusted!$B:$B,$B49)</f>
        <v>1</v>
      </c>
      <c r="L49" s="122">
        <f ca="1">SUMIFS(F_Inputs_adjusted!U:U,F_Inputs_adjusted!$A:$A,$A49,F_Inputs_adjusted!$B:$B,$B49)</f>
        <v>0</v>
      </c>
      <c r="M49" s="122"/>
      <c r="N49" s="20"/>
    </row>
    <row r="50" spans="1:14" ht="14.25">
      <c r="A50" s="151" t="str">
        <f>F_Inputs!A50</f>
        <v>HDD</v>
      </c>
      <c r="B50" s="151" t="str">
        <f>F_Inputs!B50</f>
        <v>CWW3_149TOT_PR24</v>
      </c>
      <c r="C50" s="151" t="str">
        <f>F_Inputs!C50</f>
        <v>EA/NRW environmental programme bioresources (WINEP/NEP) - Sludge investigations and monitoring (NEP only) bioresources capex - Total</v>
      </c>
      <c r="D50" s="110" t="str">
        <f>F_Inputs!D50</f>
        <v>£m</v>
      </c>
      <c r="E50" s="110" t="s">
        <v>69</v>
      </c>
      <c r="F50" s="122">
        <f ca="1">SUMIFS(F_Inputs_adjusted!O:O,F_Inputs_adjusted!$A:$A,$A50,F_Inputs_adjusted!$B:$B,$B50)</f>
        <v>0</v>
      </c>
      <c r="G50" s="122">
        <f ca="1">SUMIFS(F_Inputs_adjusted!P:P,F_Inputs_adjusted!$A:$A,$A50,F_Inputs_adjusted!$B:$B,$B50)</f>
        <v>0</v>
      </c>
      <c r="H50" s="122">
        <f ca="1">SUMIFS(F_Inputs_adjusted!Q:Q,F_Inputs_adjusted!$A:$A,$A50,F_Inputs_adjusted!$B:$B,$B50)</f>
        <v>0</v>
      </c>
      <c r="I50" s="122">
        <f ca="1">SUMIFS(F_Inputs_adjusted!R:R,F_Inputs_adjusted!$A:$A,$A50,F_Inputs_adjusted!$B:$B,$B50)</f>
        <v>0</v>
      </c>
      <c r="J50" s="122">
        <f ca="1">SUMIFS(F_Inputs_adjusted!S:S,F_Inputs_adjusted!$A:$A,$A50,F_Inputs_adjusted!$B:$B,$B50)</f>
        <v>0</v>
      </c>
      <c r="K50" s="122">
        <f ca="1">SUMIFS(F_Inputs_adjusted!T:T,F_Inputs_adjusted!$A:$A,$A50,F_Inputs_adjusted!$B:$B,$B50)</f>
        <v>0</v>
      </c>
      <c r="L50" s="122">
        <f ca="1">SUMIFS(F_Inputs_adjusted!U:U,F_Inputs_adjusted!$A:$A,$A50,F_Inputs_adjusted!$B:$B,$B50)</f>
        <v>0</v>
      </c>
      <c r="M50" s="122"/>
      <c r="N50" s="20"/>
    </row>
    <row r="51" spans="1:14" ht="14.25">
      <c r="A51" s="151" t="str">
        <f>F_Inputs!A51</f>
        <v>HDD</v>
      </c>
      <c r="B51" s="151" t="str">
        <f>F_Inputs!B51</f>
        <v>CWW3_150TOT_PR24</v>
      </c>
      <c r="C51" s="151" t="str">
        <f>F_Inputs!C51</f>
        <v>EA/NRW environmental programme bioresources (WINEP/NEP) - Sludge investigations and monitoring (NEP only) bioresources opex - Total</v>
      </c>
      <c r="D51" s="110" t="str">
        <f>F_Inputs!D51</f>
        <v>£m</v>
      </c>
      <c r="E51" s="110" t="s">
        <v>69</v>
      </c>
      <c r="F51" s="122">
        <f ca="1">SUMIFS(F_Inputs_adjusted!O:O,F_Inputs_adjusted!$A:$A,$A51,F_Inputs_adjusted!$B:$B,$B51)</f>
        <v>0</v>
      </c>
      <c r="G51" s="122">
        <f ca="1">SUMIFS(F_Inputs_adjusted!P:P,F_Inputs_adjusted!$A:$A,$A51,F_Inputs_adjusted!$B:$B,$B51)</f>
        <v>0</v>
      </c>
      <c r="H51" s="122">
        <f ca="1">SUMIFS(F_Inputs_adjusted!Q:Q,F_Inputs_adjusted!$A:$A,$A51,F_Inputs_adjusted!$B:$B,$B51)</f>
        <v>0</v>
      </c>
      <c r="I51" s="122">
        <f ca="1">SUMIFS(F_Inputs_adjusted!R:R,F_Inputs_adjusted!$A:$A,$A51,F_Inputs_adjusted!$B:$B,$B51)</f>
        <v>0</v>
      </c>
      <c r="J51" s="122">
        <f ca="1">SUMIFS(F_Inputs_adjusted!S:S,F_Inputs_adjusted!$A:$A,$A51,F_Inputs_adjusted!$B:$B,$B51)</f>
        <v>0</v>
      </c>
      <c r="K51" s="122">
        <f ca="1">SUMIFS(F_Inputs_adjusted!T:T,F_Inputs_adjusted!$A:$A,$A51,F_Inputs_adjusted!$B:$B,$B51)</f>
        <v>0</v>
      </c>
      <c r="L51" s="122">
        <f ca="1">SUMIFS(F_Inputs_adjusted!U:U,F_Inputs_adjusted!$A:$A,$A51,F_Inputs_adjusted!$B:$B,$B51)</f>
        <v>0</v>
      </c>
      <c r="M51" s="122"/>
      <c r="N51" s="20"/>
    </row>
    <row r="52" spans="1:14" ht="14.25">
      <c r="A52" s="151" t="str">
        <f>F_Inputs!A52</f>
        <v>HDD</v>
      </c>
      <c r="B52" s="151" t="str">
        <f>F_Inputs!B52</f>
        <v>CWW3_151TOT_PR24</v>
      </c>
      <c r="C52" s="151" t="str">
        <f>F_Inputs!C52</f>
        <v>EA/NRW environmental programme bioresources (WINEP/NEP) - Sludge investigations and monitoring (NEP only) bioresources totex - Total</v>
      </c>
      <c r="D52" s="110" t="str">
        <f>F_Inputs!D52</f>
        <v>£m</v>
      </c>
      <c r="E52" s="110" t="s">
        <v>69</v>
      </c>
      <c r="F52" s="122">
        <f ca="1">SUMIFS(F_Inputs_adjusted!O:O,F_Inputs_adjusted!$A:$A,$A52,F_Inputs_adjusted!$B:$B,$B52)</f>
        <v>0</v>
      </c>
      <c r="G52" s="122">
        <f ca="1">SUMIFS(F_Inputs_adjusted!P:P,F_Inputs_adjusted!$A:$A,$A52,F_Inputs_adjusted!$B:$B,$B52)</f>
        <v>0</v>
      </c>
      <c r="H52" s="122">
        <f ca="1">SUMIFS(F_Inputs_adjusted!Q:Q,F_Inputs_adjusted!$A:$A,$A52,F_Inputs_adjusted!$B:$B,$B52)</f>
        <v>0</v>
      </c>
      <c r="I52" s="122">
        <f ca="1">SUMIFS(F_Inputs_adjusted!R:R,F_Inputs_adjusted!$A:$A,$A52,F_Inputs_adjusted!$B:$B,$B52)</f>
        <v>0</v>
      </c>
      <c r="J52" s="122">
        <f ca="1">SUMIFS(F_Inputs_adjusted!S:S,F_Inputs_adjusted!$A:$A,$A52,F_Inputs_adjusted!$B:$B,$B52)</f>
        <v>0</v>
      </c>
      <c r="K52" s="122">
        <f ca="1">SUMIFS(F_Inputs_adjusted!T:T,F_Inputs_adjusted!$A:$A,$A52,F_Inputs_adjusted!$B:$B,$B52)</f>
        <v>0</v>
      </c>
      <c r="L52" s="122">
        <f ca="1">SUMIFS(F_Inputs_adjusted!U:U,F_Inputs_adjusted!$A:$A,$A52,F_Inputs_adjusted!$B:$B,$B52)</f>
        <v>0</v>
      </c>
      <c r="M52" s="122"/>
      <c r="N52" s="20"/>
    </row>
    <row r="53" spans="1:14" ht="14.25">
      <c r="A53" s="151" t="str">
        <f>F_Inputs!A53</f>
        <v>HDD</v>
      </c>
      <c r="B53" s="151" t="str">
        <f>F_Inputs!B53</f>
        <v>CWW9_149TOT_PR24</v>
      </c>
      <c r="C53" s="151" t="str">
        <f>F_Inputs!C53</f>
        <v>EA/NRW environmental programme bioresources (WINEP/NEP) - Sludge investigations and monitoring (NEP only) bioresources capex - Total</v>
      </c>
      <c r="D53" s="110" t="str">
        <f>F_Inputs!D53</f>
        <v>£m</v>
      </c>
      <c r="E53" s="110" t="s">
        <v>69</v>
      </c>
      <c r="F53" s="122">
        <f ca="1">SUMIFS(F_Inputs_adjusted!O:O,F_Inputs_adjusted!$A:$A,$A53,F_Inputs_adjusted!$B:$B,$B53)</f>
        <v>0</v>
      </c>
      <c r="G53" s="122">
        <f ca="1">SUMIFS(F_Inputs_adjusted!P:P,F_Inputs_adjusted!$A:$A,$A53,F_Inputs_adjusted!$B:$B,$B53)</f>
        <v>0</v>
      </c>
      <c r="H53" s="122">
        <f ca="1">SUMIFS(F_Inputs_adjusted!Q:Q,F_Inputs_adjusted!$A:$A,$A53,F_Inputs_adjusted!$B:$B,$B53)</f>
        <v>0</v>
      </c>
      <c r="I53" s="122">
        <f ca="1">SUMIFS(F_Inputs_adjusted!R:R,F_Inputs_adjusted!$A:$A,$A53,F_Inputs_adjusted!$B:$B,$B53)</f>
        <v>0</v>
      </c>
      <c r="J53" s="122">
        <f ca="1">SUMIFS(F_Inputs_adjusted!S:S,F_Inputs_adjusted!$A:$A,$A53,F_Inputs_adjusted!$B:$B,$B53)</f>
        <v>0</v>
      </c>
      <c r="K53" s="122">
        <f ca="1">SUMIFS(F_Inputs_adjusted!T:T,F_Inputs_adjusted!$A:$A,$A53,F_Inputs_adjusted!$B:$B,$B53)</f>
        <v>0</v>
      </c>
      <c r="L53" s="122">
        <f ca="1">SUMIFS(F_Inputs_adjusted!U:U,F_Inputs_adjusted!$A:$A,$A53,F_Inputs_adjusted!$B:$B,$B53)</f>
        <v>0</v>
      </c>
      <c r="M53" s="122"/>
      <c r="N53" s="20"/>
    </row>
    <row r="54" spans="1:14" ht="14.25">
      <c r="A54" s="151" t="str">
        <f>F_Inputs!A54</f>
        <v>HDD</v>
      </c>
      <c r="B54" s="151" t="str">
        <f>F_Inputs!B54</f>
        <v>CWW9_150TOT_PR24</v>
      </c>
      <c r="C54" s="151" t="str">
        <f>F_Inputs!C54</f>
        <v>EA/NRW environmental programme bioresources (WINEP/NEP) - Sludge investigations and monitoring (NEP only) bioresources opex - Total</v>
      </c>
      <c r="D54" s="110" t="str">
        <f>F_Inputs!D54</f>
        <v>£m</v>
      </c>
      <c r="E54" s="110" t="s">
        <v>69</v>
      </c>
      <c r="F54" s="122">
        <f ca="1">SUMIFS(F_Inputs_adjusted!O:O,F_Inputs_adjusted!$A:$A,$A54,F_Inputs_adjusted!$B:$B,$B54)</f>
        <v>0</v>
      </c>
      <c r="G54" s="122">
        <f ca="1">SUMIFS(F_Inputs_adjusted!P:P,F_Inputs_adjusted!$A:$A,$A54,F_Inputs_adjusted!$B:$B,$B54)</f>
        <v>0</v>
      </c>
      <c r="H54" s="122">
        <f ca="1">SUMIFS(F_Inputs_adjusted!Q:Q,F_Inputs_adjusted!$A:$A,$A54,F_Inputs_adjusted!$B:$B,$B54)</f>
        <v>0</v>
      </c>
      <c r="I54" s="122">
        <f ca="1">SUMIFS(F_Inputs_adjusted!R:R,F_Inputs_adjusted!$A:$A,$A54,F_Inputs_adjusted!$B:$B,$B54)</f>
        <v>0</v>
      </c>
      <c r="J54" s="122">
        <f ca="1">SUMIFS(F_Inputs_adjusted!S:S,F_Inputs_adjusted!$A:$A,$A54,F_Inputs_adjusted!$B:$B,$B54)</f>
        <v>0</v>
      </c>
      <c r="K54" s="122">
        <f ca="1">SUMIFS(F_Inputs_adjusted!T:T,F_Inputs_adjusted!$A:$A,$A54,F_Inputs_adjusted!$B:$B,$B54)</f>
        <v>0</v>
      </c>
      <c r="L54" s="122">
        <f ca="1">SUMIFS(F_Inputs_adjusted!U:U,F_Inputs_adjusted!$A:$A,$A54,F_Inputs_adjusted!$B:$B,$B54)</f>
        <v>0</v>
      </c>
      <c r="M54" s="122"/>
      <c r="N54" s="20"/>
    </row>
    <row r="55" spans="1:14" ht="14.25">
      <c r="A55" s="151" t="str">
        <f>F_Inputs!A55</f>
        <v>HDD</v>
      </c>
      <c r="B55" s="151" t="str">
        <f>F_Inputs!B55</f>
        <v>CWW9_151TOT_PR24</v>
      </c>
      <c r="C55" s="151" t="str">
        <f>F_Inputs!C55</f>
        <v>EA/NRW environmental programme bioresources (WINEP/NEP) - Sludge investigations and monitoring (NEP only) bioresources totex - Total</v>
      </c>
      <c r="D55" s="110" t="str">
        <f>F_Inputs!D55</f>
        <v>£m</v>
      </c>
      <c r="E55" s="110" t="s">
        <v>69</v>
      </c>
      <c r="F55" s="122">
        <f ca="1">SUMIFS(F_Inputs_adjusted!O:O,F_Inputs_adjusted!$A:$A,$A55,F_Inputs_adjusted!$B:$B,$B55)</f>
        <v>0</v>
      </c>
      <c r="G55" s="122">
        <f ca="1">SUMIFS(F_Inputs_adjusted!P:P,F_Inputs_adjusted!$A:$A,$A55,F_Inputs_adjusted!$B:$B,$B55)</f>
        <v>0</v>
      </c>
      <c r="H55" s="122">
        <f ca="1">SUMIFS(F_Inputs_adjusted!Q:Q,F_Inputs_adjusted!$A:$A,$A55,F_Inputs_adjusted!$B:$B,$B55)</f>
        <v>0</v>
      </c>
      <c r="I55" s="122">
        <f ca="1">SUMIFS(F_Inputs_adjusted!R:R,F_Inputs_adjusted!$A:$A,$A55,F_Inputs_adjusted!$B:$B,$B55)</f>
        <v>0</v>
      </c>
      <c r="J55" s="122">
        <f ca="1">SUMIFS(F_Inputs_adjusted!S:S,F_Inputs_adjusted!$A:$A,$A55,F_Inputs_adjusted!$B:$B,$B55)</f>
        <v>0</v>
      </c>
      <c r="K55" s="122">
        <f ca="1">SUMIFS(F_Inputs_adjusted!T:T,F_Inputs_adjusted!$A:$A,$A55,F_Inputs_adjusted!$B:$B,$B55)</f>
        <v>0</v>
      </c>
      <c r="L55" s="122">
        <f ca="1">SUMIFS(F_Inputs_adjusted!U:U,F_Inputs_adjusted!$A:$A,$A55,F_Inputs_adjusted!$B:$B,$B55)</f>
        <v>0</v>
      </c>
      <c r="M55" s="122"/>
      <c r="N55" s="20"/>
    </row>
    <row r="56" spans="1:14" ht="14.25">
      <c r="A56" s="151" t="str">
        <f>F_Inputs!A56</f>
        <v>HDD</v>
      </c>
      <c r="B56" s="151" t="str">
        <f>F_Inputs!B56</f>
        <v>CWW12_149TOT_PR24</v>
      </c>
      <c r="C56" s="151" t="str">
        <f>F_Inputs!C56</f>
        <v>EA/NRW environmental programme bioresources (WINEP/NEP) - Sludge investigations and monitoring (NEP only) bioresources capex - Total</v>
      </c>
      <c r="D56" s="110" t="str">
        <f>F_Inputs!D56</f>
        <v>£m</v>
      </c>
      <c r="E56" s="110" t="s">
        <v>69</v>
      </c>
      <c r="F56" s="122">
        <f ca="1">SUMIFS(F_Inputs_adjusted!O:O,F_Inputs_adjusted!$A:$A,$A56,F_Inputs_adjusted!$B:$B,$B56)</f>
        <v>0</v>
      </c>
      <c r="G56" s="122">
        <f ca="1">SUMIFS(F_Inputs_adjusted!P:P,F_Inputs_adjusted!$A:$A,$A56,F_Inputs_adjusted!$B:$B,$B56)</f>
        <v>0</v>
      </c>
      <c r="H56" s="122">
        <f ca="1">SUMIFS(F_Inputs_adjusted!Q:Q,F_Inputs_adjusted!$A:$A,$A56,F_Inputs_adjusted!$B:$B,$B56)</f>
        <v>0</v>
      </c>
      <c r="I56" s="122">
        <f ca="1">SUMIFS(F_Inputs_adjusted!R:R,F_Inputs_adjusted!$A:$A,$A56,F_Inputs_adjusted!$B:$B,$B56)</f>
        <v>0</v>
      </c>
      <c r="J56" s="122">
        <f ca="1">SUMIFS(F_Inputs_adjusted!S:S,F_Inputs_adjusted!$A:$A,$A56,F_Inputs_adjusted!$B:$B,$B56)</f>
        <v>0</v>
      </c>
      <c r="K56" s="122">
        <f ca="1">SUMIFS(F_Inputs_adjusted!T:T,F_Inputs_adjusted!$A:$A,$A56,F_Inputs_adjusted!$B:$B,$B56)</f>
        <v>0</v>
      </c>
      <c r="L56" s="122">
        <f ca="1">SUMIFS(F_Inputs_adjusted!U:U,F_Inputs_adjusted!$A:$A,$A56,F_Inputs_adjusted!$B:$B,$B56)</f>
        <v>0</v>
      </c>
      <c r="M56" s="122"/>
      <c r="N56" s="20"/>
    </row>
    <row r="57" spans="1:14" ht="14.25">
      <c r="A57" s="151" t="str">
        <f>F_Inputs!A57</f>
        <v>HDD</v>
      </c>
      <c r="B57" s="151" t="str">
        <f>F_Inputs!B57</f>
        <v>CWW12_150TOT_PR24</v>
      </c>
      <c r="C57" s="151" t="str">
        <f>F_Inputs!C57</f>
        <v>EA/NRW environmental programme bioresources (WINEP/NEP) - Sludge investigations and monitoring (NEP only) bioresources opex - Total</v>
      </c>
      <c r="D57" s="110" t="str">
        <f>F_Inputs!D57</f>
        <v>£m</v>
      </c>
      <c r="E57" s="110" t="s">
        <v>69</v>
      </c>
      <c r="F57" s="122">
        <f ca="1">SUMIFS(F_Inputs_adjusted!O:O,F_Inputs_adjusted!$A:$A,$A57,F_Inputs_adjusted!$B:$B,$B57)</f>
        <v>0</v>
      </c>
      <c r="G57" s="122">
        <f ca="1">SUMIFS(F_Inputs_adjusted!P:P,F_Inputs_adjusted!$A:$A,$A57,F_Inputs_adjusted!$B:$B,$B57)</f>
        <v>0</v>
      </c>
      <c r="H57" s="122">
        <f ca="1">SUMIFS(F_Inputs_adjusted!Q:Q,F_Inputs_adjusted!$A:$A,$A57,F_Inputs_adjusted!$B:$B,$B57)</f>
        <v>0</v>
      </c>
      <c r="I57" s="122">
        <f ca="1">SUMIFS(F_Inputs_adjusted!R:R,F_Inputs_adjusted!$A:$A,$A57,F_Inputs_adjusted!$B:$B,$B57)</f>
        <v>0</v>
      </c>
      <c r="J57" s="122">
        <f ca="1">SUMIFS(F_Inputs_adjusted!S:S,F_Inputs_adjusted!$A:$A,$A57,F_Inputs_adjusted!$B:$B,$B57)</f>
        <v>0</v>
      </c>
      <c r="K57" s="122">
        <f ca="1">SUMIFS(F_Inputs_adjusted!T:T,F_Inputs_adjusted!$A:$A,$A57,F_Inputs_adjusted!$B:$B,$B57)</f>
        <v>0</v>
      </c>
      <c r="L57" s="122">
        <f ca="1">SUMIFS(F_Inputs_adjusted!U:U,F_Inputs_adjusted!$A:$A,$A57,F_Inputs_adjusted!$B:$B,$B57)</f>
        <v>0</v>
      </c>
      <c r="M57" s="122"/>
      <c r="N57" s="20"/>
    </row>
    <row r="58" spans="1:14" ht="14.25">
      <c r="A58" s="151" t="str">
        <f>F_Inputs!A58</f>
        <v>HDD</v>
      </c>
      <c r="B58" s="151" t="str">
        <f>F_Inputs!B58</f>
        <v>CWW12_151TOT_PR24</v>
      </c>
      <c r="C58" s="151" t="str">
        <f>F_Inputs!C58</f>
        <v>EA/NRW environmental programme bioresources (WINEP/NEP) - Sludge investigations and monitoring (NEP only) bioresources totex - Total</v>
      </c>
      <c r="D58" s="110" t="str">
        <f>F_Inputs!D58</f>
        <v>£m</v>
      </c>
      <c r="E58" s="110" t="s">
        <v>69</v>
      </c>
      <c r="F58" s="122">
        <f ca="1">SUMIFS(F_Inputs_adjusted!O:O,F_Inputs_adjusted!$A:$A,$A58,F_Inputs_adjusted!$B:$B,$B58)</f>
        <v>0</v>
      </c>
      <c r="G58" s="122">
        <f ca="1">SUMIFS(F_Inputs_adjusted!P:P,F_Inputs_adjusted!$A:$A,$A58,F_Inputs_adjusted!$B:$B,$B58)</f>
        <v>0</v>
      </c>
      <c r="H58" s="122">
        <f ca="1">SUMIFS(F_Inputs_adjusted!Q:Q,F_Inputs_adjusted!$A:$A,$A58,F_Inputs_adjusted!$B:$B,$B58)</f>
        <v>0</v>
      </c>
      <c r="I58" s="122">
        <f ca="1">SUMIFS(F_Inputs_adjusted!R:R,F_Inputs_adjusted!$A:$A,$A58,F_Inputs_adjusted!$B:$B,$B58)</f>
        <v>0</v>
      </c>
      <c r="J58" s="122">
        <f ca="1">SUMIFS(F_Inputs_adjusted!S:S,F_Inputs_adjusted!$A:$A,$A58,F_Inputs_adjusted!$B:$B,$B58)</f>
        <v>0</v>
      </c>
      <c r="K58" s="122">
        <f ca="1">SUMIFS(F_Inputs_adjusted!T:T,F_Inputs_adjusted!$A:$A,$A58,F_Inputs_adjusted!$B:$B,$B58)</f>
        <v>0</v>
      </c>
      <c r="L58" s="122">
        <f ca="1">SUMIFS(F_Inputs_adjusted!U:U,F_Inputs_adjusted!$A:$A,$A58,F_Inputs_adjusted!$B:$B,$B58)</f>
        <v>0</v>
      </c>
      <c r="M58" s="122"/>
      <c r="N58" s="20"/>
    </row>
    <row r="59" spans="1:14" ht="14.25">
      <c r="A59" s="151" t="str">
        <f>F_Inputs!A59</f>
        <v>HDD</v>
      </c>
      <c r="B59" s="151" t="str">
        <f>F_Inputs!B59</f>
        <v>CWW13_201_PR24</v>
      </c>
      <c r="C59" s="151" t="str">
        <f>F_Inputs!C59</f>
        <v>EA/NRW environmental programme bioresources (WINEP/NEP) - Sludge investigations and monitoring; BVA (WINEP/NEP) bioresources capex - Expenditure on projects starting in AMP8</v>
      </c>
      <c r="D59" s="110" t="str">
        <f>F_Inputs!D59</f>
        <v>£m</v>
      </c>
      <c r="E59" s="110" t="s">
        <v>69</v>
      </c>
      <c r="F59" s="122">
        <f ca="1">SUMIFS(F_Inputs_adjusted!O:O,F_Inputs_adjusted!$A:$A,$A59,F_Inputs_adjusted!$B:$B,$B59)</f>
        <v>0</v>
      </c>
      <c r="G59" s="122">
        <f ca="1">SUMIFS(F_Inputs_adjusted!P:P,F_Inputs_adjusted!$A:$A,$A59,F_Inputs_adjusted!$B:$B,$B59)</f>
        <v>0</v>
      </c>
      <c r="H59" s="122">
        <f ca="1">SUMIFS(F_Inputs_adjusted!Q:Q,F_Inputs_adjusted!$A:$A,$A59,F_Inputs_adjusted!$B:$B,$B59)</f>
        <v>0</v>
      </c>
      <c r="I59" s="122">
        <f ca="1">SUMIFS(F_Inputs_adjusted!R:R,F_Inputs_adjusted!$A:$A,$A59,F_Inputs_adjusted!$B:$B,$B59)</f>
        <v>0</v>
      </c>
      <c r="J59" s="122">
        <f ca="1">SUMIFS(F_Inputs_adjusted!S:S,F_Inputs_adjusted!$A:$A,$A59,F_Inputs_adjusted!$B:$B,$B59)</f>
        <v>0</v>
      </c>
      <c r="K59" s="122">
        <f ca="1">SUMIFS(F_Inputs_adjusted!T:T,F_Inputs_adjusted!$A:$A,$A59,F_Inputs_adjusted!$B:$B,$B59)</f>
        <v>0</v>
      </c>
      <c r="L59" s="122">
        <f ca="1">SUMIFS(F_Inputs_adjusted!U:U,F_Inputs_adjusted!$A:$A,$A59,F_Inputs_adjusted!$B:$B,$B59)</f>
        <v>0</v>
      </c>
      <c r="M59" s="122"/>
      <c r="N59" s="20"/>
    </row>
    <row r="60" spans="1:14" ht="14.25">
      <c r="A60" s="151" t="str">
        <f>F_Inputs!A60</f>
        <v>HDD</v>
      </c>
      <c r="B60" s="151" t="str">
        <f>F_Inputs!B60</f>
        <v>CWW13_202_PR24</v>
      </c>
      <c r="C60" s="151" t="str">
        <f>F_Inputs!C60</f>
        <v>EA/NRW environmental programme bioresources (WINEP/NEP) - Sludge investigations and monitoring; BVA (WINEP/NEP) bioresources opex - Expenditure on projects starting in AMP8</v>
      </c>
      <c r="D60" s="110" t="str">
        <f>F_Inputs!D60</f>
        <v>£m</v>
      </c>
      <c r="E60" s="110" t="s">
        <v>69</v>
      </c>
      <c r="F60" s="122">
        <f ca="1">SUMIFS(F_Inputs_adjusted!O:O,F_Inputs_adjusted!$A:$A,$A60,F_Inputs_adjusted!$B:$B,$B60)</f>
        <v>0</v>
      </c>
      <c r="G60" s="122">
        <f ca="1">SUMIFS(F_Inputs_adjusted!P:P,F_Inputs_adjusted!$A:$A,$A60,F_Inputs_adjusted!$B:$B,$B60)</f>
        <v>0</v>
      </c>
      <c r="H60" s="122">
        <f ca="1">SUMIFS(F_Inputs_adjusted!Q:Q,F_Inputs_adjusted!$A:$A,$A60,F_Inputs_adjusted!$B:$B,$B60)</f>
        <v>0</v>
      </c>
      <c r="I60" s="122">
        <f ca="1">SUMIFS(F_Inputs_adjusted!R:R,F_Inputs_adjusted!$A:$A,$A60,F_Inputs_adjusted!$B:$B,$B60)</f>
        <v>0</v>
      </c>
      <c r="J60" s="122">
        <f ca="1">SUMIFS(F_Inputs_adjusted!S:S,F_Inputs_adjusted!$A:$A,$A60,F_Inputs_adjusted!$B:$B,$B60)</f>
        <v>0</v>
      </c>
      <c r="K60" s="122">
        <f ca="1">SUMIFS(F_Inputs_adjusted!T:T,F_Inputs_adjusted!$A:$A,$A60,F_Inputs_adjusted!$B:$B,$B60)</f>
        <v>0</v>
      </c>
      <c r="L60" s="122">
        <f ca="1">SUMIFS(F_Inputs_adjusted!U:U,F_Inputs_adjusted!$A:$A,$A60,F_Inputs_adjusted!$B:$B,$B60)</f>
        <v>0</v>
      </c>
      <c r="M60" s="122"/>
      <c r="N60" s="20"/>
    </row>
    <row r="61" spans="1:14" ht="14.25">
      <c r="A61" s="151" t="str">
        <f>F_Inputs!A61</f>
        <v>HDD</v>
      </c>
      <c r="B61" s="151" t="str">
        <f>F_Inputs!B61</f>
        <v>CWW13_203_PR24</v>
      </c>
      <c r="C61" s="151" t="str">
        <f>F_Inputs!C61</f>
        <v>EA/NRW environmental programme bioresources (WINEP/NEP) - Sludge investigations and monitoring; BVA (WINEP/NEP) bioresources totex - Expenditure on projects starting in AMP8</v>
      </c>
      <c r="D61" s="110" t="str">
        <f>F_Inputs!D61</f>
        <v>£m</v>
      </c>
      <c r="E61" s="110" t="s">
        <v>69</v>
      </c>
      <c r="F61" s="122">
        <f ca="1">SUMIFS(F_Inputs_adjusted!O:O,F_Inputs_adjusted!$A:$A,$A61,F_Inputs_adjusted!$B:$B,$B61)</f>
        <v>0</v>
      </c>
      <c r="G61" s="122">
        <f ca="1">SUMIFS(F_Inputs_adjusted!P:P,F_Inputs_adjusted!$A:$A,$A61,F_Inputs_adjusted!$B:$B,$B61)</f>
        <v>0</v>
      </c>
      <c r="H61" s="122">
        <f ca="1">SUMIFS(F_Inputs_adjusted!Q:Q,F_Inputs_adjusted!$A:$A,$A61,F_Inputs_adjusted!$B:$B,$B61)</f>
        <v>0</v>
      </c>
      <c r="I61" s="122">
        <f ca="1">SUMIFS(F_Inputs_adjusted!R:R,F_Inputs_adjusted!$A:$A,$A61,F_Inputs_adjusted!$B:$B,$B61)</f>
        <v>0</v>
      </c>
      <c r="J61" s="122">
        <f ca="1">SUMIFS(F_Inputs_adjusted!S:S,F_Inputs_adjusted!$A:$A,$A61,F_Inputs_adjusted!$B:$B,$B61)</f>
        <v>0</v>
      </c>
      <c r="K61" s="122">
        <f ca="1">SUMIFS(F_Inputs_adjusted!T:T,F_Inputs_adjusted!$A:$A,$A61,F_Inputs_adjusted!$B:$B,$B61)</f>
        <v>0</v>
      </c>
      <c r="L61" s="122">
        <f ca="1">SUMIFS(F_Inputs_adjusted!U:U,F_Inputs_adjusted!$A:$A,$A61,F_Inputs_adjusted!$B:$B,$B61)</f>
        <v>0</v>
      </c>
      <c r="M61" s="122"/>
      <c r="N61" s="20"/>
    </row>
    <row r="62" spans="1:14" ht="14.25">
      <c r="A62" s="151" t="str">
        <f>F_Inputs!A62</f>
        <v>HDD</v>
      </c>
      <c r="B62" s="151" t="str">
        <f>F_Inputs!B62</f>
        <v>CWW13_204_PR24</v>
      </c>
      <c r="C62" s="151" t="str">
        <f>F_Inputs!C62</f>
        <v>EA/NRW environmental programme bioresources (WINEP/NEP) - Sludge investigations and monitoring; BVA (WINEP/NEP) bioresources third party contributions - Expenditure on projects starting in AMP8</v>
      </c>
      <c r="D62" s="110" t="str">
        <f>F_Inputs!D62</f>
        <v>£m</v>
      </c>
      <c r="E62" s="110" t="s">
        <v>69</v>
      </c>
      <c r="F62" s="122">
        <f ca="1">SUMIFS(F_Inputs_adjusted!O:O,F_Inputs_adjusted!$A:$A,$A62,F_Inputs_adjusted!$B:$B,$B62)</f>
        <v>0</v>
      </c>
      <c r="G62" s="122">
        <f ca="1">SUMIFS(F_Inputs_adjusted!P:P,F_Inputs_adjusted!$A:$A,$A62,F_Inputs_adjusted!$B:$B,$B62)</f>
        <v>0</v>
      </c>
      <c r="H62" s="122">
        <f ca="1">SUMIFS(F_Inputs_adjusted!Q:Q,F_Inputs_adjusted!$A:$A,$A62,F_Inputs_adjusted!$B:$B,$B62)</f>
        <v>0</v>
      </c>
      <c r="I62" s="122">
        <f ca="1">SUMIFS(F_Inputs_adjusted!R:R,F_Inputs_adjusted!$A:$A,$A62,F_Inputs_adjusted!$B:$B,$B62)</f>
        <v>0</v>
      </c>
      <c r="J62" s="122">
        <f ca="1">SUMIFS(F_Inputs_adjusted!S:S,F_Inputs_adjusted!$A:$A,$A62,F_Inputs_adjusted!$B:$B,$B62)</f>
        <v>0</v>
      </c>
      <c r="K62" s="122">
        <f ca="1">SUMIFS(F_Inputs_adjusted!T:T,F_Inputs_adjusted!$A:$A,$A62,F_Inputs_adjusted!$B:$B,$B62)</f>
        <v>0</v>
      </c>
      <c r="L62" s="122">
        <f ca="1">SUMIFS(F_Inputs_adjusted!U:U,F_Inputs_adjusted!$A:$A,$A62,F_Inputs_adjusted!$B:$B,$B62)</f>
        <v>0</v>
      </c>
      <c r="M62" s="122"/>
      <c r="N62" s="20"/>
    </row>
    <row r="63" spans="1:14" ht="14.25">
      <c r="A63" s="151" t="str">
        <f>F_Inputs!A63</f>
        <v>HDD</v>
      </c>
      <c r="B63" s="151" t="str">
        <f>F_Inputs!B63</f>
        <v>CWW14_201_PR24</v>
      </c>
      <c r="C63" s="151" t="str">
        <f>F_Inputs!C63</f>
        <v>EA/NRW environmental programme bioresources (WINEP/NEP) - Sludge investigations and monitoring; BVA (WINEP/NEP) bioresources capex - Expenditure on alternative least cost option plan for projects starting in AMP8</v>
      </c>
      <c r="D63" s="110" t="str">
        <f>F_Inputs!D63</f>
        <v>£m</v>
      </c>
      <c r="E63" s="110" t="s">
        <v>69</v>
      </c>
      <c r="F63" s="122">
        <f ca="1">SUMIFS(F_Inputs_adjusted!O:O,F_Inputs_adjusted!$A:$A,$A63,F_Inputs_adjusted!$B:$B,$B63)</f>
        <v>0</v>
      </c>
      <c r="G63" s="122">
        <f ca="1">SUMIFS(F_Inputs_adjusted!P:P,F_Inputs_adjusted!$A:$A,$A63,F_Inputs_adjusted!$B:$B,$B63)</f>
        <v>0</v>
      </c>
      <c r="H63" s="122">
        <f ca="1">SUMIFS(F_Inputs_adjusted!Q:Q,F_Inputs_adjusted!$A:$A,$A63,F_Inputs_adjusted!$B:$B,$B63)</f>
        <v>0</v>
      </c>
      <c r="I63" s="122">
        <f ca="1">SUMIFS(F_Inputs_adjusted!R:R,F_Inputs_adjusted!$A:$A,$A63,F_Inputs_adjusted!$B:$B,$B63)</f>
        <v>0</v>
      </c>
      <c r="J63" s="122">
        <f ca="1">SUMIFS(F_Inputs_adjusted!S:S,F_Inputs_adjusted!$A:$A,$A63,F_Inputs_adjusted!$B:$B,$B63)</f>
        <v>0</v>
      </c>
      <c r="K63" s="122">
        <f ca="1">SUMIFS(F_Inputs_adjusted!T:T,F_Inputs_adjusted!$A:$A,$A63,F_Inputs_adjusted!$B:$B,$B63)</f>
        <v>0</v>
      </c>
      <c r="L63" s="122">
        <f ca="1">SUMIFS(F_Inputs_adjusted!U:U,F_Inputs_adjusted!$A:$A,$A63,F_Inputs_adjusted!$B:$B,$B63)</f>
        <v>0</v>
      </c>
      <c r="M63" s="122"/>
      <c r="N63" s="20"/>
    </row>
    <row r="64" spans="1:14" ht="14.25">
      <c r="A64" s="151" t="str">
        <f>F_Inputs!A64</f>
        <v>HDD</v>
      </c>
      <c r="B64" s="151" t="str">
        <f>F_Inputs!B64</f>
        <v>CWW14_202_PR24</v>
      </c>
      <c r="C64" s="151" t="str">
        <f>F_Inputs!C64</f>
        <v>EA/NRW environmental programme bioresources (WINEP/NEP) - Sludge investigations and monitoring; BVA (WINEP/NEP) bioresources opex - Expenditure on alternative least cost option plan for projects starting in AMP8</v>
      </c>
      <c r="D64" s="110" t="str">
        <f>F_Inputs!D64</f>
        <v>£m</v>
      </c>
      <c r="E64" s="110" t="s">
        <v>69</v>
      </c>
      <c r="F64" s="122">
        <f ca="1">SUMIFS(F_Inputs_adjusted!O:O,F_Inputs_adjusted!$A:$A,$A64,F_Inputs_adjusted!$B:$B,$B64)</f>
        <v>0</v>
      </c>
      <c r="G64" s="122">
        <f ca="1">SUMIFS(F_Inputs_adjusted!P:P,F_Inputs_adjusted!$A:$A,$A64,F_Inputs_adjusted!$B:$B,$B64)</f>
        <v>0</v>
      </c>
      <c r="H64" s="122">
        <f ca="1">SUMIFS(F_Inputs_adjusted!Q:Q,F_Inputs_adjusted!$A:$A,$A64,F_Inputs_adjusted!$B:$B,$B64)</f>
        <v>0</v>
      </c>
      <c r="I64" s="122">
        <f ca="1">SUMIFS(F_Inputs_adjusted!R:R,F_Inputs_adjusted!$A:$A,$A64,F_Inputs_adjusted!$B:$B,$B64)</f>
        <v>0</v>
      </c>
      <c r="J64" s="122">
        <f ca="1">SUMIFS(F_Inputs_adjusted!S:S,F_Inputs_adjusted!$A:$A,$A64,F_Inputs_adjusted!$B:$B,$B64)</f>
        <v>0</v>
      </c>
      <c r="K64" s="122">
        <f ca="1">SUMIFS(F_Inputs_adjusted!T:T,F_Inputs_adjusted!$A:$A,$A64,F_Inputs_adjusted!$B:$B,$B64)</f>
        <v>0</v>
      </c>
      <c r="L64" s="122">
        <f ca="1">SUMIFS(F_Inputs_adjusted!U:U,F_Inputs_adjusted!$A:$A,$A64,F_Inputs_adjusted!$B:$B,$B64)</f>
        <v>0</v>
      </c>
      <c r="M64" s="122"/>
      <c r="N64" s="20"/>
    </row>
    <row r="65" spans="1:14" ht="14.25">
      <c r="A65" s="151" t="str">
        <f>F_Inputs!A65</f>
        <v>HDD</v>
      </c>
      <c r="B65" s="151" t="str">
        <f>F_Inputs!B65</f>
        <v>CWW14_203_PR24</v>
      </c>
      <c r="C65" s="151" t="str">
        <f>F_Inputs!C65</f>
        <v>EA/NRW environmental programme bioresources (WINEP/NEP) - Sludge investigations and monitoring; BVA (WINEP/NEP) bioresources totex - Expenditure on alternative least cost option plan for projects starting in AMP8</v>
      </c>
      <c r="D65" s="110" t="str">
        <f>F_Inputs!D65</f>
        <v>£m</v>
      </c>
      <c r="E65" s="110" t="s">
        <v>69</v>
      </c>
      <c r="F65" s="122">
        <f ca="1">SUMIFS(F_Inputs_adjusted!O:O,F_Inputs_adjusted!$A:$A,$A65,F_Inputs_adjusted!$B:$B,$B65)</f>
        <v>0</v>
      </c>
      <c r="G65" s="122">
        <f ca="1">SUMIFS(F_Inputs_adjusted!P:P,F_Inputs_adjusted!$A:$A,$A65,F_Inputs_adjusted!$B:$B,$B65)</f>
        <v>0</v>
      </c>
      <c r="H65" s="122">
        <f ca="1">SUMIFS(F_Inputs_adjusted!Q:Q,F_Inputs_adjusted!$A:$A,$A65,F_Inputs_adjusted!$B:$B,$B65)</f>
        <v>0</v>
      </c>
      <c r="I65" s="122">
        <f ca="1">SUMIFS(F_Inputs_adjusted!R:R,F_Inputs_adjusted!$A:$A,$A65,F_Inputs_adjusted!$B:$B,$B65)</f>
        <v>0</v>
      </c>
      <c r="J65" s="122">
        <f ca="1">SUMIFS(F_Inputs_adjusted!S:S,F_Inputs_adjusted!$A:$A,$A65,F_Inputs_adjusted!$B:$B,$B65)</f>
        <v>0</v>
      </c>
      <c r="K65" s="122">
        <f ca="1">SUMIFS(F_Inputs_adjusted!T:T,F_Inputs_adjusted!$A:$A,$A65,F_Inputs_adjusted!$B:$B,$B65)</f>
        <v>0</v>
      </c>
      <c r="L65" s="122">
        <f ca="1">SUMIFS(F_Inputs_adjusted!U:U,F_Inputs_adjusted!$A:$A,$A65,F_Inputs_adjusted!$B:$B,$B65)</f>
        <v>0</v>
      </c>
      <c r="M65" s="122"/>
      <c r="N65" s="20"/>
    </row>
    <row r="66" spans="1:14" ht="14.25">
      <c r="A66" s="151" t="str">
        <f>F_Inputs!A66</f>
        <v>HDD</v>
      </c>
      <c r="B66" s="151" t="str">
        <f>F_Inputs!B66</f>
        <v>CWW17_149TOT_PR24</v>
      </c>
      <c r="C66" s="151" t="str">
        <f>F_Inputs!C66</f>
        <v>EA/NRW environmental programme bioresources (WINEP/NEP) - Sludge investigations and monitoring (NEP only) bioresources capex - Total</v>
      </c>
      <c r="D66" s="110" t="str">
        <f>F_Inputs!D66</f>
        <v>£m</v>
      </c>
      <c r="E66" s="110" t="s">
        <v>69</v>
      </c>
      <c r="F66" s="122">
        <f ca="1">SUMIFS(F_Inputs_adjusted!O:O,F_Inputs_adjusted!$A:$A,$A66,F_Inputs_adjusted!$B:$B,$B66)</f>
        <v>0</v>
      </c>
      <c r="G66" s="122">
        <f ca="1">SUMIFS(F_Inputs_adjusted!P:P,F_Inputs_adjusted!$A:$A,$A66,F_Inputs_adjusted!$B:$B,$B66)</f>
        <v>0</v>
      </c>
      <c r="H66" s="122">
        <f ca="1">SUMIFS(F_Inputs_adjusted!Q:Q,F_Inputs_adjusted!$A:$A,$A66,F_Inputs_adjusted!$B:$B,$B66)</f>
        <v>0</v>
      </c>
      <c r="I66" s="122">
        <f ca="1">SUMIFS(F_Inputs_adjusted!R:R,F_Inputs_adjusted!$A:$A,$A66,F_Inputs_adjusted!$B:$B,$B66)</f>
        <v>0</v>
      </c>
      <c r="J66" s="122">
        <f ca="1">SUMIFS(F_Inputs_adjusted!S:S,F_Inputs_adjusted!$A:$A,$A66,F_Inputs_adjusted!$B:$B,$B66)</f>
        <v>0</v>
      </c>
      <c r="K66" s="122">
        <f ca="1">SUMIFS(F_Inputs_adjusted!T:T,F_Inputs_adjusted!$A:$A,$A66,F_Inputs_adjusted!$B:$B,$B66)</f>
        <v>0</v>
      </c>
      <c r="L66" s="122">
        <f ca="1">SUMIFS(F_Inputs_adjusted!U:U,F_Inputs_adjusted!$A:$A,$A66,F_Inputs_adjusted!$B:$B,$B66)</f>
        <v>0</v>
      </c>
      <c r="M66" s="122"/>
      <c r="N66" s="20"/>
    </row>
    <row r="67" spans="1:14" ht="14.25">
      <c r="A67" s="151" t="str">
        <f>F_Inputs!A67</f>
        <v>HDD</v>
      </c>
      <c r="B67" s="151" t="str">
        <f>F_Inputs!B67</f>
        <v>CWW17_150TOT_PR24</v>
      </c>
      <c r="C67" s="151" t="str">
        <f>F_Inputs!C67</f>
        <v>EA/NRW environmental programme bioresources (WINEP/NEP) - Sludge investigations and monitoring (NEP only) bioresources opex - Total</v>
      </c>
      <c r="D67" s="110" t="str">
        <f>F_Inputs!D67</f>
        <v>£m</v>
      </c>
      <c r="E67" s="110" t="s">
        <v>69</v>
      </c>
      <c r="F67" s="122">
        <f ca="1">SUMIFS(F_Inputs_adjusted!O:O,F_Inputs_adjusted!$A:$A,$A67,F_Inputs_adjusted!$B:$B,$B67)</f>
        <v>0</v>
      </c>
      <c r="G67" s="122">
        <f ca="1">SUMIFS(F_Inputs_adjusted!P:P,F_Inputs_adjusted!$A:$A,$A67,F_Inputs_adjusted!$B:$B,$B67)</f>
        <v>0</v>
      </c>
      <c r="H67" s="122">
        <f ca="1">SUMIFS(F_Inputs_adjusted!Q:Q,F_Inputs_adjusted!$A:$A,$A67,F_Inputs_adjusted!$B:$B,$B67)</f>
        <v>0</v>
      </c>
      <c r="I67" s="122">
        <f ca="1">SUMIFS(F_Inputs_adjusted!R:R,F_Inputs_adjusted!$A:$A,$A67,F_Inputs_adjusted!$B:$B,$B67)</f>
        <v>0</v>
      </c>
      <c r="J67" s="122">
        <f ca="1">SUMIFS(F_Inputs_adjusted!S:S,F_Inputs_adjusted!$A:$A,$A67,F_Inputs_adjusted!$B:$B,$B67)</f>
        <v>0</v>
      </c>
      <c r="K67" s="122">
        <f ca="1">SUMIFS(F_Inputs_adjusted!T:T,F_Inputs_adjusted!$A:$A,$A67,F_Inputs_adjusted!$B:$B,$B67)</f>
        <v>0</v>
      </c>
      <c r="L67" s="122">
        <f ca="1">SUMIFS(F_Inputs_adjusted!U:U,F_Inputs_adjusted!$A:$A,$A67,F_Inputs_adjusted!$B:$B,$B67)</f>
        <v>0</v>
      </c>
      <c r="M67" s="122"/>
      <c r="N67" s="20"/>
    </row>
    <row r="68" spans="1:14" ht="14.25">
      <c r="A68" s="151" t="str">
        <f>F_Inputs!A68</f>
        <v>HDD</v>
      </c>
      <c r="B68" s="151" t="str">
        <f>F_Inputs!B68</f>
        <v>CWW17_151TOT_PR24</v>
      </c>
      <c r="C68" s="151" t="str">
        <f>F_Inputs!C68</f>
        <v>EA/NRW environmental programme bioresources (WINEP/NEP) - Sludge investigations and monitoring (NEP only) bioresources totex - Total</v>
      </c>
      <c r="D68" s="110" t="str">
        <f>F_Inputs!D68</f>
        <v>£m</v>
      </c>
      <c r="E68" s="110" t="s">
        <v>69</v>
      </c>
      <c r="F68" s="122">
        <f ca="1">SUMIFS(F_Inputs_adjusted!O:O,F_Inputs_adjusted!$A:$A,$A68,F_Inputs_adjusted!$B:$B,$B68)</f>
        <v>0</v>
      </c>
      <c r="G68" s="122">
        <f ca="1">SUMIFS(F_Inputs_adjusted!P:P,F_Inputs_adjusted!$A:$A,$A68,F_Inputs_adjusted!$B:$B,$B68)</f>
        <v>0</v>
      </c>
      <c r="H68" s="122">
        <f ca="1">SUMIFS(F_Inputs_adjusted!Q:Q,F_Inputs_adjusted!$A:$A,$A68,F_Inputs_adjusted!$B:$B,$B68)</f>
        <v>0</v>
      </c>
      <c r="I68" s="122">
        <f ca="1">SUMIFS(F_Inputs_adjusted!R:R,F_Inputs_adjusted!$A:$A,$A68,F_Inputs_adjusted!$B:$B,$B68)</f>
        <v>0</v>
      </c>
      <c r="J68" s="122">
        <f ca="1">SUMIFS(F_Inputs_adjusted!S:S,F_Inputs_adjusted!$A:$A,$A68,F_Inputs_adjusted!$B:$B,$B68)</f>
        <v>0</v>
      </c>
      <c r="K68" s="122">
        <f ca="1">SUMIFS(F_Inputs_adjusted!T:T,F_Inputs_adjusted!$A:$A,$A68,F_Inputs_adjusted!$B:$B,$B68)</f>
        <v>0</v>
      </c>
      <c r="L68" s="122">
        <f ca="1">SUMIFS(F_Inputs_adjusted!U:U,F_Inputs_adjusted!$A:$A,$A68,F_Inputs_adjusted!$B:$B,$B68)</f>
        <v>0</v>
      </c>
      <c r="M68" s="122"/>
      <c r="N68" s="20"/>
    </row>
    <row r="69" spans="1:14" ht="14.25">
      <c r="A69" s="151" t="str">
        <f>F_Inputs!A69</f>
        <v>HDD</v>
      </c>
      <c r="B69" s="151" t="str">
        <f>F_Inputs!B69</f>
        <v>CWW20_064_PR24</v>
      </c>
      <c r="C69" s="151" t="str">
        <f>F_Inputs!C69</f>
        <v>Other data - Total number of WINEP/NEP investigations</v>
      </c>
      <c r="D69" s="110" t="str">
        <f>F_Inputs!D69</f>
        <v>nr</v>
      </c>
      <c r="E69" s="110" t="s">
        <v>69</v>
      </c>
      <c r="F69" s="122">
        <f ca="1">SUMIFS(F_Inputs_adjusted!O:O,F_Inputs_adjusted!$A:$A,$A69,F_Inputs_adjusted!$B:$B,$B69)</f>
        <v>0</v>
      </c>
      <c r="G69" s="122">
        <f ca="1">SUMIFS(F_Inputs_adjusted!P:P,F_Inputs_adjusted!$A:$A,$A69,F_Inputs_adjusted!$B:$B,$B69)</f>
        <v>0</v>
      </c>
      <c r="H69" s="122">
        <f ca="1">SUMIFS(F_Inputs_adjusted!Q:Q,F_Inputs_adjusted!$A:$A,$A69,F_Inputs_adjusted!$B:$B,$B69)</f>
        <v>0</v>
      </c>
      <c r="I69" s="122">
        <f ca="1">SUMIFS(F_Inputs_adjusted!R:R,F_Inputs_adjusted!$A:$A,$A69,F_Inputs_adjusted!$B:$B,$B69)</f>
        <v>3</v>
      </c>
      <c r="J69" s="122">
        <f ca="1">SUMIFS(F_Inputs_adjusted!S:S,F_Inputs_adjusted!$A:$A,$A69,F_Inputs_adjusted!$B:$B,$B69)</f>
        <v>0</v>
      </c>
      <c r="K69" s="122">
        <f ca="1">SUMIFS(F_Inputs_adjusted!T:T,F_Inputs_adjusted!$A:$A,$A69,F_Inputs_adjusted!$B:$B,$B69)</f>
        <v>0</v>
      </c>
      <c r="L69" s="122">
        <f ca="1">SUMIFS(F_Inputs_adjusted!U:U,F_Inputs_adjusted!$A:$A,$A69,F_Inputs_adjusted!$B:$B,$B69)</f>
        <v>0</v>
      </c>
      <c r="M69" s="122"/>
      <c r="N69" s="20"/>
    </row>
    <row r="70" spans="1:14" ht="14.25">
      <c r="A70" s="151" t="str">
        <f>F_Inputs!A70</f>
        <v>HDD</v>
      </c>
      <c r="B70" s="151" t="str">
        <f>F_Inputs!B70</f>
        <v>BIO5_011_PR24</v>
      </c>
      <c r="C70" s="151" t="str">
        <f>F_Inputs!C70</f>
        <v>Sludge management/sludge treatment/ Bioresources cost driver - Additional Line 1; Sludge management/sludge treatment/ Bioresources cost driver</v>
      </c>
      <c r="D70" s="110" t="str">
        <f>F_Inputs!D70</f>
        <v>define</v>
      </c>
      <c r="E70" s="110" t="s">
        <v>69</v>
      </c>
      <c r="F70" s="122">
        <f ca="1">SUMIFS(F_Inputs_adjusted!O:O,F_Inputs_adjusted!$A:$A,$A70,F_Inputs_adjusted!$B:$B,$B70)</f>
        <v>0</v>
      </c>
      <c r="G70" s="122">
        <f ca="1">SUMIFS(F_Inputs_adjusted!P:P,F_Inputs_adjusted!$A:$A,$A70,F_Inputs_adjusted!$B:$B,$B70)</f>
        <v>0</v>
      </c>
      <c r="H70" s="122">
        <f ca="1">SUMIFS(F_Inputs_adjusted!Q:Q,F_Inputs_adjusted!$A:$A,$A70,F_Inputs_adjusted!$B:$B,$B70)</f>
        <v>0</v>
      </c>
      <c r="I70" s="122">
        <f ca="1">SUMIFS(F_Inputs_adjusted!R:R,F_Inputs_adjusted!$A:$A,$A70,F_Inputs_adjusted!$B:$B,$B70)</f>
        <v>0</v>
      </c>
      <c r="J70" s="122">
        <f ca="1">SUMIFS(F_Inputs_adjusted!S:S,F_Inputs_adjusted!$A:$A,$A70,F_Inputs_adjusted!$B:$B,$B70)</f>
        <v>0</v>
      </c>
      <c r="K70" s="122">
        <f ca="1">SUMIFS(F_Inputs_adjusted!T:T,F_Inputs_adjusted!$A:$A,$A70,F_Inputs_adjusted!$B:$B,$B70)</f>
        <v>0</v>
      </c>
      <c r="L70" s="122">
        <f ca="1">SUMIFS(F_Inputs_adjusted!U:U,F_Inputs_adjusted!$A:$A,$A70,F_Inputs_adjusted!$B:$B,$B70)</f>
        <v>0</v>
      </c>
      <c r="M70" s="122"/>
      <c r="N70" s="20"/>
    </row>
    <row r="71" spans="1:14" ht="14.25">
      <c r="A71" s="151" t="str">
        <f>F_Inputs!A71</f>
        <v>NES</v>
      </c>
      <c r="B71" s="151" t="str">
        <f>F_Inputs!B71</f>
        <v>CWW3_149TOT_PR24</v>
      </c>
      <c r="C71" s="151" t="str">
        <f>F_Inputs!C71</f>
        <v>EA/NRW environmental programme bioresources (WINEP/NEP) - Sludge investigations and monitoring (NEP only) bioresources capex - Total</v>
      </c>
      <c r="D71" s="110" t="str">
        <f>F_Inputs!D71</f>
        <v>£m</v>
      </c>
      <c r="E71" s="110" t="s">
        <v>69</v>
      </c>
      <c r="F71" s="122">
        <f ca="1">SUMIFS(F_Inputs_adjusted!O:O,F_Inputs_adjusted!$A:$A,$A71,F_Inputs_adjusted!$B:$B,$B71)</f>
        <v>0</v>
      </c>
      <c r="G71" s="122">
        <f ca="1">SUMIFS(F_Inputs_adjusted!P:P,F_Inputs_adjusted!$A:$A,$A71,F_Inputs_adjusted!$B:$B,$B71)</f>
        <v>0</v>
      </c>
      <c r="H71" s="122">
        <f ca="1">SUMIFS(F_Inputs_adjusted!Q:Q,F_Inputs_adjusted!$A:$A,$A71,F_Inputs_adjusted!$B:$B,$B71)</f>
        <v>0</v>
      </c>
      <c r="I71" s="122">
        <f ca="1">SUMIFS(F_Inputs_adjusted!R:R,F_Inputs_adjusted!$A:$A,$A71,F_Inputs_adjusted!$B:$B,$B71)</f>
        <v>0</v>
      </c>
      <c r="J71" s="122">
        <f ca="1">SUMIFS(F_Inputs_adjusted!S:S,F_Inputs_adjusted!$A:$A,$A71,F_Inputs_adjusted!$B:$B,$B71)</f>
        <v>0</v>
      </c>
      <c r="K71" s="122">
        <f ca="1">SUMIFS(F_Inputs_adjusted!T:T,F_Inputs_adjusted!$A:$A,$A71,F_Inputs_adjusted!$B:$B,$B71)</f>
        <v>0</v>
      </c>
      <c r="L71" s="122">
        <f ca="1">SUMIFS(F_Inputs_adjusted!U:U,F_Inputs_adjusted!$A:$A,$A71,F_Inputs_adjusted!$B:$B,$B71)</f>
        <v>0</v>
      </c>
      <c r="M71" s="122"/>
      <c r="N71" s="20"/>
    </row>
    <row r="72" spans="1:14" ht="14.25">
      <c r="A72" s="151" t="str">
        <f>F_Inputs!A72</f>
        <v>NES</v>
      </c>
      <c r="B72" s="151" t="str">
        <f>F_Inputs!B72</f>
        <v>CWW3_150TOT_PR24</v>
      </c>
      <c r="C72" s="151" t="str">
        <f>F_Inputs!C72</f>
        <v>EA/NRW environmental programme bioresources (WINEP/NEP) - Sludge investigations and monitoring (NEP only) bioresources opex - Total</v>
      </c>
      <c r="D72" s="110" t="str">
        <f>F_Inputs!D72</f>
        <v>£m</v>
      </c>
      <c r="E72" s="110" t="s">
        <v>69</v>
      </c>
      <c r="F72" s="122">
        <f ca="1">SUMIFS(F_Inputs_adjusted!O:O,F_Inputs_adjusted!$A:$A,$A72,F_Inputs_adjusted!$B:$B,$B72)</f>
        <v>0</v>
      </c>
      <c r="G72" s="122">
        <f ca="1">SUMIFS(F_Inputs_adjusted!P:P,F_Inputs_adjusted!$A:$A,$A72,F_Inputs_adjusted!$B:$B,$B72)</f>
        <v>0</v>
      </c>
      <c r="H72" s="122">
        <f ca="1">SUMIFS(F_Inputs_adjusted!Q:Q,F_Inputs_adjusted!$A:$A,$A72,F_Inputs_adjusted!$B:$B,$B72)</f>
        <v>0</v>
      </c>
      <c r="I72" s="122">
        <f ca="1">SUMIFS(F_Inputs_adjusted!R:R,F_Inputs_adjusted!$A:$A,$A72,F_Inputs_adjusted!$B:$B,$B72)</f>
        <v>0</v>
      </c>
      <c r="J72" s="122">
        <f ca="1">SUMIFS(F_Inputs_adjusted!S:S,F_Inputs_adjusted!$A:$A,$A72,F_Inputs_adjusted!$B:$B,$B72)</f>
        <v>0</v>
      </c>
      <c r="K72" s="122">
        <f ca="1">SUMIFS(F_Inputs_adjusted!T:T,F_Inputs_adjusted!$A:$A,$A72,F_Inputs_adjusted!$B:$B,$B72)</f>
        <v>0</v>
      </c>
      <c r="L72" s="122">
        <f ca="1">SUMIFS(F_Inputs_adjusted!U:U,F_Inputs_adjusted!$A:$A,$A72,F_Inputs_adjusted!$B:$B,$B72)</f>
        <v>0</v>
      </c>
      <c r="M72" s="122"/>
      <c r="N72" s="20"/>
    </row>
    <row r="73" spans="1:14" ht="14.25">
      <c r="A73" s="151" t="str">
        <f>F_Inputs!A73</f>
        <v>NES</v>
      </c>
      <c r="B73" s="151" t="str">
        <f>F_Inputs!B73</f>
        <v>CWW3_151TOT_PR24</v>
      </c>
      <c r="C73" s="151" t="str">
        <f>F_Inputs!C73</f>
        <v>EA/NRW environmental programme bioresources (WINEP/NEP) - Sludge investigations and monitoring (NEP only) bioresources totex - Total</v>
      </c>
      <c r="D73" s="110" t="str">
        <f>F_Inputs!D73</f>
        <v>£m</v>
      </c>
      <c r="E73" s="110" t="s">
        <v>69</v>
      </c>
      <c r="F73" s="122">
        <f ca="1">SUMIFS(F_Inputs_adjusted!O:O,F_Inputs_adjusted!$A:$A,$A73,F_Inputs_adjusted!$B:$B,$B73)</f>
        <v>0</v>
      </c>
      <c r="G73" s="122">
        <f ca="1">SUMIFS(F_Inputs_adjusted!P:P,F_Inputs_adjusted!$A:$A,$A73,F_Inputs_adjusted!$B:$B,$B73)</f>
        <v>0</v>
      </c>
      <c r="H73" s="122">
        <f ca="1">SUMIFS(F_Inputs_adjusted!Q:Q,F_Inputs_adjusted!$A:$A,$A73,F_Inputs_adjusted!$B:$B,$B73)</f>
        <v>0</v>
      </c>
      <c r="I73" s="122">
        <f ca="1">SUMIFS(F_Inputs_adjusted!R:R,F_Inputs_adjusted!$A:$A,$A73,F_Inputs_adjusted!$B:$B,$B73)</f>
        <v>0</v>
      </c>
      <c r="J73" s="122">
        <f ca="1">SUMIFS(F_Inputs_adjusted!S:S,F_Inputs_adjusted!$A:$A,$A73,F_Inputs_adjusted!$B:$B,$B73)</f>
        <v>0</v>
      </c>
      <c r="K73" s="122">
        <f ca="1">SUMIFS(F_Inputs_adjusted!T:T,F_Inputs_adjusted!$A:$A,$A73,F_Inputs_adjusted!$B:$B,$B73)</f>
        <v>0</v>
      </c>
      <c r="L73" s="122">
        <f ca="1">SUMIFS(F_Inputs_adjusted!U:U,F_Inputs_adjusted!$A:$A,$A73,F_Inputs_adjusted!$B:$B,$B73)</f>
        <v>0</v>
      </c>
      <c r="M73" s="122"/>
      <c r="N73" s="20"/>
    </row>
    <row r="74" spans="1:14" ht="14.25">
      <c r="A74" s="151" t="str">
        <f>F_Inputs!A74</f>
        <v>NES</v>
      </c>
      <c r="B74" s="151" t="str">
        <f>F_Inputs!B74</f>
        <v>CWW9_149TOT_PR24</v>
      </c>
      <c r="C74" s="151" t="str">
        <f>F_Inputs!C74</f>
        <v>EA/NRW environmental programme bioresources (WINEP/NEP) - Sludge investigations and monitoring (NEP only) bioresources capex - Total</v>
      </c>
      <c r="D74" s="110" t="str">
        <f>F_Inputs!D74</f>
        <v>£m</v>
      </c>
      <c r="E74" s="110" t="s">
        <v>69</v>
      </c>
      <c r="F74" s="122">
        <f ca="1">SUMIFS(F_Inputs_adjusted!O:O,F_Inputs_adjusted!$A:$A,$A74,F_Inputs_adjusted!$B:$B,$B74)</f>
        <v>0</v>
      </c>
      <c r="G74" s="122">
        <f ca="1">SUMIFS(F_Inputs_adjusted!P:P,F_Inputs_adjusted!$A:$A,$A74,F_Inputs_adjusted!$B:$B,$B74)</f>
        <v>0</v>
      </c>
      <c r="H74" s="122">
        <f ca="1">SUMIFS(F_Inputs_adjusted!Q:Q,F_Inputs_adjusted!$A:$A,$A74,F_Inputs_adjusted!$B:$B,$B74)</f>
        <v>0</v>
      </c>
      <c r="I74" s="122">
        <f ca="1">SUMIFS(F_Inputs_adjusted!R:R,F_Inputs_adjusted!$A:$A,$A74,F_Inputs_adjusted!$B:$B,$B74)</f>
        <v>0</v>
      </c>
      <c r="J74" s="122">
        <f ca="1">SUMIFS(F_Inputs_adjusted!S:S,F_Inputs_adjusted!$A:$A,$A74,F_Inputs_adjusted!$B:$B,$B74)</f>
        <v>0</v>
      </c>
      <c r="K74" s="122">
        <f ca="1">SUMIFS(F_Inputs_adjusted!T:T,F_Inputs_adjusted!$A:$A,$A74,F_Inputs_adjusted!$B:$B,$B74)</f>
        <v>0</v>
      </c>
      <c r="L74" s="122">
        <f ca="1">SUMIFS(F_Inputs_adjusted!U:U,F_Inputs_adjusted!$A:$A,$A74,F_Inputs_adjusted!$B:$B,$B74)</f>
        <v>0</v>
      </c>
      <c r="M74" s="122"/>
      <c r="N74" s="20"/>
    </row>
    <row r="75" spans="1:14" ht="14.25">
      <c r="A75" s="151" t="str">
        <f>F_Inputs!A75</f>
        <v>NES</v>
      </c>
      <c r="B75" s="151" t="str">
        <f>F_Inputs!B75</f>
        <v>CWW9_150TOT_PR24</v>
      </c>
      <c r="C75" s="151" t="str">
        <f>F_Inputs!C75</f>
        <v>EA/NRW environmental programme bioresources (WINEP/NEP) - Sludge investigations and monitoring (NEP only) bioresources opex - Total</v>
      </c>
      <c r="D75" s="110" t="str">
        <f>F_Inputs!D75</f>
        <v>£m</v>
      </c>
      <c r="E75" s="110" t="s">
        <v>69</v>
      </c>
      <c r="F75" s="122">
        <f ca="1">SUMIFS(F_Inputs_adjusted!O:O,F_Inputs_adjusted!$A:$A,$A75,F_Inputs_adjusted!$B:$B,$B75)</f>
        <v>0</v>
      </c>
      <c r="G75" s="122">
        <f ca="1">SUMIFS(F_Inputs_adjusted!P:P,F_Inputs_adjusted!$A:$A,$A75,F_Inputs_adjusted!$B:$B,$B75)</f>
        <v>0</v>
      </c>
      <c r="H75" s="122">
        <f ca="1">SUMIFS(F_Inputs_adjusted!Q:Q,F_Inputs_adjusted!$A:$A,$A75,F_Inputs_adjusted!$B:$B,$B75)</f>
        <v>0</v>
      </c>
      <c r="I75" s="122">
        <f ca="1">SUMIFS(F_Inputs_adjusted!R:R,F_Inputs_adjusted!$A:$A,$A75,F_Inputs_adjusted!$B:$B,$B75)</f>
        <v>0</v>
      </c>
      <c r="J75" s="122">
        <f ca="1">SUMIFS(F_Inputs_adjusted!S:S,F_Inputs_adjusted!$A:$A,$A75,F_Inputs_adjusted!$B:$B,$B75)</f>
        <v>0</v>
      </c>
      <c r="K75" s="122">
        <f ca="1">SUMIFS(F_Inputs_adjusted!T:T,F_Inputs_adjusted!$A:$A,$A75,F_Inputs_adjusted!$B:$B,$B75)</f>
        <v>0</v>
      </c>
      <c r="L75" s="122">
        <f ca="1">SUMIFS(F_Inputs_adjusted!U:U,F_Inputs_adjusted!$A:$A,$A75,F_Inputs_adjusted!$B:$B,$B75)</f>
        <v>0</v>
      </c>
      <c r="M75" s="122"/>
      <c r="N75" s="20"/>
    </row>
    <row r="76" spans="1:14" ht="14.25">
      <c r="A76" s="151" t="str">
        <f>F_Inputs!A76</f>
        <v>NES</v>
      </c>
      <c r="B76" s="151" t="str">
        <f>F_Inputs!B76</f>
        <v>CWW9_151TOT_PR24</v>
      </c>
      <c r="C76" s="151" t="str">
        <f>F_Inputs!C76</f>
        <v>EA/NRW environmental programme bioresources (WINEP/NEP) - Sludge investigations and monitoring (NEP only) bioresources totex - Total</v>
      </c>
      <c r="D76" s="110" t="str">
        <f>F_Inputs!D76</f>
        <v>£m</v>
      </c>
      <c r="E76" s="110" t="s">
        <v>69</v>
      </c>
      <c r="F76" s="122">
        <f ca="1">SUMIFS(F_Inputs_adjusted!O:O,F_Inputs_adjusted!$A:$A,$A76,F_Inputs_adjusted!$B:$B,$B76)</f>
        <v>0</v>
      </c>
      <c r="G76" s="122">
        <f ca="1">SUMIFS(F_Inputs_adjusted!P:P,F_Inputs_adjusted!$A:$A,$A76,F_Inputs_adjusted!$B:$B,$B76)</f>
        <v>0</v>
      </c>
      <c r="H76" s="122">
        <f ca="1">SUMIFS(F_Inputs_adjusted!Q:Q,F_Inputs_adjusted!$A:$A,$A76,F_Inputs_adjusted!$B:$B,$B76)</f>
        <v>0</v>
      </c>
      <c r="I76" s="122">
        <f ca="1">SUMIFS(F_Inputs_adjusted!R:R,F_Inputs_adjusted!$A:$A,$A76,F_Inputs_adjusted!$B:$B,$B76)</f>
        <v>0</v>
      </c>
      <c r="J76" s="122">
        <f ca="1">SUMIFS(F_Inputs_adjusted!S:S,F_Inputs_adjusted!$A:$A,$A76,F_Inputs_adjusted!$B:$B,$B76)</f>
        <v>0</v>
      </c>
      <c r="K76" s="122">
        <f ca="1">SUMIFS(F_Inputs_adjusted!T:T,F_Inputs_adjusted!$A:$A,$A76,F_Inputs_adjusted!$B:$B,$B76)</f>
        <v>0</v>
      </c>
      <c r="L76" s="122">
        <f ca="1">SUMIFS(F_Inputs_adjusted!U:U,F_Inputs_adjusted!$A:$A,$A76,F_Inputs_adjusted!$B:$B,$B76)</f>
        <v>0</v>
      </c>
      <c r="M76" s="122"/>
      <c r="N76" s="20"/>
    </row>
    <row r="77" spans="1:14" ht="14.25">
      <c r="A77" s="151" t="str">
        <f>F_Inputs!A77</f>
        <v>NES</v>
      </c>
      <c r="B77" s="151" t="str">
        <f>F_Inputs!B77</f>
        <v>CWW12_149TOT_PR24</v>
      </c>
      <c r="C77" s="151" t="str">
        <f>F_Inputs!C77</f>
        <v>EA/NRW environmental programme bioresources (WINEP/NEP) - Sludge investigations and monitoring (NEP only) bioresources capex - Total</v>
      </c>
      <c r="D77" s="110" t="str">
        <f>F_Inputs!D77</f>
        <v>£m</v>
      </c>
      <c r="E77" s="110" t="s">
        <v>69</v>
      </c>
      <c r="F77" s="122">
        <f ca="1">SUMIFS(F_Inputs_adjusted!O:O,F_Inputs_adjusted!$A:$A,$A77,F_Inputs_adjusted!$B:$B,$B77)</f>
        <v>0</v>
      </c>
      <c r="G77" s="122">
        <f ca="1">SUMIFS(F_Inputs_adjusted!P:P,F_Inputs_adjusted!$A:$A,$A77,F_Inputs_adjusted!$B:$B,$B77)</f>
        <v>0</v>
      </c>
      <c r="H77" s="122">
        <f ca="1">SUMIFS(F_Inputs_adjusted!Q:Q,F_Inputs_adjusted!$A:$A,$A77,F_Inputs_adjusted!$B:$B,$B77)</f>
        <v>0</v>
      </c>
      <c r="I77" s="122">
        <f ca="1">SUMIFS(F_Inputs_adjusted!R:R,F_Inputs_adjusted!$A:$A,$A77,F_Inputs_adjusted!$B:$B,$B77)</f>
        <v>0</v>
      </c>
      <c r="J77" s="122">
        <f ca="1">SUMIFS(F_Inputs_adjusted!S:S,F_Inputs_adjusted!$A:$A,$A77,F_Inputs_adjusted!$B:$B,$B77)</f>
        <v>0</v>
      </c>
      <c r="K77" s="122">
        <f ca="1">SUMIFS(F_Inputs_adjusted!T:T,F_Inputs_adjusted!$A:$A,$A77,F_Inputs_adjusted!$B:$B,$B77)</f>
        <v>0</v>
      </c>
      <c r="L77" s="122">
        <f ca="1">SUMIFS(F_Inputs_adjusted!U:U,F_Inputs_adjusted!$A:$A,$A77,F_Inputs_adjusted!$B:$B,$B77)</f>
        <v>0</v>
      </c>
      <c r="M77" s="122"/>
      <c r="N77" s="20"/>
    </row>
    <row r="78" spans="1:14" ht="14.25">
      <c r="A78" s="151" t="str">
        <f>F_Inputs!A78</f>
        <v>NES</v>
      </c>
      <c r="B78" s="151" t="str">
        <f>F_Inputs!B78</f>
        <v>CWW12_150TOT_PR24</v>
      </c>
      <c r="C78" s="151" t="str">
        <f>F_Inputs!C78</f>
        <v>EA/NRW environmental programme bioresources (WINEP/NEP) - Sludge investigations and monitoring (NEP only) bioresources opex - Total</v>
      </c>
      <c r="D78" s="110" t="str">
        <f>F_Inputs!D78</f>
        <v>£m</v>
      </c>
      <c r="E78" s="110" t="s">
        <v>69</v>
      </c>
      <c r="F78" s="122">
        <f ca="1">SUMIFS(F_Inputs_adjusted!O:O,F_Inputs_adjusted!$A:$A,$A78,F_Inputs_adjusted!$B:$B,$B78)</f>
        <v>0</v>
      </c>
      <c r="G78" s="122">
        <f ca="1">SUMIFS(F_Inputs_adjusted!P:P,F_Inputs_adjusted!$A:$A,$A78,F_Inputs_adjusted!$B:$B,$B78)</f>
        <v>0</v>
      </c>
      <c r="H78" s="122">
        <f ca="1">SUMIFS(F_Inputs_adjusted!Q:Q,F_Inputs_adjusted!$A:$A,$A78,F_Inputs_adjusted!$B:$B,$B78)</f>
        <v>0</v>
      </c>
      <c r="I78" s="122">
        <f ca="1">SUMIFS(F_Inputs_adjusted!R:R,F_Inputs_adjusted!$A:$A,$A78,F_Inputs_adjusted!$B:$B,$B78)</f>
        <v>0</v>
      </c>
      <c r="J78" s="122">
        <f ca="1">SUMIFS(F_Inputs_adjusted!S:S,F_Inputs_adjusted!$A:$A,$A78,F_Inputs_adjusted!$B:$B,$B78)</f>
        <v>0</v>
      </c>
      <c r="K78" s="122">
        <f ca="1">SUMIFS(F_Inputs_adjusted!T:T,F_Inputs_adjusted!$A:$A,$A78,F_Inputs_adjusted!$B:$B,$B78)</f>
        <v>0</v>
      </c>
      <c r="L78" s="122">
        <f ca="1">SUMIFS(F_Inputs_adjusted!U:U,F_Inputs_adjusted!$A:$A,$A78,F_Inputs_adjusted!$B:$B,$B78)</f>
        <v>0</v>
      </c>
      <c r="M78" s="122"/>
      <c r="N78" s="20"/>
    </row>
    <row r="79" spans="1:14" ht="14.25">
      <c r="A79" s="151" t="str">
        <f>F_Inputs!A79</f>
        <v>NES</v>
      </c>
      <c r="B79" s="151" t="str">
        <f>F_Inputs!B79</f>
        <v>CWW12_151TOT_PR24</v>
      </c>
      <c r="C79" s="151" t="str">
        <f>F_Inputs!C79</f>
        <v>EA/NRW environmental programme bioresources (WINEP/NEP) - Sludge investigations and monitoring (NEP only) bioresources totex - Total</v>
      </c>
      <c r="D79" s="110" t="str">
        <f>F_Inputs!D79</f>
        <v>£m</v>
      </c>
      <c r="E79" s="110" t="s">
        <v>69</v>
      </c>
      <c r="F79" s="122">
        <f ca="1">SUMIFS(F_Inputs_adjusted!O:O,F_Inputs_adjusted!$A:$A,$A79,F_Inputs_adjusted!$B:$B,$B79)</f>
        <v>0</v>
      </c>
      <c r="G79" s="122">
        <f ca="1">SUMIFS(F_Inputs_adjusted!P:P,F_Inputs_adjusted!$A:$A,$A79,F_Inputs_adjusted!$B:$B,$B79)</f>
        <v>0</v>
      </c>
      <c r="H79" s="122">
        <f ca="1">SUMIFS(F_Inputs_adjusted!Q:Q,F_Inputs_adjusted!$A:$A,$A79,F_Inputs_adjusted!$B:$B,$B79)</f>
        <v>0</v>
      </c>
      <c r="I79" s="122">
        <f ca="1">SUMIFS(F_Inputs_adjusted!R:R,F_Inputs_adjusted!$A:$A,$A79,F_Inputs_adjusted!$B:$B,$B79)</f>
        <v>0</v>
      </c>
      <c r="J79" s="122">
        <f ca="1">SUMIFS(F_Inputs_adjusted!S:S,F_Inputs_adjusted!$A:$A,$A79,F_Inputs_adjusted!$B:$B,$B79)</f>
        <v>0</v>
      </c>
      <c r="K79" s="122">
        <f ca="1">SUMIFS(F_Inputs_adjusted!T:T,F_Inputs_adjusted!$A:$A,$A79,F_Inputs_adjusted!$B:$B,$B79)</f>
        <v>0</v>
      </c>
      <c r="L79" s="122">
        <f ca="1">SUMIFS(F_Inputs_adjusted!U:U,F_Inputs_adjusted!$A:$A,$A79,F_Inputs_adjusted!$B:$B,$B79)</f>
        <v>0</v>
      </c>
      <c r="M79" s="122"/>
      <c r="N79" s="20"/>
    </row>
    <row r="80" spans="1:14" ht="14.25">
      <c r="A80" s="151" t="str">
        <f>F_Inputs!A80</f>
        <v>NES</v>
      </c>
      <c r="B80" s="151" t="str">
        <f>F_Inputs!B80</f>
        <v>CWW13_201_PR24</v>
      </c>
      <c r="C80" s="151" t="str">
        <f>F_Inputs!C80</f>
        <v>EA/NRW environmental programme bioresources (WINEP/NEP) - Sludge investigations and monitoring; BVA (WINEP/NEP) bioresources capex - Expenditure on projects starting in AMP8</v>
      </c>
      <c r="D80" s="110" t="str">
        <f>F_Inputs!D80</f>
        <v>£m</v>
      </c>
      <c r="E80" s="110" t="s">
        <v>69</v>
      </c>
      <c r="F80" s="122">
        <f ca="1">SUMIFS(F_Inputs_adjusted!O:O,F_Inputs_adjusted!$A:$A,$A80,F_Inputs_adjusted!$B:$B,$B80)</f>
        <v>0</v>
      </c>
      <c r="G80" s="122">
        <f ca="1">SUMIFS(F_Inputs_adjusted!P:P,F_Inputs_adjusted!$A:$A,$A80,F_Inputs_adjusted!$B:$B,$B80)</f>
        <v>0</v>
      </c>
      <c r="H80" s="122">
        <f ca="1">SUMIFS(F_Inputs_adjusted!Q:Q,F_Inputs_adjusted!$A:$A,$A80,F_Inputs_adjusted!$B:$B,$B80)</f>
        <v>0</v>
      </c>
      <c r="I80" s="122">
        <f ca="1">SUMIFS(F_Inputs_adjusted!R:R,F_Inputs_adjusted!$A:$A,$A80,F_Inputs_adjusted!$B:$B,$B80)</f>
        <v>0</v>
      </c>
      <c r="J80" s="122">
        <f ca="1">SUMIFS(F_Inputs_adjusted!S:S,F_Inputs_adjusted!$A:$A,$A80,F_Inputs_adjusted!$B:$B,$B80)</f>
        <v>0</v>
      </c>
      <c r="K80" s="122">
        <f ca="1">SUMIFS(F_Inputs_adjusted!T:T,F_Inputs_adjusted!$A:$A,$A80,F_Inputs_adjusted!$B:$B,$B80)</f>
        <v>0</v>
      </c>
      <c r="L80" s="122">
        <f ca="1">SUMIFS(F_Inputs_adjusted!U:U,F_Inputs_adjusted!$A:$A,$A80,F_Inputs_adjusted!$B:$B,$B80)</f>
        <v>0</v>
      </c>
      <c r="M80" s="122"/>
      <c r="N80" s="20"/>
    </row>
    <row r="81" spans="1:14" ht="14.25">
      <c r="A81" s="151" t="str">
        <f>F_Inputs!A81</f>
        <v>NES</v>
      </c>
      <c r="B81" s="151" t="str">
        <f>F_Inputs!B81</f>
        <v>CWW13_202_PR24</v>
      </c>
      <c r="C81" s="151" t="str">
        <f>F_Inputs!C81</f>
        <v>EA/NRW environmental programme bioresources (WINEP/NEP) - Sludge investigations and monitoring; BVA (WINEP/NEP) bioresources opex - Expenditure on projects starting in AMP8</v>
      </c>
      <c r="D81" s="110" t="str">
        <f>F_Inputs!D81</f>
        <v>£m</v>
      </c>
      <c r="E81" s="110" t="s">
        <v>69</v>
      </c>
      <c r="F81" s="122">
        <f ca="1">SUMIFS(F_Inputs_adjusted!O:O,F_Inputs_adjusted!$A:$A,$A81,F_Inputs_adjusted!$B:$B,$B81)</f>
        <v>0</v>
      </c>
      <c r="G81" s="122">
        <f ca="1">SUMIFS(F_Inputs_adjusted!P:P,F_Inputs_adjusted!$A:$A,$A81,F_Inputs_adjusted!$B:$B,$B81)</f>
        <v>0</v>
      </c>
      <c r="H81" s="122">
        <f ca="1">SUMIFS(F_Inputs_adjusted!Q:Q,F_Inputs_adjusted!$A:$A,$A81,F_Inputs_adjusted!$B:$B,$B81)</f>
        <v>0</v>
      </c>
      <c r="I81" s="122">
        <f ca="1">SUMIFS(F_Inputs_adjusted!R:R,F_Inputs_adjusted!$A:$A,$A81,F_Inputs_adjusted!$B:$B,$B81)</f>
        <v>0</v>
      </c>
      <c r="J81" s="122">
        <f ca="1">SUMIFS(F_Inputs_adjusted!S:S,F_Inputs_adjusted!$A:$A,$A81,F_Inputs_adjusted!$B:$B,$B81)</f>
        <v>0</v>
      </c>
      <c r="K81" s="122">
        <f ca="1">SUMIFS(F_Inputs_adjusted!T:T,F_Inputs_adjusted!$A:$A,$A81,F_Inputs_adjusted!$B:$B,$B81)</f>
        <v>0</v>
      </c>
      <c r="L81" s="122">
        <f ca="1">SUMIFS(F_Inputs_adjusted!U:U,F_Inputs_adjusted!$A:$A,$A81,F_Inputs_adjusted!$B:$B,$B81)</f>
        <v>0</v>
      </c>
      <c r="M81" s="122"/>
      <c r="N81" s="20"/>
    </row>
    <row r="82" spans="1:14" ht="14.25">
      <c r="A82" s="151" t="str">
        <f>F_Inputs!A82</f>
        <v>NES</v>
      </c>
      <c r="B82" s="151" t="str">
        <f>F_Inputs!B82</f>
        <v>CWW13_203_PR24</v>
      </c>
      <c r="C82" s="151" t="str">
        <f>F_Inputs!C82</f>
        <v>EA/NRW environmental programme bioresources (WINEP/NEP) - Sludge investigations and monitoring; BVA (WINEP/NEP) bioresources totex - Expenditure on projects starting in AMP8</v>
      </c>
      <c r="D82" s="110" t="str">
        <f>F_Inputs!D82</f>
        <v>£m</v>
      </c>
      <c r="E82" s="110" t="s">
        <v>69</v>
      </c>
      <c r="F82" s="122">
        <f ca="1">SUMIFS(F_Inputs_adjusted!O:O,F_Inputs_adjusted!$A:$A,$A82,F_Inputs_adjusted!$B:$B,$B82)</f>
        <v>0</v>
      </c>
      <c r="G82" s="122">
        <f ca="1">SUMIFS(F_Inputs_adjusted!P:P,F_Inputs_adjusted!$A:$A,$A82,F_Inputs_adjusted!$B:$B,$B82)</f>
        <v>0</v>
      </c>
      <c r="H82" s="122">
        <f ca="1">SUMIFS(F_Inputs_adjusted!Q:Q,F_Inputs_adjusted!$A:$A,$A82,F_Inputs_adjusted!$B:$B,$B82)</f>
        <v>0</v>
      </c>
      <c r="I82" s="122">
        <f ca="1">SUMIFS(F_Inputs_adjusted!R:R,F_Inputs_adjusted!$A:$A,$A82,F_Inputs_adjusted!$B:$B,$B82)</f>
        <v>0</v>
      </c>
      <c r="J82" s="122">
        <f ca="1">SUMIFS(F_Inputs_adjusted!S:S,F_Inputs_adjusted!$A:$A,$A82,F_Inputs_adjusted!$B:$B,$B82)</f>
        <v>0</v>
      </c>
      <c r="K82" s="122">
        <f ca="1">SUMIFS(F_Inputs_adjusted!T:T,F_Inputs_adjusted!$A:$A,$A82,F_Inputs_adjusted!$B:$B,$B82)</f>
        <v>0</v>
      </c>
      <c r="L82" s="122">
        <f ca="1">SUMIFS(F_Inputs_adjusted!U:U,F_Inputs_adjusted!$A:$A,$A82,F_Inputs_adjusted!$B:$B,$B82)</f>
        <v>0</v>
      </c>
      <c r="M82" s="122"/>
      <c r="N82" s="20"/>
    </row>
    <row r="83" spans="1:14" ht="14.25">
      <c r="A83" s="151" t="str">
        <f>F_Inputs!A83</f>
        <v>NES</v>
      </c>
      <c r="B83" s="151" t="str">
        <f>F_Inputs!B83</f>
        <v>CWW13_204_PR24</v>
      </c>
      <c r="C83" s="151" t="str">
        <f>F_Inputs!C83</f>
        <v>EA/NRW environmental programme bioresources (WINEP/NEP) - Sludge investigations and monitoring; BVA (WINEP/NEP) bioresources third party contributions - Expenditure on projects starting in AMP8</v>
      </c>
      <c r="D83" s="110" t="str">
        <f>F_Inputs!D83</f>
        <v>£m</v>
      </c>
      <c r="E83" s="110" t="s">
        <v>69</v>
      </c>
      <c r="F83" s="122">
        <f ca="1">SUMIFS(F_Inputs_adjusted!O:O,F_Inputs_adjusted!$A:$A,$A83,F_Inputs_adjusted!$B:$B,$B83)</f>
        <v>0</v>
      </c>
      <c r="G83" s="122">
        <f ca="1">SUMIFS(F_Inputs_adjusted!P:P,F_Inputs_adjusted!$A:$A,$A83,F_Inputs_adjusted!$B:$B,$B83)</f>
        <v>0</v>
      </c>
      <c r="H83" s="122">
        <f ca="1">SUMIFS(F_Inputs_adjusted!Q:Q,F_Inputs_adjusted!$A:$A,$A83,F_Inputs_adjusted!$B:$B,$B83)</f>
        <v>0</v>
      </c>
      <c r="I83" s="122">
        <f ca="1">SUMIFS(F_Inputs_adjusted!R:R,F_Inputs_adjusted!$A:$A,$A83,F_Inputs_adjusted!$B:$B,$B83)</f>
        <v>0</v>
      </c>
      <c r="J83" s="122">
        <f ca="1">SUMIFS(F_Inputs_adjusted!S:S,F_Inputs_adjusted!$A:$A,$A83,F_Inputs_adjusted!$B:$B,$B83)</f>
        <v>0</v>
      </c>
      <c r="K83" s="122">
        <f ca="1">SUMIFS(F_Inputs_adjusted!T:T,F_Inputs_adjusted!$A:$A,$A83,F_Inputs_adjusted!$B:$B,$B83)</f>
        <v>0</v>
      </c>
      <c r="L83" s="122">
        <f ca="1">SUMIFS(F_Inputs_adjusted!U:U,F_Inputs_adjusted!$A:$A,$A83,F_Inputs_adjusted!$B:$B,$B83)</f>
        <v>0</v>
      </c>
      <c r="M83" s="122"/>
      <c r="N83" s="20"/>
    </row>
    <row r="84" spans="1:14" ht="14.25">
      <c r="A84" s="151" t="str">
        <f>F_Inputs!A84</f>
        <v>NES</v>
      </c>
      <c r="B84" s="151" t="str">
        <f>F_Inputs!B84</f>
        <v>CWW14_201_PR24</v>
      </c>
      <c r="C84" s="151" t="str">
        <f>F_Inputs!C84</f>
        <v>EA/NRW environmental programme bioresources (WINEP/NEP) - Sludge investigations and monitoring; BVA (WINEP/NEP) bioresources capex - Expenditure on alternative least cost option plan for projects starting in AMP8</v>
      </c>
      <c r="D84" s="110" t="str">
        <f>F_Inputs!D84</f>
        <v>£m</v>
      </c>
      <c r="E84" s="110" t="s">
        <v>69</v>
      </c>
      <c r="F84" s="122">
        <f ca="1">SUMIFS(F_Inputs_adjusted!O:O,F_Inputs_adjusted!$A:$A,$A84,F_Inputs_adjusted!$B:$B,$B84)</f>
        <v>0</v>
      </c>
      <c r="G84" s="122">
        <f ca="1">SUMIFS(F_Inputs_adjusted!P:P,F_Inputs_adjusted!$A:$A,$A84,F_Inputs_adjusted!$B:$B,$B84)</f>
        <v>0</v>
      </c>
      <c r="H84" s="122">
        <f ca="1">SUMIFS(F_Inputs_adjusted!Q:Q,F_Inputs_adjusted!$A:$A,$A84,F_Inputs_adjusted!$B:$B,$B84)</f>
        <v>0</v>
      </c>
      <c r="I84" s="122">
        <f ca="1">SUMIFS(F_Inputs_adjusted!R:R,F_Inputs_adjusted!$A:$A,$A84,F_Inputs_adjusted!$B:$B,$B84)</f>
        <v>0</v>
      </c>
      <c r="J84" s="122">
        <f ca="1">SUMIFS(F_Inputs_adjusted!S:S,F_Inputs_adjusted!$A:$A,$A84,F_Inputs_adjusted!$B:$B,$B84)</f>
        <v>0</v>
      </c>
      <c r="K84" s="122">
        <f ca="1">SUMIFS(F_Inputs_adjusted!T:T,F_Inputs_adjusted!$A:$A,$A84,F_Inputs_adjusted!$B:$B,$B84)</f>
        <v>0</v>
      </c>
      <c r="L84" s="122">
        <f ca="1">SUMIFS(F_Inputs_adjusted!U:U,F_Inputs_adjusted!$A:$A,$A84,F_Inputs_adjusted!$B:$B,$B84)</f>
        <v>0</v>
      </c>
      <c r="M84" s="122"/>
      <c r="N84" s="20"/>
    </row>
    <row r="85" spans="1:14" ht="14.25">
      <c r="A85" s="151" t="str">
        <f>F_Inputs!A85</f>
        <v>NES</v>
      </c>
      <c r="B85" s="151" t="str">
        <f>F_Inputs!B85</f>
        <v>CWW14_202_PR24</v>
      </c>
      <c r="C85" s="151" t="str">
        <f>F_Inputs!C85</f>
        <v>EA/NRW environmental programme bioresources (WINEP/NEP) - Sludge investigations and monitoring; BVA (WINEP/NEP) bioresources opex - Expenditure on alternative least cost option plan for projects starting in AMP8</v>
      </c>
      <c r="D85" s="110" t="str">
        <f>F_Inputs!D85</f>
        <v>£m</v>
      </c>
      <c r="E85" s="110" t="s">
        <v>69</v>
      </c>
      <c r="F85" s="122">
        <f ca="1">SUMIFS(F_Inputs_adjusted!O:O,F_Inputs_adjusted!$A:$A,$A85,F_Inputs_adjusted!$B:$B,$B85)</f>
        <v>0</v>
      </c>
      <c r="G85" s="122">
        <f ca="1">SUMIFS(F_Inputs_adjusted!P:P,F_Inputs_adjusted!$A:$A,$A85,F_Inputs_adjusted!$B:$B,$B85)</f>
        <v>0</v>
      </c>
      <c r="H85" s="122">
        <f ca="1">SUMIFS(F_Inputs_adjusted!Q:Q,F_Inputs_adjusted!$A:$A,$A85,F_Inputs_adjusted!$B:$B,$B85)</f>
        <v>0</v>
      </c>
      <c r="I85" s="122">
        <f ca="1">SUMIFS(F_Inputs_adjusted!R:R,F_Inputs_adjusted!$A:$A,$A85,F_Inputs_adjusted!$B:$B,$B85)</f>
        <v>0</v>
      </c>
      <c r="J85" s="122">
        <f ca="1">SUMIFS(F_Inputs_adjusted!S:S,F_Inputs_adjusted!$A:$A,$A85,F_Inputs_adjusted!$B:$B,$B85)</f>
        <v>0</v>
      </c>
      <c r="K85" s="122">
        <f ca="1">SUMIFS(F_Inputs_adjusted!T:T,F_Inputs_adjusted!$A:$A,$A85,F_Inputs_adjusted!$B:$B,$B85)</f>
        <v>0</v>
      </c>
      <c r="L85" s="122">
        <f ca="1">SUMIFS(F_Inputs_adjusted!U:U,F_Inputs_adjusted!$A:$A,$A85,F_Inputs_adjusted!$B:$B,$B85)</f>
        <v>0</v>
      </c>
      <c r="M85" s="122"/>
      <c r="N85" s="20"/>
    </row>
    <row r="86" spans="1:14" ht="14.25">
      <c r="A86" s="151" t="str">
        <f>F_Inputs!A86</f>
        <v>NES</v>
      </c>
      <c r="B86" s="151" t="str">
        <f>F_Inputs!B86</f>
        <v>CWW14_203_PR24</v>
      </c>
      <c r="C86" s="151" t="str">
        <f>F_Inputs!C86</f>
        <v>EA/NRW environmental programme bioresources (WINEP/NEP) - Sludge investigations and monitoring; BVA (WINEP/NEP) bioresources totex - Expenditure on alternative least cost option plan for projects starting in AMP8</v>
      </c>
      <c r="D86" s="110" t="str">
        <f>F_Inputs!D86</f>
        <v>£m</v>
      </c>
      <c r="E86" s="110" t="s">
        <v>69</v>
      </c>
      <c r="F86" s="122">
        <f ca="1">SUMIFS(F_Inputs_adjusted!O:O,F_Inputs_adjusted!$A:$A,$A86,F_Inputs_adjusted!$B:$B,$B86)</f>
        <v>0</v>
      </c>
      <c r="G86" s="122">
        <f ca="1">SUMIFS(F_Inputs_adjusted!P:P,F_Inputs_adjusted!$A:$A,$A86,F_Inputs_adjusted!$B:$B,$B86)</f>
        <v>0</v>
      </c>
      <c r="H86" s="122">
        <f ca="1">SUMIFS(F_Inputs_adjusted!Q:Q,F_Inputs_adjusted!$A:$A,$A86,F_Inputs_adjusted!$B:$B,$B86)</f>
        <v>0</v>
      </c>
      <c r="I86" s="122">
        <f ca="1">SUMIFS(F_Inputs_adjusted!R:R,F_Inputs_adjusted!$A:$A,$A86,F_Inputs_adjusted!$B:$B,$B86)</f>
        <v>0</v>
      </c>
      <c r="J86" s="122">
        <f ca="1">SUMIFS(F_Inputs_adjusted!S:S,F_Inputs_adjusted!$A:$A,$A86,F_Inputs_adjusted!$B:$B,$B86)</f>
        <v>0</v>
      </c>
      <c r="K86" s="122">
        <f ca="1">SUMIFS(F_Inputs_adjusted!T:T,F_Inputs_adjusted!$A:$A,$A86,F_Inputs_adjusted!$B:$B,$B86)</f>
        <v>0</v>
      </c>
      <c r="L86" s="122">
        <f ca="1">SUMIFS(F_Inputs_adjusted!U:U,F_Inputs_adjusted!$A:$A,$A86,F_Inputs_adjusted!$B:$B,$B86)</f>
        <v>0</v>
      </c>
      <c r="M86" s="122"/>
      <c r="N86" s="20"/>
    </row>
    <row r="87" spans="1:14" ht="14.25">
      <c r="A87" s="151" t="str">
        <f>F_Inputs!A87</f>
        <v>NES</v>
      </c>
      <c r="B87" s="151" t="str">
        <f>F_Inputs!B87</f>
        <v>CWW17_149TOT_PR24</v>
      </c>
      <c r="C87" s="151" t="str">
        <f>F_Inputs!C87</f>
        <v>EA/NRW environmental programme bioresources (WINEP/NEP) - Sludge investigations and monitoring (NEP only) bioresources capex - Total</v>
      </c>
      <c r="D87" s="110" t="str">
        <f>F_Inputs!D87</f>
        <v>£m</v>
      </c>
      <c r="E87" s="110" t="s">
        <v>69</v>
      </c>
      <c r="F87" s="122">
        <f ca="1">SUMIFS(F_Inputs_adjusted!O:O,F_Inputs_adjusted!$A:$A,$A87,F_Inputs_adjusted!$B:$B,$B87)</f>
        <v>0</v>
      </c>
      <c r="G87" s="122">
        <f ca="1">SUMIFS(F_Inputs_adjusted!P:P,F_Inputs_adjusted!$A:$A,$A87,F_Inputs_adjusted!$B:$B,$B87)</f>
        <v>0</v>
      </c>
      <c r="H87" s="122">
        <f ca="1">SUMIFS(F_Inputs_adjusted!Q:Q,F_Inputs_adjusted!$A:$A,$A87,F_Inputs_adjusted!$B:$B,$B87)</f>
        <v>0</v>
      </c>
      <c r="I87" s="122">
        <f ca="1">SUMIFS(F_Inputs_adjusted!R:R,F_Inputs_adjusted!$A:$A,$A87,F_Inputs_adjusted!$B:$B,$B87)</f>
        <v>0</v>
      </c>
      <c r="J87" s="122">
        <f ca="1">SUMIFS(F_Inputs_adjusted!S:S,F_Inputs_adjusted!$A:$A,$A87,F_Inputs_adjusted!$B:$B,$B87)</f>
        <v>0</v>
      </c>
      <c r="K87" s="122">
        <f ca="1">SUMIFS(F_Inputs_adjusted!T:T,F_Inputs_adjusted!$A:$A,$A87,F_Inputs_adjusted!$B:$B,$B87)</f>
        <v>0</v>
      </c>
      <c r="L87" s="122">
        <f ca="1">SUMIFS(F_Inputs_adjusted!U:U,F_Inputs_adjusted!$A:$A,$A87,F_Inputs_adjusted!$B:$B,$B87)</f>
        <v>0</v>
      </c>
      <c r="M87" s="122"/>
      <c r="N87" s="20"/>
    </row>
    <row r="88" spans="1:14" ht="14.25">
      <c r="A88" s="151" t="str">
        <f>F_Inputs!A88</f>
        <v>NES</v>
      </c>
      <c r="B88" s="151" t="str">
        <f>F_Inputs!B88</f>
        <v>CWW17_150TOT_PR24</v>
      </c>
      <c r="C88" s="151" t="str">
        <f>F_Inputs!C88</f>
        <v>EA/NRW environmental programme bioresources (WINEP/NEP) - Sludge investigations and monitoring (NEP only) bioresources opex - Total</v>
      </c>
      <c r="D88" s="110" t="str">
        <f>F_Inputs!D88</f>
        <v>£m</v>
      </c>
      <c r="E88" s="110" t="s">
        <v>69</v>
      </c>
      <c r="F88" s="122">
        <f ca="1">SUMIFS(F_Inputs_adjusted!O:O,F_Inputs_adjusted!$A:$A,$A88,F_Inputs_adjusted!$B:$B,$B88)</f>
        <v>0</v>
      </c>
      <c r="G88" s="122">
        <f ca="1">SUMIFS(F_Inputs_adjusted!P:P,F_Inputs_adjusted!$A:$A,$A88,F_Inputs_adjusted!$B:$B,$B88)</f>
        <v>0</v>
      </c>
      <c r="H88" s="122">
        <f ca="1">SUMIFS(F_Inputs_adjusted!Q:Q,F_Inputs_adjusted!$A:$A,$A88,F_Inputs_adjusted!$B:$B,$B88)</f>
        <v>0</v>
      </c>
      <c r="I88" s="122">
        <f ca="1">SUMIFS(F_Inputs_adjusted!R:R,F_Inputs_adjusted!$A:$A,$A88,F_Inputs_adjusted!$B:$B,$B88)</f>
        <v>0</v>
      </c>
      <c r="J88" s="122">
        <f ca="1">SUMIFS(F_Inputs_adjusted!S:S,F_Inputs_adjusted!$A:$A,$A88,F_Inputs_adjusted!$B:$B,$B88)</f>
        <v>0</v>
      </c>
      <c r="K88" s="122">
        <f ca="1">SUMIFS(F_Inputs_adjusted!T:T,F_Inputs_adjusted!$A:$A,$A88,F_Inputs_adjusted!$B:$B,$B88)</f>
        <v>0</v>
      </c>
      <c r="L88" s="122">
        <f ca="1">SUMIFS(F_Inputs_adjusted!U:U,F_Inputs_adjusted!$A:$A,$A88,F_Inputs_adjusted!$B:$B,$B88)</f>
        <v>0</v>
      </c>
      <c r="M88" s="122"/>
      <c r="N88" s="20"/>
    </row>
    <row r="89" spans="1:14" ht="14.25">
      <c r="A89" s="151" t="str">
        <f>F_Inputs!A89</f>
        <v>NES</v>
      </c>
      <c r="B89" s="151" t="str">
        <f>F_Inputs!B89</f>
        <v>CWW17_151TOT_PR24</v>
      </c>
      <c r="C89" s="151" t="str">
        <f>F_Inputs!C89</f>
        <v>EA/NRW environmental programme bioresources (WINEP/NEP) - Sludge investigations and monitoring (NEP only) bioresources totex - Total</v>
      </c>
      <c r="D89" s="110" t="str">
        <f>F_Inputs!D89</f>
        <v>£m</v>
      </c>
      <c r="E89" s="110" t="s">
        <v>69</v>
      </c>
      <c r="F89" s="122">
        <f ca="1">SUMIFS(F_Inputs_adjusted!O:O,F_Inputs_adjusted!$A:$A,$A89,F_Inputs_adjusted!$B:$B,$B89)</f>
        <v>0</v>
      </c>
      <c r="G89" s="122">
        <f ca="1">SUMIFS(F_Inputs_adjusted!P:P,F_Inputs_adjusted!$A:$A,$A89,F_Inputs_adjusted!$B:$B,$B89)</f>
        <v>0</v>
      </c>
      <c r="H89" s="122">
        <f ca="1">SUMIFS(F_Inputs_adjusted!Q:Q,F_Inputs_adjusted!$A:$A,$A89,F_Inputs_adjusted!$B:$B,$B89)</f>
        <v>0</v>
      </c>
      <c r="I89" s="122">
        <f ca="1">SUMIFS(F_Inputs_adjusted!R:R,F_Inputs_adjusted!$A:$A,$A89,F_Inputs_adjusted!$B:$B,$B89)</f>
        <v>0</v>
      </c>
      <c r="J89" s="122">
        <f ca="1">SUMIFS(F_Inputs_adjusted!S:S,F_Inputs_adjusted!$A:$A,$A89,F_Inputs_adjusted!$B:$B,$B89)</f>
        <v>0</v>
      </c>
      <c r="K89" s="122">
        <f ca="1">SUMIFS(F_Inputs_adjusted!T:T,F_Inputs_adjusted!$A:$A,$A89,F_Inputs_adjusted!$B:$B,$B89)</f>
        <v>0</v>
      </c>
      <c r="L89" s="122">
        <f ca="1">SUMIFS(F_Inputs_adjusted!U:U,F_Inputs_adjusted!$A:$A,$A89,F_Inputs_adjusted!$B:$B,$B89)</f>
        <v>0</v>
      </c>
      <c r="M89" s="122"/>
      <c r="N89" s="20"/>
    </row>
    <row r="90" spans="1:14" ht="14.25">
      <c r="A90" s="151" t="str">
        <f>F_Inputs!A90</f>
        <v>NES</v>
      </c>
      <c r="B90" s="151" t="str">
        <f>F_Inputs!B90</f>
        <v>CWW20_064_PR24</v>
      </c>
      <c r="C90" s="151" t="str">
        <f>F_Inputs!C90</f>
        <v>Other data - Total number of WINEP/NEP investigations</v>
      </c>
      <c r="D90" s="110" t="str">
        <f>F_Inputs!D90</f>
        <v>nr</v>
      </c>
      <c r="E90" s="110" t="s">
        <v>69</v>
      </c>
      <c r="F90" s="122">
        <f ca="1">SUMIFS(F_Inputs_adjusted!O:O,F_Inputs_adjusted!$A:$A,$A90,F_Inputs_adjusted!$B:$B,$B90)</f>
        <v>0</v>
      </c>
      <c r="G90" s="122">
        <f ca="1">SUMIFS(F_Inputs_adjusted!P:P,F_Inputs_adjusted!$A:$A,$A90,F_Inputs_adjusted!$B:$B,$B90)</f>
        <v>0</v>
      </c>
      <c r="H90" s="122">
        <f ca="1">SUMIFS(F_Inputs_adjusted!Q:Q,F_Inputs_adjusted!$A:$A,$A90,F_Inputs_adjusted!$B:$B,$B90)</f>
        <v>0</v>
      </c>
      <c r="I90" s="122">
        <f ca="1">SUMIFS(F_Inputs_adjusted!R:R,F_Inputs_adjusted!$A:$A,$A90,F_Inputs_adjusted!$B:$B,$B90)</f>
        <v>1419</v>
      </c>
      <c r="J90" s="122">
        <f ca="1">SUMIFS(F_Inputs_adjusted!S:S,F_Inputs_adjusted!$A:$A,$A90,F_Inputs_adjusted!$B:$B,$B90)</f>
        <v>0</v>
      </c>
      <c r="K90" s="122">
        <f ca="1">SUMIFS(F_Inputs_adjusted!T:T,F_Inputs_adjusted!$A:$A,$A90,F_Inputs_adjusted!$B:$B,$B90)</f>
        <v>0</v>
      </c>
      <c r="L90" s="122">
        <f ca="1">SUMIFS(F_Inputs_adjusted!U:U,F_Inputs_adjusted!$A:$A,$A90,F_Inputs_adjusted!$B:$B,$B90)</f>
        <v>0</v>
      </c>
      <c r="M90" s="122"/>
      <c r="N90" s="20"/>
    </row>
    <row r="91" spans="1:14" ht="14.25">
      <c r="A91" s="151" t="str">
        <f>F_Inputs!A91</f>
        <v>NES</v>
      </c>
      <c r="B91" s="151" t="str">
        <f>F_Inputs!B91</f>
        <v>BIO5_011_PR24</v>
      </c>
      <c r="C91" s="151" t="str">
        <f>F_Inputs!C91</f>
        <v>Sludge management/sludge treatment/ Bioresources cost driver - Additional Line 1; Sludge management/sludge treatment/ Bioresources cost driver</v>
      </c>
      <c r="D91" s="110" t="str">
        <f>F_Inputs!D91</f>
        <v>define</v>
      </c>
      <c r="E91" s="110" t="s">
        <v>69</v>
      </c>
      <c r="F91" s="122">
        <f ca="1">SUMIFS(F_Inputs_adjusted!O:O,F_Inputs_adjusted!$A:$A,$A91,F_Inputs_adjusted!$B:$B,$B91)</f>
        <v>0</v>
      </c>
      <c r="G91" s="122">
        <f ca="1">SUMIFS(F_Inputs_adjusted!P:P,F_Inputs_adjusted!$A:$A,$A91,F_Inputs_adjusted!$B:$B,$B91)</f>
        <v>0</v>
      </c>
      <c r="H91" s="122">
        <f ca="1">SUMIFS(F_Inputs_adjusted!Q:Q,F_Inputs_adjusted!$A:$A,$A91,F_Inputs_adjusted!$B:$B,$B91)</f>
        <v>0</v>
      </c>
      <c r="I91" s="122">
        <f ca="1">SUMIFS(F_Inputs_adjusted!R:R,F_Inputs_adjusted!$A:$A,$A91,F_Inputs_adjusted!$B:$B,$B91)</f>
        <v>0</v>
      </c>
      <c r="J91" s="122">
        <f ca="1">SUMIFS(F_Inputs_adjusted!S:S,F_Inputs_adjusted!$A:$A,$A91,F_Inputs_adjusted!$B:$B,$B91)</f>
        <v>0</v>
      </c>
      <c r="K91" s="122">
        <f ca="1">SUMIFS(F_Inputs_adjusted!T:T,F_Inputs_adjusted!$A:$A,$A91,F_Inputs_adjusted!$B:$B,$B91)</f>
        <v>0</v>
      </c>
      <c r="L91" s="122">
        <f ca="1">SUMIFS(F_Inputs_adjusted!U:U,F_Inputs_adjusted!$A:$A,$A91,F_Inputs_adjusted!$B:$B,$B91)</f>
        <v>0</v>
      </c>
      <c r="M91" s="122"/>
      <c r="N91" s="20"/>
    </row>
    <row r="92" spans="1:14" ht="14.25">
      <c r="A92" s="151" t="str">
        <f>F_Inputs!A92</f>
        <v>SVE</v>
      </c>
      <c r="B92" s="151" t="str">
        <f>F_Inputs!B92</f>
        <v>CWW3_149TOT_PR24</v>
      </c>
      <c r="C92" s="151" t="str">
        <f>F_Inputs!C92</f>
        <v>EA/NRW environmental programme bioresources (WINEP/NEP) - Sludge investigations and monitoring (NEP only) bioresources capex - Total</v>
      </c>
      <c r="D92" s="110" t="str">
        <f>F_Inputs!D92</f>
        <v>£m</v>
      </c>
      <c r="E92" s="110" t="s">
        <v>69</v>
      </c>
      <c r="F92" s="122">
        <f ca="1">SUMIFS(F_Inputs_adjusted!O:O,F_Inputs_adjusted!$A:$A,$A92,F_Inputs_adjusted!$B:$B,$B92)</f>
        <v>0</v>
      </c>
      <c r="G92" s="122">
        <f ca="1">SUMIFS(F_Inputs_adjusted!P:P,F_Inputs_adjusted!$A:$A,$A92,F_Inputs_adjusted!$B:$B,$B92)</f>
        <v>0</v>
      </c>
      <c r="H92" s="122">
        <f ca="1">SUMIFS(F_Inputs_adjusted!Q:Q,F_Inputs_adjusted!$A:$A,$A92,F_Inputs_adjusted!$B:$B,$B92)</f>
        <v>0</v>
      </c>
      <c r="I92" s="122">
        <f ca="1">SUMIFS(F_Inputs_adjusted!R:R,F_Inputs_adjusted!$A:$A,$A92,F_Inputs_adjusted!$B:$B,$B92)</f>
        <v>0</v>
      </c>
      <c r="J92" s="122">
        <f ca="1">SUMIFS(F_Inputs_adjusted!S:S,F_Inputs_adjusted!$A:$A,$A92,F_Inputs_adjusted!$B:$B,$B92)</f>
        <v>0</v>
      </c>
      <c r="K92" s="122">
        <f ca="1">SUMIFS(F_Inputs_adjusted!T:T,F_Inputs_adjusted!$A:$A,$A92,F_Inputs_adjusted!$B:$B,$B92)</f>
        <v>0</v>
      </c>
      <c r="L92" s="122">
        <f ca="1">SUMIFS(F_Inputs_adjusted!U:U,F_Inputs_adjusted!$A:$A,$A92,F_Inputs_adjusted!$B:$B,$B92)</f>
        <v>0</v>
      </c>
      <c r="M92" s="122"/>
      <c r="N92" s="20"/>
    </row>
    <row r="93" spans="1:14" ht="14.25">
      <c r="A93" s="151" t="str">
        <f>F_Inputs!A93</f>
        <v>SVE</v>
      </c>
      <c r="B93" s="151" t="str">
        <f>F_Inputs!B93</f>
        <v>CWW3_150TOT_PR24</v>
      </c>
      <c r="C93" s="151" t="str">
        <f>F_Inputs!C93</f>
        <v>EA/NRW environmental programme bioresources (WINEP/NEP) - Sludge investigations and monitoring (NEP only) bioresources opex - Total</v>
      </c>
      <c r="D93" s="110" t="str">
        <f>F_Inputs!D93</f>
        <v>£m</v>
      </c>
      <c r="E93" s="110" t="s">
        <v>69</v>
      </c>
      <c r="F93" s="122">
        <f ca="1">SUMIFS(F_Inputs_adjusted!O:O,F_Inputs_adjusted!$A:$A,$A93,F_Inputs_adjusted!$B:$B,$B93)</f>
        <v>0</v>
      </c>
      <c r="G93" s="122">
        <f ca="1">SUMIFS(F_Inputs_adjusted!P:P,F_Inputs_adjusted!$A:$A,$A93,F_Inputs_adjusted!$B:$B,$B93)</f>
        <v>0</v>
      </c>
      <c r="H93" s="122">
        <f ca="1">SUMIFS(F_Inputs_adjusted!Q:Q,F_Inputs_adjusted!$A:$A,$A93,F_Inputs_adjusted!$B:$B,$B93)</f>
        <v>0</v>
      </c>
      <c r="I93" s="122">
        <f ca="1">SUMIFS(F_Inputs_adjusted!R:R,F_Inputs_adjusted!$A:$A,$A93,F_Inputs_adjusted!$B:$B,$B93)</f>
        <v>0</v>
      </c>
      <c r="J93" s="122">
        <f ca="1">SUMIFS(F_Inputs_adjusted!S:S,F_Inputs_adjusted!$A:$A,$A93,F_Inputs_adjusted!$B:$B,$B93)</f>
        <v>0</v>
      </c>
      <c r="K93" s="122">
        <f ca="1">SUMIFS(F_Inputs_adjusted!T:T,F_Inputs_adjusted!$A:$A,$A93,F_Inputs_adjusted!$B:$B,$B93)</f>
        <v>0</v>
      </c>
      <c r="L93" s="122">
        <f ca="1">SUMIFS(F_Inputs_adjusted!U:U,F_Inputs_adjusted!$A:$A,$A93,F_Inputs_adjusted!$B:$B,$B93)</f>
        <v>0</v>
      </c>
      <c r="M93" s="122"/>
      <c r="N93" s="20"/>
    </row>
    <row r="94" spans="1:14" ht="14.25">
      <c r="A94" s="151" t="str">
        <f>F_Inputs!A94</f>
        <v>SVE</v>
      </c>
      <c r="B94" s="151" t="str">
        <f>F_Inputs!B94</f>
        <v>CWW3_151TOT_PR24</v>
      </c>
      <c r="C94" s="151" t="str">
        <f>F_Inputs!C94</f>
        <v>EA/NRW environmental programme bioresources (WINEP/NEP) - Sludge investigations and monitoring (NEP only) bioresources totex - Total</v>
      </c>
      <c r="D94" s="110" t="str">
        <f>F_Inputs!D94</f>
        <v>£m</v>
      </c>
      <c r="E94" s="110" t="s">
        <v>69</v>
      </c>
      <c r="F94" s="122">
        <f ca="1">SUMIFS(F_Inputs_adjusted!O:O,F_Inputs_adjusted!$A:$A,$A94,F_Inputs_adjusted!$B:$B,$B94)</f>
        <v>0</v>
      </c>
      <c r="G94" s="122">
        <f ca="1">SUMIFS(F_Inputs_adjusted!P:P,F_Inputs_adjusted!$A:$A,$A94,F_Inputs_adjusted!$B:$B,$B94)</f>
        <v>0</v>
      </c>
      <c r="H94" s="122">
        <f ca="1">SUMIFS(F_Inputs_adjusted!Q:Q,F_Inputs_adjusted!$A:$A,$A94,F_Inputs_adjusted!$B:$B,$B94)</f>
        <v>0</v>
      </c>
      <c r="I94" s="122">
        <f ca="1">SUMIFS(F_Inputs_adjusted!R:R,F_Inputs_adjusted!$A:$A,$A94,F_Inputs_adjusted!$B:$B,$B94)</f>
        <v>0</v>
      </c>
      <c r="J94" s="122">
        <f ca="1">SUMIFS(F_Inputs_adjusted!S:S,F_Inputs_adjusted!$A:$A,$A94,F_Inputs_adjusted!$B:$B,$B94)</f>
        <v>0</v>
      </c>
      <c r="K94" s="122">
        <f ca="1">SUMIFS(F_Inputs_adjusted!T:T,F_Inputs_adjusted!$A:$A,$A94,F_Inputs_adjusted!$B:$B,$B94)</f>
        <v>0</v>
      </c>
      <c r="L94" s="122">
        <f ca="1">SUMIFS(F_Inputs_adjusted!U:U,F_Inputs_adjusted!$A:$A,$A94,F_Inputs_adjusted!$B:$B,$B94)</f>
        <v>0</v>
      </c>
      <c r="M94" s="122"/>
      <c r="N94" s="20"/>
    </row>
    <row r="95" spans="1:14" ht="14.25">
      <c r="A95" s="151" t="str">
        <f>F_Inputs!A95</f>
        <v>SVE</v>
      </c>
      <c r="B95" s="151" t="str">
        <f>F_Inputs!B95</f>
        <v>CWW9_149TOT_PR24</v>
      </c>
      <c r="C95" s="151" t="str">
        <f>F_Inputs!C95</f>
        <v>EA/NRW environmental programme bioresources (WINEP/NEP) - Sludge investigations and monitoring (NEP only) bioresources capex - Total</v>
      </c>
      <c r="D95" s="110" t="str">
        <f>F_Inputs!D95</f>
        <v>£m</v>
      </c>
      <c r="E95" s="110" t="s">
        <v>69</v>
      </c>
      <c r="F95" s="122">
        <f ca="1">SUMIFS(F_Inputs_adjusted!O:O,F_Inputs_adjusted!$A:$A,$A95,F_Inputs_adjusted!$B:$B,$B95)</f>
        <v>0</v>
      </c>
      <c r="G95" s="122">
        <f ca="1">SUMIFS(F_Inputs_adjusted!P:P,F_Inputs_adjusted!$A:$A,$A95,F_Inputs_adjusted!$B:$B,$B95)</f>
        <v>0</v>
      </c>
      <c r="H95" s="122">
        <f ca="1">SUMIFS(F_Inputs_adjusted!Q:Q,F_Inputs_adjusted!$A:$A,$A95,F_Inputs_adjusted!$B:$B,$B95)</f>
        <v>0</v>
      </c>
      <c r="I95" s="122">
        <f ca="1">SUMIFS(F_Inputs_adjusted!R:R,F_Inputs_adjusted!$A:$A,$A95,F_Inputs_adjusted!$B:$B,$B95)</f>
        <v>0</v>
      </c>
      <c r="J95" s="122">
        <f ca="1">SUMIFS(F_Inputs_adjusted!S:S,F_Inputs_adjusted!$A:$A,$A95,F_Inputs_adjusted!$B:$B,$B95)</f>
        <v>0</v>
      </c>
      <c r="K95" s="122">
        <f ca="1">SUMIFS(F_Inputs_adjusted!T:T,F_Inputs_adjusted!$A:$A,$A95,F_Inputs_adjusted!$B:$B,$B95)</f>
        <v>0</v>
      </c>
      <c r="L95" s="122">
        <f ca="1">SUMIFS(F_Inputs_adjusted!U:U,F_Inputs_adjusted!$A:$A,$A95,F_Inputs_adjusted!$B:$B,$B95)</f>
        <v>0</v>
      </c>
      <c r="M95" s="122"/>
      <c r="N95" s="20"/>
    </row>
    <row r="96" spans="1:14" ht="14.25">
      <c r="A96" s="151" t="str">
        <f>F_Inputs!A96</f>
        <v>SVE</v>
      </c>
      <c r="B96" s="151" t="str">
        <f>F_Inputs!B96</f>
        <v>CWW9_150TOT_PR24</v>
      </c>
      <c r="C96" s="151" t="str">
        <f>F_Inputs!C96</f>
        <v>EA/NRW environmental programme bioresources (WINEP/NEP) - Sludge investigations and monitoring (NEP only) bioresources opex - Total</v>
      </c>
      <c r="D96" s="110" t="str">
        <f>F_Inputs!D96</f>
        <v>£m</v>
      </c>
      <c r="E96" s="110" t="s">
        <v>69</v>
      </c>
      <c r="F96" s="122">
        <f ca="1">SUMIFS(F_Inputs_adjusted!O:O,F_Inputs_adjusted!$A:$A,$A96,F_Inputs_adjusted!$B:$B,$B96)</f>
        <v>0</v>
      </c>
      <c r="G96" s="122">
        <f ca="1">SUMIFS(F_Inputs_adjusted!P:P,F_Inputs_adjusted!$A:$A,$A96,F_Inputs_adjusted!$B:$B,$B96)</f>
        <v>0</v>
      </c>
      <c r="H96" s="122">
        <f ca="1">SUMIFS(F_Inputs_adjusted!Q:Q,F_Inputs_adjusted!$A:$A,$A96,F_Inputs_adjusted!$B:$B,$B96)</f>
        <v>0</v>
      </c>
      <c r="I96" s="122">
        <f ca="1">SUMIFS(F_Inputs_adjusted!R:R,F_Inputs_adjusted!$A:$A,$A96,F_Inputs_adjusted!$B:$B,$B96)</f>
        <v>0</v>
      </c>
      <c r="J96" s="122">
        <f ca="1">SUMIFS(F_Inputs_adjusted!S:S,F_Inputs_adjusted!$A:$A,$A96,F_Inputs_adjusted!$B:$B,$B96)</f>
        <v>0</v>
      </c>
      <c r="K96" s="122">
        <f ca="1">SUMIFS(F_Inputs_adjusted!T:T,F_Inputs_adjusted!$A:$A,$A96,F_Inputs_adjusted!$B:$B,$B96)</f>
        <v>0</v>
      </c>
      <c r="L96" s="122">
        <f ca="1">SUMIFS(F_Inputs_adjusted!U:U,F_Inputs_adjusted!$A:$A,$A96,F_Inputs_adjusted!$B:$B,$B96)</f>
        <v>0</v>
      </c>
      <c r="M96" s="122"/>
      <c r="N96" s="20"/>
    </row>
    <row r="97" spans="1:14" ht="14.25">
      <c r="A97" s="151" t="str">
        <f>F_Inputs!A97</f>
        <v>SVE</v>
      </c>
      <c r="B97" s="151" t="str">
        <f>F_Inputs!B97</f>
        <v>CWW9_151TOT_PR24</v>
      </c>
      <c r="C97" s="151" t="str">
        <f>F_Inputs!C97</f>
        <v>EA/NRW environmental programme bioresources (WINEP/NEP) - Sludge investigations and monitoring (NEP only) bioresources totex - Total</v>
      </c>
      <c r="D97" s="110" t="str">
        <f>F_Inputs!D97</f>
        <v>£m</v>
      </c>
      <c r="E97" s="110" t="s">
        <v>69</v>
      </c>
      <c r="F97" s="122">
        <f ca="1">SUMIFS(F_Inputs_adjusted!O:O,F_Inputs_adjusted!$A:$A,$A97,F_Inputs_adjusted!$B:$B,$B97)</f>
        <v>0</v>
      </c>
      <c r="G97" s="122">
        <f ca="1">SUMIFS(F_Inputs_adjusted!P:P,F_Inputs_adjusted!$A:$A,$A97,F_Inputs_adjusted!$B:$B,$B97)</f>
        <v>0</v>
      </c>
      <c r="H97" s="122">
        <f ca="1">SUMIFS(F_Inputs_adjusted!Q:Q,F_Inputs_adjusted!$A:$A,$A97,F_Inputs_adjusted!$B:$B,$B97)</f>
        <v>0</v>
      </c>
      <c r="I97" s="122">
        <f ca="1">SUMIFS(F_Inputs_adjusted!R:R,F_Inputs_adjusted!$A:$A,$A97,F_Inputs_adjusted!$B:$B,$B97)</f>
        <v>0</v>
      </c>
      <c r="J97" s="122">
        <f ca="1">SUMIFS(F_Inputs_adjusted!S:S,F_Inputs_adjusted!$A:$A,$A97,F_Inputs_adjusted!$B:$B,$B97)</f>
        <v>0</v>
      </c>
      <c r="K97" s="122">
        <f ca="1">SUMIFS(F_Inputs_adjusted!T:T,F_Inputs_adjusted!$A:$A,$A97,F_Inputs_adjusted!$B:$B,$B97)</f>
        <v>0</v>
      </c>
      <c r="L97" s="122">
        <f ca="1">SUMIFS(F_Inputs_adjusted!U:U,F_Inputs_adjusted!$A:$A,$A97,F_Inputs_adjusted!$B:$B,$B97)</f>
        <v>0</v>
      </c>
      <c r="M97" s="122"/>
      <c r="N97" s="20"/>
    </row>
    <row r="98" spans="1:14" ht="14.25">
      <c r="A98" s="151" t="str">
        <f>F_Inputs!A98</f>
        <v>SVE</v>
      </c>
      <c r="B98" s="151" t="str">
        <f>F_Inputs!B98</f>
        <v>CWW12_149TOT_PR24</v>
      </c>
      <c r="C98" s="151" t="str">
        <f>F_Inputs!C98</f>
        <v>EA/NRW environmental programme bioresources (WINEP/NEP) - Sludge investigations and monitoring (NEP only) bioresources capex - Total</v>
      </c>
      <c r="D98" s="110" t="str">
        <f>F_Inputs!D98</f>
        <v>£m</v>
      </c>
      <c r="E98" s="110" t="s">
        <v>69</v>
      </c>
      <c r="F98" s="122">
        <f ca="1">SUMIFS(F_Inputs_adjusted!O:O,F_Inputs_adjusted!$A:$A,$A98,F_Inputs_adjusted!$B:$B,$B98)</f>
        <v>0</v>
      </c>
      <c r="G98" s="122">
        <f ca="1">SUMIFS(F_Inputs_adjusted!P:P,F_Inputs_adjusted!$A:$A,$A98,F_Inputs_adjusted!$B:$B,$B98)</f>
        <v>0</v>
      </c>
      <c r="H98" s="122">
        <f ca="1">SUMIFS(F_Inputs_adjusted!Q:Q,F_Inputs_adjusted!$A:$A,$A98,F_Inputs_adjusted!$B:$B,$B98)</f>
        <v>0</v>
      </c>
      <c r="I98" s="122">
        <f ca="1">SUMIFS(F_Inputs_adjusted!R:R,F_Inputs_adjusted!$A:$A,$A98,F_Inputs_adjusted!$B:$B,$B98)</f>
        <v>0</v>
      </c>
      <c r="J98" s="122">
        <f ca="1">SUMIFS(F_Inputs_adjusted!S:S,F_Inputs_adjusted!$A:$A,$A98,F_Inputs_adjusted!$B:$B,$B98)</f>
        <v>0</v>
      </c>
      <c r="K98" s="122">
        <f ca="1">SUMIFS(F_Inputs_adjusted!T:T,F_Inputs_adjusted!$A:$A,$A98,F_Inputs_adjusted!$B:$B,$B98)</f>
        <v>0</v>
      </c>
      <c r="L98" s="122">
        <f ca="1">SUMIFS(F_Inputs_adjusted!U:U,F_Inputs_adjusted!$A:$A,$A98,F_Inputs_adjusted!$B:$B,$B98)</f>
        <v>0</v>
      </c>
      <c r="M98" s="122"/>
      <c r="N98" s="20"/>
    </row>
    <row r="99" spans="1:14" ht="14.25">
      <c r="A99" s="151" t="str">
        <f>F_Inputs!A99</f>
        <v>SVE</v>
      </c>
      <c r="B99" s="151" t="str">
        <f>F_Inputs!B99</f>
        <v>CWW12_150TOT_PR24</v>
      </c>
      <c r="C99" s="151" t="str">
        <f>F_Inputs!C99</f>
        <v>EA/NRW environmental programme bioresources (WINEP/NEP) - Sludge investigations and monitoring (NEP only) bioresources opex - Total</v>
      </c>
      <c r="D99" s="110" t="str">
        <f>F_Inputs!D99</f>
        <v>£m</v>
      </c>
      <c r="E99" s="110" t="s">
        <v>69</v>
      </c>
      <c r="F99" s="122">
        <f ca="1">SUMIFS(F_Inputs_adjusted!O:O,F_Inputs_adjusted!$A:$A,$A99,F_Inputs_adjusted!$B:$B,$B99)</f>
        <v>0</v>
      </c>
      <c r="G99" s="122">
        <f ca="1">SUMIFS(F_Inputs_adjusted!P:P,F_Inputs_adjusted!$A:$A,$A99,F_Inputs_adjusted!$B:$B,$B99)</f>
        <v>0</v>
      </c>
      <c r="H99" s="122">
        <f ca="1">SUMIFS(F_Inputs_adjusted!Q:Q,F_Inputs_adjusted!$A:$A,$A99,F_Inputs_adjusted!$B:$B,$B99)</f>
        <v>0</v>
      </c>
      <c r="I99" s="122">
        <f ca="1">SUMIFS(F_Inputs_adjusted!R:R,F_Inputs_adjusted!$A:$A,$A99,F_Inputs_adjusted!$B:$B,$B99)</f>
        <v>0</v>
      </c>
      <c r="J99" s="122">
        <f ca="1">SUMIFS(F_Inputs_adjusted!S:S,F_Inputs_adjusted!$A:$A,$A99,F_Inputs_adjusted!$B:$B,$B99)</f>
        <v>0</v>
      </c>
      <c r="K99" s="122">
        <f ca="1">SUMIFS(F_Inputs_adjusted!T:T,F_Inputs_adjusted!$A:$A,$A99,F_Inputs_adjusted!$B:$B,$B99)</f>
        <v>0</v>
      </c>
      <c r="L99" s="122">
        <f ca="1">SUMIFS(F_Inputs_adjusted!U:U,F_Inputs_adjusted!$A:$A,$A99,F_Inputs_adjusted!$B:$B,$B99)</f>
        <v>0</v>
      </c>
      <c r="M99" s="122"/>
      <c r="N99" s="20"/>
    </row>
    <row r="100" spans="1:14" ht="14.25">
      <c r="A100" s="151" t="str">
        <f>F_Inputs!A100</f>
        <v>SVE</v>
      </c>
      <c r="B100" s="151" t="str">
        <f>F_Inputs!B100</f>
        <v>CWW12_151TOT_PR24</v>
      </c>
      <c r="C100" s="151" t="str">
        <f>F_Inputs!C100</f>
        <v>EA/NRW environmental programme bioresources (WINEP/NEP) - Sludge investigations and monitoring (NEP only) bioresources totex - Total</v>
      </c>
      <c r="D100" s="110" t="str">
        <f>F_Inputs!D100</f>
        <v>£m</v>
      </c>
      <c r="E100" s="110" t="s">
        <v>69</v>
      </c>
      <c r="F100" s="122">
        <f ca="1">SUMIFS(F_Inputs_adjusted!O:O,F_Inputs_adjusted!$A:$A,$A100,F_Inputs_adjusted!$B:$B,$B100)</f>
        <v>0</v>
      </c>
      <c r="G100" s="122">
        <f ca="1">SUMIFS(F_Inputs_adjusted!P:P,F_Inputs_adjusted!$A:$A,$A100,F_Inputs_adjusted!$B:$B,$B100)</f>
        <v>0</v>
      </c>
      <c r="H100" s="122">
        <f ca="1">SUMIFS(F_Inputs_adjusted!Q:Q,F_Inputs_adjusted!$A:$A,$A100,F_Inputs_adjusted!$B:$B,$B100)</f>
        <v>0</v>
      </c>
      <c r="I100" s="122">
        <f ca="1">SUMIFS(F_Inputs_adjusted!R:R,F_Inputs_adjusted!$A:$A,$A100,F_Inputs_adjusted!$B:$B,$B100)</f>
        <v>0</v>
      </c>
      <c r="J100" s="122">
        <f ca="1">SUMIFS(F_Inputs_adjusted!S:S,F_Inputs_adjusted!$A:$A,$A100,F_Inputs_adjusted!$B:$B,$B100)</f>
        <v>0</v>
      </c>
      <c r="K100" s="122">
        <f ca="1">SUMIFS(F_Inputs_adjusted!T:T,F_Inputs_adjusted!$A:$A,$A100,F_Inputs_adjusted!$B:$B,$B100)</f>
        <v>0</v>
      </c>
      <c r="L100" s="122">
        <f ca="1">SUMIFS(F_Inputs_adjusted!U:U,F_Inputs_adjusted!$A:$A,$A100,F_Inputs_adjusted!$B:$B,$B100)</f>
        <v>0</v>
      </c>
      <c r="M100" s="122"/>
      <c r="N100" s="20"/>
    </row>
    <row r="101" spans="1:14" ht="14.25">
      <c r="A101" s="151" t="str">
        <f>F_Inputs!A101</f>
        <v>SVE</v>
      </c>
      <c r="B101" s="151" t="str">
        <f>F_Inputs!B101</f>
        <v>CWW13_201_PR24</v>
      </c>
      <c r="C101" s="151" t="str">
        <f>F_Inputs!C101</f>
        <v>EA/NRW environmental programme bioresources (WINEP/NEP) - Sludge investigations and monitoring; BVA (WINEP/NEP) bioresources capex - Expenditure on projects starting in AMP8</v>
      </c>
      <c r="D101" s="110" t="str">
        <f>F_Inputs!D101</f>
        <v>£m</v>
      </c>
      <c r="E101" s="110" t="s">
        <v>69</v>
      </c>
      <c r="F101" s="122">
        <f ca="1">SUMIFS(F_Inputs_adjusted!O:O,F_Inputs_adjusted!$A:$A,$A101,F_Inputs_adjusted!$B:$B,$B101)</f>
        <v>0</v>
      </c>
      <c r="G101" s="122">
        <f ca="1">SUMIFS(F_Inputs_adjusted!P:P,F_Inputs_adjusted!$A:$A,$A101,F_Inputs_adjusted!$B:$B,$B101)</f>
        <v>0</v>
      </c>
      <c r="H101" s="122">
        <f ca="1">SUMIFS(F_Inputs_adjusted!Q:Q,F_Inputs_adjusted!$A:$A,$A101,F_Inputs_adjusted!$B:$B,$B101)</f>
        <v>0</v>
      </c>
      <c r="I101" s="122">
        <f ca="1">SUMIFS(F_Inputs_adjusted!R:R,F_Inputs_adjusted!$A:$A,$A101,F_Inputs_adjusted!$B:$B,$B101)</f>
        <v>0</v>
      </c>
      <c r="J101" s="122">
        <f ca="1">SUMIFS(F_Inputs_adjusted!S:S,F_Inputs_adjusted!$A:$A,$A101,F_Inputs_adjusted!$B:$B,$B101)</f>
        <v>0</v>
      </c>
      <c r="K101" s="122">
        <f ca="1">SUMIFS(F_Inputs_adjusted!T:T,F_Inputs_adjusted!$A:$A,$A101,F_Inputs_adjusted!$B:$B,$B101)</f>
        <v>0</v>
      </c>
      <c r="L101" s="122">
        <f ca="1">SUMIFS(F_Inputs_adjusted!U:U,F_Inputs_adjusted!$A:$A,$A101,F_Inputs_adjusted!$B:$B,$B101)</f>
        <v>0</v>
      </c>
      <c r="M101" s="122"/>
      <c r="N101" s="20"/>
    </row>
    <row r="102" spans="1:14" ht="14.25">
      <c r="A102" s="151" t="str">
        <f>F_Inputs!A102</f>
        <v>SVE</v>
      </c>
      <c r="B102" s="151" t="str">
        <f>F_Inputs!B102</f>
        <v>CWW13_202_PR24</v>
      </c>
      <c r="C102" s="151" t="str">
        <f>F_Inputs!C102</f>
        <v>EA/NRW environmental programme bioresources (WINEP/NEP) - Sludge investigations and monitoring; BVA (WINEP/NEP) bioresources opex - Expenditure on projects starting in AMP8</v>
      </c>
      <c r="D102" s="110" t="str">
        <f>F_Inputs!D102</f>
        <v>£m</v>
      </c>
      <c r="E102" s="110" t="s">
        <v>69</v>
      </c>
      <c r="F102" s="122">
        <f ca="1">SUMIFS(F_Inputs_adjusted!O:O,F_Inputs_adjusted!$A:$A,$A102,F_Inputs_adjusted!$B:$B,$B102)</f>
        <v>0</v>
      </c>
      <c r="G102" s="122">
        <f ca="1">SUMIFS(F_Inputs_adjusted!P:P,F_Inputs_adjusted!$A:$A,$A102,F_Inputs_adjusted!$B:$B,$B102)</f>
        <v>0</v>
      </c>
      <c r="H102" s="122">
        <f ca="1">SUMIFS(F_Inputs_adjusted!Q:Q,F_Inputs_adjusted!$A:$A,$A102,F_Inputs_adjusted!$B:$B,$B102)</f>
        <v>0</v>
      </c>
      <c r="I102" s="122">
        <f ca="1">SUMIFS(F_Inputs_adjusted!R:R,F_Inputs_adjusted!$A:$A,$A102,F_Inputs_adjusted!$B:$B,$B102)</f>
        <v>0</v>
      </c>
      <c r="J102" s="122">
        <f ca="1">SUMIFS(F_Inputs_adjusted!S:S,F_Inputs_adjusted!$A:$A,$A102,F_Inputs_adjusted!$B:$B,$B102)</f>
        <v>0</v>
      </c>
      <c r="K102" s="122">
        <f ca="1">SUMIFS(F_Inputs_adjusted!T:T,F_Inputs_adjusted!$A:$A,$A102,F_Inputs_adjusted!$B:$B,$B102)</f>
        <v>0</v>
      </c>
      <c r="L102" s="122">
        <f ca="1">SUMIFS(F_Inputs_adjusted!U:U,F_Inputs_adjusted!$A:$A,$A102,F_Inputs_adjusted!$B:$B,$B102)</f>
        <v>0</v>
      </c>
      <c r="M102" s="122"/>
      <c r="N102" s="20"/>
    </row>
    <row r="103" spans="1:14" ht="14.25">
      <c r="A103" s="151" t="str">
        <f>F_Inputs!A103</f>
        <v>SVE</v>
      </c>
      <c r="B103" s="151" t="str">
        <f>F_Inputs!B103</f>
        <v>CWW13_203_PR24</v>
      </c>
      <c r="C103" s="151" t="str">
        <f>F_Inputs!C103</f>
        <v>EA/NRW environmental programme bioresources (WINEP/NEP) - Sludge investigations and monitoring; BVA (WINEP/NEP) bioresources totex - Expenditure on projects starting in AMP8</v>
      </c>
      <c r="D103" s="110" t="str">
        <f>F_Inputs!D103</f>
        <v>£m</v>
      </c>
      <c r="E103" s="110" t="s">
        <v>69</v>
      </c>
      <c r="F103" s="122">
        <f ca="1">SUMIFS(F_Inputs_adjusted!O:O,F_Inputs_adjusted!$A:$A,$A103,F_Inputs_adjusted!$B:$B,$B103)</f>
        <v>0</v>
      </c>
      <c r="G103" s="122">
        <f ca="1">SUMIFS(F_Inputs_adjusted!P:P,F_Inputs_adjusted!$A:$A,$A103,F_Inputs_adjusted!$B:$B,$B103)</f>
        <v>0</v>
      </c>
      <c r="H103" s="122">
        <f ca="1">SUMIFS(F_Inputs_adjusted!Q:Q,F_Inputs_adjusted!$A:$A,$A103,F_Inputs_adjusted!$B:$B,$B103)</f>
        <v>0</v>
      </c>
      <c r="I103" s="122">
        <f ca="1">SUMIFS(F_Inputs_adjusted!R:R,F_Inputs_adjusted!$A:$A,$A103,F_Inputs_adjusted!$B:$B,$B103)</f>
        <v>0</v>
      </c>
      <c r="J103" s="122">
        <f ca="1">SUMIFS(F_Inputs_adjusted!S:S,F_Inputs_adjusted!$A:$A,$A103,F_Inputs_adjusted!$B:$B,$B103)</f>
        <v>0</v>
      </c>
      <c r="K103" s="122">
        <f ca="1">SUMIFS(F_Inputs_adjusted!T:T,F_Inputs_adjusted!$A:$A,$A103,F_Inputs_adjusted!$B:$B,$B103)</f>
        <v>0</v>
      </c>
      <c r="L103" s="122">
        <f ca="1">SUMIFS(F_Inputs_adjusted!U:U,F_Inputs_adjusted!$A:$A,$A103,F_Inputs_adjusted!$B:$B,$B103)</f>
        <v>0</v>
      </c>
      <c r="M103" s="122"/>
      <c r="N103" s="20"/>
    </row>
    <row r="104" spans="1:14" ht="14.25">
      <c r="A104" s="151" t="str">
        <f>F_Inputs!A104</f>
        <v>SVE</v>
      </c>
      <c r="B104" s="151" t="str">
        <f>F_Inputs!B104</f>
        <v>CWW13_204_PR24</v>
      </c>
      <c r="C104" s="151" t="str">
        <f>F_Inputs!C104</f>
        <v>EA/NRW environmental programme bioresources (WINEP/NEP) - Sludge investigations and monitoring; BVA (WINEP/NEP) bioresources third party contributions - Expenditure on projects starting in AMP8</v>
      </c>
      <c r="D104" s="110" t="str">
        <f>F_Inputs!D104</f>
        <v>£m</v>
      </c>
      <c r="E104" s="110" t="s">
        <v>69</v>
      </c>
      <c r="F104" s="122">
        <f ca="1">SUMIFS(F_Inputs_adjusted!O:O,F_Inputs_adjusted!$A:$A,$A104,F_Inputs_adjusted!$B:$B,$B104)</f>
        <v>0</v>
      </c>
      <c r="G104" s="122">
        <f ca="1">SUMIFS(F_Inputs_adjusted!P:P,F_Inputs_adjusted!$A:$A,$A104,F_Inputs_adjusted!$B:$B,$B104)</f>
        <v>0</v>
      </c>
      <c r="H104" s="122">
        <f ca="1">SUMIFS(F_Inputs_adjusted!Q:Q,F_Inputs_adjusted!$A:$A,$A104,F_Inputs_adjusted!$B:$B,$B104)</f>
        <v>0</v>
      </c>
      <c r="I104" s="122">
        <f ca="1">SUMIFS(F_Inputs_adjusted!R:R,F_Inputs_adjusted!$A:$A,$A104,F_Inputs_adjusted!$B:$B,$B104)</f>
        <v>0</v>
      </c>
      <c r="J104" s="122">
        <f ca="1">SUMIFS(F_Inputs_adjusted!S:S,F_Inputs_adjusted!$A:$A,$A104,F_Inputs_adjusted!$B:$B,$B104)</f>
        <v>0</v>
      </c>
      <c r="K104" s="122">
        <f ca="1">SUMIFS(F_Inputs_adjusted!T:T,F_Inputs_adjusted!$A:$A,$A104,F_Inputs_adjusted!$B:$B,$B104)</f>
        <v>0</v>
      </c>
      <c r="L104" s="122">
        <f ca="1">SUMIFS(F_Inputs_adjusted!U:U,F_Inputs_adjusted!$A:$A,$A104,F_Inputs_adjusted!$B:$B,$B104)</f>
        <v>0</v>
      </c>
      <c r="M104" s="122"/>
      <c r="N104" s="20"/>
    </row>
    <row r="105" spans="1:14" ht="14.25">
      <c r="A105" s="151" t="str">
        <f>F_Inputs!A105</f>
        <v>SVE</v>
      </c>
      <c r="B105" s="151" t="str">
        <f>F_Inputs!B105</f>
        <v>CWW14_201_PR24</v>
      </c>
      <c r="C105" s="151" t="str">
        <f>F_Inputs!C105</f>
        <v>EA/NRW environmental programme bioresources (WINEP/NEP) - Sludge investigations and monitoring; BVA (WINEP/NEP) bioresources capex - Expenditure on alternative least cost option plan for projects starting in AMP8</v>
      </c>
      <c r="D105" s="110" t="str">
        <f>F_Inputs!D105</f>
        <v>£m</v>
      </c>
      <c r="E105" s="110" t="s">
        <v>69</v>
      </c>
      <c r="F105" s="122">
        <f ca="1">SUMIFS(F_Inputs_adjusted!O:O,F_Inputs_adjusted!$A:$A,$A105,F_Inputs_adjusted!$B:$B,$B105)</f>
        <v>0</v>
      </c>
      <c r="G105" s="122">
        <f ca="1">SUMIFS(F_Inputs_adjusted!P:P,F_Inputs_adjusted!$A:$A,$A105,F_Inputs_adjusted!$B:$B,$B105)</f>
        <v>0</v>
      </c>
      <c r="H105" s="122">
        <f ca="1">SUMIFS(F_Inputs_adjusted!Q:Q,F_Inputs_adjusted!$A:$A,$A105,F_Inputs_adjusted!$B:$B,$B105)</f>
        <v>0</v>
      </c>
      <c r="I105" s="122">
        <f ca="1">SUMIFS(F_Inputs_adjusted!R:R,F_Inputs_adjusted!$A:$A,$A105,F_Inputs_adjusted!$B:$B,$B105)</f>
        <v>0</v>
      </c>
      <c r="J105" s="122">
        <f ca="1">SUMIFS(F_Inputs_adjusted!S:S,F_Inputs_adjusted!$A:$A,$A105,F_Inputs_adjusted!$B:$B,$B105)</f>
        <v>0</v>
      </c>
      <c r="K105" s="122">
        <f ca="1">SUMIFS(F_Inputs_adjusted!T:T,F_Inputs_adjusted!$A:$A,$A105,F_Inputs_adjusted!$B:$B,$B105)</f>
        <v>0</v>
      </c>
      <c r="L105" s="122">
        <f ca="1">SUMIFS(F_Inputs_adjusted!U:U,F_Inputs_adjusted!$A:$A,$A105,F_Inputs_adjusted!$B:$B,$B105)</f>
        <v>0</v>
      </c>
      <c r="M105" s="122"/>
      <c r="N105" s="20"/>
    </row>
    <row r="106" spans="1:14" ht="14.25">
      <c r="A106" s="151" t="str">
        <f>F_Inputs!A106</f>
        <v>SVE</v>
      </c>
      <c r="B106" s="151" t="str">
        <f>F_Inputs!B106</f>
        <v>CWW14_202_PR24</v>
      </c>
      <c r="C106" s="151" t="str">
        <f>F_Inputs!C106</f>
        <v>EA/NRW environmental programme bioresources (WINEP/NEP) - Sludge investigations and monitoring; BVA (WINEP/NEP) bioresources opex - Expenditure on alternative least cost option plan for projects starting in AMP8</v>
      </c>
      <c r="D106" s="110" t="str">
        <f>F_Inputs!D106</f>
        <v>£m</v>
      </c>
      <c r="E106" s="110" t="s">
        <v>69</v>
      </c>
      <c r="F106" s="122">
        <f ca="1">SUMIFS(F_Inputs_adjusted!O:O,F_Inputs_adjusted!$A:$A,$A106,F_Inputs_adjusted!$B:$B,$B106)</f>
        <v>0</v>
      </c>
      <c r="G106" s="122">
        <f ca="1">SUMIFS(F_Inputs_adjusted!P:P,F_Inputs_adjusted!$A:$A,$A106,F_Inputs_adjusted!$B:$B,$B106)</f>
        <v>0</v>
      </c>
      <c r="H106" s="122">
        <f ca="1">SUMIFS(F_Inputs_adjusted!Q:Q,F_Inputs_adjusted!$A:$A,$A106,F_Inputs_adjusted!$B:$B,$B106)</f>
        <v>0</v>
      </c>
      <c r="I106" s="122">
        <f ca="1">SUMIFS(F_Inputs_adjusted!R:R,F_Inputs_adjusted!$A:$A,$A106,F_Inputs_adjusted!$B:$B,$B106)</f>
        <v>0</v>
      </c>
      <c r="J106" s="122">
        <f ca="1">SUMIFS(F_Inputs_adjusted!S:S,F_Inputs_adjusted!$A:$A,$A106,F_Inputs_adjusted!$B:$B,$B106)</f>
        <v>0</v>
      </c>
      <c r="K106" s="122">
        <f ca="1">SUMIFS(F_Inputs_adjusted!T:T,F_Inputs_adjusted!$A:$A,$A106,F_Inputs_adjusted!$B:$B,$B106)</f>
        <v>0</v>
      </c>
      <c r="L106" s="122">
        <f ca="1">SUMIFS(F_Inputs_adjusted!U:U,F_Inputs_adjusted!$A:$A,$A106,F_Inputs_adjusted!$B:$B,$B106)</f>
        <v>0</v>
      </c>
      <c r="M106" s="122"/>
      <c r="N106" s="20"/>
    </row>
    <row r="107" spans="1:14" ht="14.25">
      <c r="A107" s="151" t="str">
        <f>F_Inputs!A107</f>
        <v>SVE</v>
      </c>
      <c r="B107" s="151" t="str">
        <f>F_Inputs!B107</f>
        <v>CWW14_203_PR24</v>
      </c>
      <c r="C107" s="151" t="str">
        <f>F_Inputs!C107</f>
        <v>EA/NRW environmental programme bioresources (WINEP/NEP) - Sludge investigations and monitoring; BVA (WINEP/NEP) bioresources totex - Expenditure on alternative least cost option plan for projects starting in AMP8</v>
      </c>
      <c r="D107" s="110" t="str">
        <f>F_Inputs!D107</f>
        <v>£m</v>
      </c>
      <c r="E107" s="110" t="s">
        <v>69</v>
      </c>
      <c r="F107" s="122">
        <f ca="1">SUMIFS(F_Inputs_adjusted!O:O,F_Inputs_adjusted!$A:$A,$A107,F_Inputs_adjusted!$B:$B,$B107)</f>
        <v>0</v>
      </c>
      <c r="G107" s="122">
        <f ca="1">SUMIFS(F_Inputs_adjusted!P:P,F_Inputs_adjusted!$A:$A,$A107,F_Inputs_adjusted!$B:$B,$B107)</f>
        <v>0</v>
      </c>
      <c r="H107" s="122">
        <f ca="1">SUMIFS(F_Inputs_adjusted!Q:Q,F_Inputs_adjusted!$A:$A,$A107,F_Inputs_adjusted!$B:$B,$B107)</f>
        <v>0</v>
      </c>
      <c r="I107" s="122">
        <f ca="1">SUMIFS(F_Inputs_adjusted!R:R,F_Inputs_adjusted!$A:$A,$A107,F_Inputs_adjusted!$B:$B,$B107)</f>
        <v>0</v>
      </c>
      <c r="J107" s="122">
        <f ca="1">SUMIFS(F_Inputs_adjusted!S:S,F_Inputs_adjusted!$A:$A,$A107,F_Inputs_adjusted!$B:$B,$B107)</f>
        <v>0</v>
      </c>
      <c r="K107" s="122">
        <f ca="1">SUMIFS(F_Inputs_adjusted!T:T,F_Inputs_adjusted!$A:$A,$A107,F_Inputs_adjusted!$B:$B,$B107)</f>
        <v>0</v>
      </c>
      <c r="L107" s="122">
        <f ca="1">SUMIFS(F_Inputs_adjusted!U:U,F_Inputs_adjusted!$A:$A,$A107,F_Inputs_adjusted!$B:$B,$B107)</f>
        <v>0</v>
      </c>
      <c r="M107" s="122"/>
      <c r="N107" s="20"/>
    </row>
    <row r="108" spans="1:14" ht="14.25">
      <c r="A108" s="151" t="str">
        <f>F_Inputs!A108</f>
        <v>SVE</v>
      </c>
      <c r="B108" s="151" t="str">
        <f>F_Inputs!B108</f>
        <v>CWW17_149TOT_PR24</v>
      </c>
      <c r="C108" s="151" t="str">
        <f>F_Inputs!C108</f>
        <v>EA/NRW environmental programme bioresources (WINEP/NEP) - Sludge investigations and monitoring (NEP only) bioresources capex - Total</v>
      </c>
      <c r="D108" s="110" t="str">
        <f>F_Inputs!D108</f>
        <v>£m</v>
      </c>
      <c r="E108" s="110" t="s">
        <v>69</v>
      </c>
      <c r="F108" s="122">
        <f ca="1">SUMIFS(F_Inputs_adjusted!O:O,F_Inputs_adjusted!$A:$A,$A108,F_Inputs_adjusted!$B:$B,$B108)</f>
        <v>0</v>
      </c>
      <c r="G108" s="122">
        <f ca="1">SUMIFS(F_Inputs_adjusted!P:P,F_Inputs_adjusted!$A:$A,$A108,F_Inputs_adjusted!$B:$B,$B108)</f>
        <v>0</v>
      </c>
      <c r="H108" s="122">
        <f ca="1">SUMIFS(F_Inputs_adjusted!Q:Q,F_Inputs_adjusted!$A:$A,$A108,F_Inputs_adjusted!$B:$B,$B108)</f>
        <v>0</v>
      </c>
      <c r="I108" s="122">
        <f ca="1">SUMIFS(F_Inputs_adjusted!R:R,F_Inputs_adjusted!$A:$A,$A108,F_Inputs_adjusted!$B:$B,$B108)</f>
        <v>0</v>
      </c>
      <c r="J108" s="122">
        <f ca="1">SUMIFS(F_Inputs_adjusted!S:S,F_Inputs_adjusted!$A:$A,$A108,F_Inputs_adjusted!$B:$B,$B108)</f>
        <v>0</v>
      </c>
      <c r="K108" s="122">
        <f ca="1">SUMIFS(F_Inputs_adjusted!T:T,F_Inputs_adjusted!$A:$A,$A108,F_Inputs_adjusted!$B:$B,$B108)</f>
        <v>0</v>
      </c>
      <c r="L108" s="122">
        <f ca="1">SUMIFS(F_Inputs_adjusted!U:U,F_Inputs_adjusted!$A:$A,$A108,F_Inputs_adjusted!$B:$B,$B108)</f>
        <v>0</v>
      </c>
      <c r="M108" s="122"/>
      <c r="N108" s="20"/>
    </row>
    <row r="109" spans="1:14" ht="14.25">
      <c r="A109" s="151" t="str">
        <f>F_Inputs!A109</f>
        <v>SVE</v>
      </c>
      <c r="B109" s="151" t="str">
        <f>F_Inputs!B109</f>
        <v>CWW17_150TOT_PR24</v>
      </c>
      <c r="C109" s="151" t="str">
        <f>F_Inputs!C109</f>
        <v>EA/NRW environmental programme bioresources (WINEP/NEP) - Sludge investigations and monitoring (NEP only) bioresources opex - Total</v>
      </c>
      <c r="D109" s="110" t="str">
        <f>F_Inputs!D109</f>
        <v>£m</v>
      </c>
      <c r="E109" s="110" t="s">
        <v>69</v>
      </c>
      <c r="F109" s="122">
        <f ca="1">SUMIFS(F_Inputs_adjusted!O:O,F_Inputs_adjusted!$A:$A,$A109,F_Inputs_adjusted!$B:$B,$B109)</f>
        <v>0</v>
      </c>
      <c r="G109" s="122">
        <f ca="1">SUMIFS(F_Inputs_adjusted!P:P,F_Inputs_adjusted!$A:$A,$A109,F_Inputs_adjusted!$B:$B,$B109)</f>
        <v>0</v>
      </c>
      <c r="H109" s="122">
        <f ca="1">SUMIFS(F_Inputs_adjusted!Q:Q,F_Inputs_adjusted!$A:$A,$A109,F_Inputs_adjusted!$B:$B,$B109)</f>
        <v>0</v>
      </c>
      <c r="I109" s="122">
        <f ca="1">SUMIFS(F_Inputs_adjusted!R:R,F_Inputs_adjusted!$A:$A,$A109,F_Inputs_adjusted!$B:$B,$B109)</f>
        <v>0</v>
      </c>
      <c r="J109" s="122">
        <f ca="1">SUMIFS(F_Inputs_adjusted!S:S,F_Inputs_adjusted!$A:$A,$A109,F_Inputs_adjusted!$B:$B,$B109)</f>
        <v>0</v>
      </c>
      <c r="K109" s="122">
        <f ca="1">SUMIFS(F_Inputs_adjusted!T:T,F_Inputs_adjusted!$A:$A,$A109,F_Inputs_adjusted!$B:$B,$B109)</f>
        <v>0</v>
      </c>
      <c r="L109" s="122">
        <f ca="1">SUMIFS(F_Inputs_adjusted!U:U,F_Inputs_adjusted!$A:$A,$A109,F_Inputs_adjusted!$B:$B,$B109)</f>
        <v>0</v>
      </c>
      <c r="M109" s="122"/>
      <c r="N109" s="20"/>
    </row>
    <row r="110" spans="1:14" ht="14.25">
      <c r="A110" s="151" t="str">
        <f>F_Inputs!A110</f>
        <v>SVE</v>
      </c>
      <c r="B110" s="151" t="str">
        <f>F_Inputs!B110</f>
        <v>CWW17_151TOT_PR24</v>
      </c>
      <c r="C110" s="151" t="str">
        <f>F_Inputs!C110</f>
        <v>EA/NRW environmental programme bioresources (WINEP/NEP) - Sludge investigations and monitoring (NEP only) bioresources totex - Total</v>
      </c>
      <c r="D110" s="110" t="str">
        <f>F_Inputs!D110</f>
        <v>£m</v>
      </c>
      <c r="E110" s="110" t="s">
        <v>69</v>
      </c>
      <c r="F110" s="122">
        <f ca="1">SUMIFS(F_Inputs_adjusted!O:O,F_Inputs_adjusted!$A:$A,$A110,F_Inputs_adjusted!$B:$B,$B110)</f>
        <v>0</v>
      </c>
      <c r="G110" s="122">
        <f ca="1">SUMIFS(F_Inputs_adjusted!P:P,F_Inputs_adjusted!$A:$A,$A110,F_Inputs_adjusted!$B:$B,$B110)</f>
        <v>0</v>
      </c>
      <c r="H110" s="122">
        <f ca="1">SUMIFS(F_Inputs_adjusted!Q:Q,F_Inputs_adjusted!$A:$A,$A110,F_Inputs_adjusted!$B:$B,$B110)</f>
        <v>0</v>
      </c>
      <c r="I110" s="122">
        <f ca="1">SUMIFS(F_Inputs_adjusted!R:R,F_Inputs_adjusted!$A:$A,$A110,F_Inputs_adjusted!$B:$B,$B110)</f>
        <v>0</v>
      </c>
      <c r="J110" s="122">
        <f ca="1">SUMIFS(F_Inputs_adjusted!S:S,F_Inputs_adjusted!$A:$A,$A110,F_Inputs_adjusted!$B:$B,$B110)</f>
        <v>0</v>
      </c>
      <c r="K110" s="122">
        <f ca="1">SUMIFS(F_Inputs_adjusted!T:T,F_Inputs_adjusted!$A:$A,$A110,F_Inputs_adjusted!$B:$B,$B110)</f>
        <v>0</v>
      </c>
      <c r="L110" s="122">
        <f ca="1">SUMIFS(F_Inputs_adjusted!U:U,F_Inputs_adjusted!$A:$A,$A110,F_Inputs_adjusted!$B:$B,$B110)</f>
        <v>0</v>
      </c>
      <c r="M110" s="122"/>
      <c r="N110" s="20"/>
    </row>
    <row r="111" spans="1:14" ht="14.25">
      <c r="A111" s="151" t="str">
        <f>F_Inputs!A111</f>
        <v>SVE</v>
      </c>
      <c r="B111" s="151" t="str">
        <f>F_Inputs!B111</f>
        <v>CWW20_064_PR24</v>
      </c>
      <c r="C111" s="151" t="str">
        <f>F_Inputs!C111</f>
        <v>Other data - Total number of WINEP/NEP investigations</v>
      </c>
      <c r="D111" s="110" t="str">
        <f>F_Inputs!D111</f>
        <v>nr</v>
      </c>
      <c r="E111" s="110" t="s">
        <v>69</v>
      </c>
      <c r="F111" s="122">
        <f ca="1">SUMIFS(F_Inputs_adjusted!O:O,F_Inputs_adjusted!$A:$A,$A111,F_Inputs_adjusted!$B:$B,$B111)</f>
        <v>0</v>
      </c>
      <c r="G111" s="122">
        <f ca="1">SUMIFS(F_Inputs_adjusted!P:P,F_Inputs_adjusted!$A:$A,$A111,F_Inputs_adjusted!$B:$B,$B111)</f>
        <v>0</v>
      </c>
      <c r="H111" s="122">
        <f ca="1">SUMIFS(F_Inputs_adjusted!Q:Q,F_Inputs_adjusted!$A:$A,$A111,F_Inputs_adjusted!$B:$B,$B111)</f>
        <v>554</v>
      </c>
      <c r="I111" s="122">
        <f ca="1">SUMIFS(F_Inputs_adjusted!R:R,F_Inputs_adjusted!$A:$A,$A111,F_Inputs_adjusted!$B:$B,$B111)</f>
        <v>630</v>
      </c>
      <c r="J111" s="122">
        <f ca="1">SUMIFS(F_Inputs_adjusted!S:S,F_Inputs_adjusted!$A:$A,$A111,F_Inputs_adjusted!$B:$B,$B111)</f>
        <v>0</v>
      </c>
      <c r="K111" s="122">
        <f ca="1">SUMIFS(F_Inputs_adjusted!T:T,F_Inputs_adjusted!$A:$A,$A111,F_Inputs_adjusted!$B:$B,$B111)</f>
        <v>0</v>
      </c>
      <c r="L111" s="122">
        <f ca="1">SUMIFS(F_Inputs_adjusted!U:U,F_Inputs_adjusted!$A:$A,$A111,F_Inputs_adjusted!$B:$B,$B111)</f>
        <v>0</v>
      </c>
      <c r="M111" s="122"/>
      <c r="N111" s="20"/>
    </row>
    <row r="112" spans="1:14" ht="14.25">
      <c r="A112" s="151" t="str">
        <f>F_Inputs!A112</f>
        <v>SVE</v>
      </c>
      <c r="B112" s="151" t="str">
        <f>F_Inputs!B112</f>
        <v>BIO5_011_PR24</v>
      </c>
      <c r="C112" s="151" t="str">
        <f>F_Inputs!C112</f>
        <v>Sludge management/sludge treatment/ Bioresources cost driver - Additional Line 1; Sludge management/sludge treatment/ Bioresources cost driver</v>
      </c>
      <c r="D112" s="110" t="str">
        <f>F_Inputs!D112</f>
        <v>define</v>
      </c>
      <c r="E112" s="110" t="s">
        <v>69</v>
      </c>
      <c r="F112" s="122">
        <f ca="1">SUMIFS(F_Inputs_adjusted!O:O,F_Inputs_adjusted!$A:$A,$A112,F_Inputs_adjusted!$B:$B,$B112)</f>
        <v>0</v>
      </c>
      <c r="G112" s="122">
        <f ca="1">SUMIFS(F_Inputs_adjusted!P:P,F_Inputs_adjusted!$A:$A,$A112,F_Inputs_adjusted!$B:$B,$B112)</f>
        <v>0</v>
      </c>
      <c r="H112" s="122">
        <f ca="1">SUMIFS(F_Inputs_adjusted!Q:Q,F_Inputs_adjusted!$A:$A,$A112,F_Inputs_adjusted!$B:$B,$B112)</f>
        <v>0</v>
      </c>
      <c r="I112" s="122">
        <f ca="1">SUMIFS(F_Inputs_adjusted!R:R,F_Inputs_adjusted!$A:$A,$A112,F_Inputs_adjusted!$B:$B,$B112)</f>
        <v>0</v>
      </c>
      <c r="J112" s="122">
        <f ca="1">SUMIFS(F_Inputs_adjusted!S:S,F_Inputs_adjusted!$A:$A,$A112,F_Inputs_adjusted!$B:$B,$B112)</f>
        <v>0</v>
      </c>
      <c r="K112" s="122">
        <f ca="1">SUMIFS(F_Inputs_adjusted!T:T,F_Inputs_adjusted!$A:$A,$A112,F_Inputs_adjusted!$B:$B,$B112)</f>
        <v>0</v>
      </c>
      <c r="L112" s="122">
        <f ca="1">SUMIFS(F_Inputs_adjusted!U:U,F_Inputs_adjusted!$A:$A,$A112,F_Inputs_adjusted!$B:$B,$B112)</f>
        <v>0</v>
      </c>
      <c r="M112" s="122"/>
      <c r="N112" s="20"/>
    </row>
    <row r="113" spans="1:14" ht="14.25">
      <c r="A113" s="151" t="str">
        <f>F_Inputs!A113</f>
        <v>SWB</v>
      </c>
      <c r="B113" s="151" t="str">
        <f>F_Inputs!B113</f>
        <v>CWW3_149TOT_PR24</v>
      </c>
      <c r="C113" s="151" t="str">
        <f>F_Inputs!C113</f>
        <v>EA/NRW environmental programme bioresources (WINEP/NEP) - Sludge investigations and monitoring (NEP only) bioresources capex - Total</v>
      </c>
      <c r="D113" s="110" t="str">
        <f>F_Inputs!D113</f>
        <v>£m</v>
      </c>
      <c r="E113" s="110" t="s">
        <v>69</v>
      </c>
      <c r="F113" s="122">
        <f ca="1">SUMIFS(F_Inputs_adjusted!O:O,F_Inputs_adjusted!$A:$A,$A113,F_Inputs_adjusted!$B:$B,$B113)</f>
        <v>0</v>
      </c>
      <c r="G113" s="122">
        <f ca="1">SUMIFS(F_Inputs_adjusted!P:P,F_Inputs_adjusted!$A:$A,$A113,F_Inputs_adjusted!$B:$B,$B113)</f>
        <v>0</v>
      </c>
      <c r="H113" s="122">
        <f ca="1">SUMIFS(F_Inputs_adjusted!Q:Q,F_Inputs_adjusted!$A:$A,$A113,F_Inputs_adjusted!$B:$B,$B113)</f>
        <v>0</v>
      </c>
      <c r="I113" s="122">
        <f ca="1">SUMIFS(F_Inputs_adjusted!R:R,F_Inputs_adjusted!$A:$A,$A113,F_Inputs_adjusted!$B:$B,$B113)</f>
        <v>0</v>
      </c>
      <c r="J113" s="122">
        <f ca="1">SUMIFS(F_Inputs_adjusted!S:S,F_Inputs_adjusted!$A:$A,$A113,F_Inputs_adjusted!$B:$B,$B113)</f>
        <v>0</v>
      </c>
      <c r="K113" s="122">
        <f ca="1">SUMIFS(F_Inputs_adjusted!T:T,F_Inputs_adjusted!$A:$A,$A113,F_Inputs_adjusted!$B:$B,$B113)</f>
        <v>0</v>
      </c>
      <c r="L113" s="122">
        <f ca="1">SUMIFS(F_Inputs_adjusted!U:U,F_Inputs_adjusted!$A:$A,$A113,F_Inputs_adjusted!$B:$B,$B113)</f>
        <v>0</v>
      </c>
      <c r="M113" s="122"/>
      <c r="N113" s="20"/>
    </row>
    <row r="114" spans="1:14" ht="14.25">
      <c r="A114" s="151" t="str">
        <f>F_Inputs!A114</f>
        <v>SWB</v>
      </c>
      <c r="B114" s="151" t="str">
        <f>F_Inputs!B114</f>
        <v>CWW3_150TOT_PR24</v>
      </c>
      <c r="C114" s="151" t="str">
        <f>F_Inputs!C114</f>
        <v>EA/NRW environmental programme bioresources (WINEP/NEP) - Sludge investigations and monitoring (NEP only) bioresources opex - Total</v>
      </c>
      <c r="D114" s="110" t="str">
        <f>F_Inputs!D114</f>
        <v>£m</v>
      </c>
      <c r="E114" s="110" t="s">
        <v>69</v>
      </c>
      <c r="F114" s="122">
        <f ca="1">SUMIFS(F_Inputs_adjusted!O:O,F_Inputs_adjusted!$A:$A,$A114,F_Inputs_adjusted!$B:$B,$B114)</f>
        <v>0</v>
      </c>
      <c r="G114" s="122">
        <f ca="1">SUMIFS(F_Inputs_adjusted!P:P,F_Inputs_adjusted!$A:$A,$A114,F_Inputs_adjusted!$B:$B,$B114)</f>
        <v>0</v>
      </c>
      <c r="H114" s="122">
        <f ca="1">SUMIFS(F_Inputs_adjusted!Q:Q,F_Inputs_adjusted!$A:$A,$A114,F_Inputs_adjusted!$B:$B,$B114)</f>
        <v>0</v>
      </c>
      <c r="I114" s="122">
        <f ca="1">SUMIFS(F_Inputs_adjusted!R:R,F_Inputs_adjusted!$A:$A,$A114,F_Inputs_adjusted!$B:$B,$B114)</f>
        <v>0</v>
      </c>
      <c r="J114" s="122">
        <f ca="1">SUMIFS(F_Inputs_adjusted!S:S,F_Inputs_adjusted!$A:$A,$A114,F_Inputs_adjusted!$B:$B,$B114)</f>
        <v>0</v>
      </c>
      <c r="K114" s="122">
        <f ca="1">SUMIFS(F_Inputs_adjusted!T:T,F_Inputs_adjusted!$A:$A,$A114,F_Inputs_adjusted!$B:$B,$B114)</f>
        <v>0</v>
      </c>
      <c r="L114" s="122">
        <f ca="1">SUMIFS(F_Inputs_adjusted!U:U,F_Inputs_adjusted!$A:$A,$A114,F_Inputs_adjusted!$B:$B,$B114)</f>
        <v>0</v>
      </c>
      <c r="M114" s="122"/>
      <c r="N114" s="20"/>
    </row>
    <row r="115" spans="1:14" ht="14.25">
      <c r="A115" s="151" t="str">
        <f>F_Inputs!A115</f>
        <v>SWB</v>
      </c>
      <c r="B115" s="151" t="str">
        <f>F_Inputs!B115</f>
        <v>CWW3_151TOT_PR24</v>
      </c>
      <c r="C115" s="151" t="str">
        <f>F_Inputs!C115</f>
        <v>EA/NRW environmental programme bioresources (WINEP/NEP) - Sludge investigations and monitoring (NEP only) bioresources totex - Total</v>
      </c>
      <c r="D115" s="110" t="str">
        <f>F_Inputs!D115</f>
        <v>£m</v>
      </c>
      <c r="E115" s="110" t="s">
        <v>69</v>
      </c>
      <c r="F115" s="122">
        <f ca="1">SUMIFS(F_Inputs_adjusted!O:O,F_Inputs_adjusted!$A:$A,$A115,F_Inputs_adjusted!$B:$B,$B115)</f>
        <v>0</v>
      </c>
      <c r="G115" s="122">
        <f ca="1">SUMIFS(F_Inputs_adjusted!P:P,F_Inputs_adjusted!$A:$A,$A115,F_Inputs_adjusted!$B:$B,$B115)</f>
        <v>0</v>
      </c>
      <c r="H115" s="122">
        <f ca="1">SUMIFS(F_Inputs_adjusted!Q:Q,F_Inputs_adjusted!$A:$A,$A115,F_Inputs_adjusted!$B:$B,$B115)</f>
        <v>0</v>
      </c>
      <c r="I115" s="122">
        <f ca="1">SUMIFS(F_Inputs_adjusted!R:R,F_Inputs_adjusted!$A:$A,$A115,F_Inputs_adjusted!$B:$B,$B115)</f>
        <v>0</v>
      </c>
      <c r="J115" s="122">
        <f ca="1">SUMIFS(F_Inputs_adjusted!S:S,F_Inputs_adjusted!$A:$A,$A115,F_Inputs_adjusted!$B:$B,$B115)</f>
        <v>0</v>
      </c>
      <c r="K115" s="122">
        <f ca="1">SUMIFS(F_Inputs_adjusted!T:T,F_Inputs_adjusted!$A:$A,$A115,F_Inputs_adjusted!$B:$B,$B115)</f>
        <v>0</v>
      </c>
      <c r="L115" s="122">
        <f ca="1">SUMIFS(F_Inputs_adjusted!U:U,F_Inputs_adjusted!$A:$A,$A115,F_Inputs_adjusted!$B:$B,$B115)</f>
        <v>0</v>
      </c>
      <c r="M115" s="122"/>
      <c r="N115" s="20"/>
    </row>
    <row r="116" spans="1:14" ht="14.25">
      <c r="A116" s="151" t="str">
        <f>F_Inputs!A116</f>
        <v>SWB</v>
      </c>
      <c r="B116" s="151" t="str">
        <f>F_Inputs!B116</f>
        <v>CWW9_149TOT_PR24</v>
      </c>
      <c r="C116" s="151" t="str">
        <f>F_Inputs!C116</f>
        <v>EA/NRW environmental programme bioresources (WINEP/NEP) - Sludge investigations and monitoring (NEP only) bioresources capex - Total</v>
      </c>
      <c r="D116" s="110" t="str">
        <f>F_Inputs!D116</f>
        <v>£m</v>
      </c>
      <c r="E116" s="110" t="s">
        <v>69</v>
      </c>
      <c r="F116" s="122">
        <f ca="1">SUMIFS(F_Inputs_adjusted!O:O,F_Inputs_adjusted!$A:$A,$A116,F_Inputs_adjusted!$B:$B,$B116)</f>
        <v>0</v>
      </c>
      <c r="G116" s="122">
        <f ca="1">SUMIFS(F_Inputs_adjusted!P:P,F_Inputs_adjusted!$A:$A,$A116,F_Inputs_adjusted!$B:$B,$B116)</f>
        <v>0</v>
      </c>
      <c r="H116" s="122">
        <f ca="1">SUMIFS(F_Inputs_adjusted!Q:Q,F_Inputs_adjusted!$A:$A,$A116,F_Inputs_adjusted!$B:$B,$B116)</f>
        <v>0</v>
      </c>
      <c r="I116" s="122">
        <f ca="1">SUMIFS(F_Inputs_adjusted!R:R,F_Inputs_adjusted!$A:$A,$A116,F_Inputs_adjusted!$B:$B,$B116)</f>
        <v>0</v>
      </c>
      <c r="J116" s="122">
        <f ca="1">SUMIFS(F_Inputs_adjusted!S:S,F_Inputs_adjusted!$A:$A,$A116,F_Inputs_adjusted!$B:$B,$B116)</f>
        <v>0</v>
      </c>
      <c r="K116" s="122">
        <f ca="1">SUMIFS(F_Inputs_adjusted!T:T,F_Inputs_adjusted!$A:$A,$A116,F_Inputs_adjusted!$B:$B,$B116)</f>
        <v>0</v>
      </c>
      <c r="L116" s="122">
        <f ca="1">SUMIFS(F_Inputs_adjusted!U:U,F_Inputs_adjusted!$A:$A,$A116,F_Inputs_adjusted!$B:$B,$B116)</f>
        <v>0</v>
      </c>
      <c r="M116" s="122"/>
      <c r="N116" s="20"/>
    </row>
    <row r="117" spans="1:14" ht="14.25">
      <c r="A117" s="151" t="str">
        <f>F_Inputs!A117</f>
        <v>SWB</v>
      </c>
      <c r="B117" s="151" t="str">
        <f>F_Inputs!B117</f>
        <v>CWW9_150TOT_PR24</v>
      </c>
      <c r="C117" s="151" t="str">
        <f>F_Inputs!C117</f>
        <v>EA/NRW environmental programme bioresources (WINEP/NEP) - Sludge investigations and monitoring (NEP only) bioresources opex - Total</v>
      </c>
      <c r="D117" s="110" t="str">
        <f>F_Inputs!D117</f>
        <v>£m</v>
      </c>
      <c r="E117" s="110" t="s">
        <v>69</v>
      </c>
      <c r="F117" s="122">
        <f ca="1">SUMIFS(F_Inputs_adjusted!O:O,F_Inputs_adjusted!$A:$A,$A117,F_Inputs_adjusted!$B:$B,$B117)</f>
        <v>0</v>
      </c>
      <c r="G117" s="122">
        <f ca="1">SUMIFS(F_Inputs_adjusted!P:P,F_Inputs_adjusted!$A:$A,$A117,F_Inputs_adjusted!$B:$B,$B117)</f>
        <v>0</v>
      </c>
      <c r="H117" s="122">
        <f ca="1">SUMIFS(F_Inputs_adjusted!Q:Q,F_Inputs_adjusted!$A:$A,$A117,F_Inputs_adjusted!$B:$B,$B117)</f>
        <v>0</v>
      </c>
      <c r="I117" s="122">
        <f ca="1">SUMIFS(F_Inputs_adjusted!R:R,F_Inputs_adjusted!$A:$A,$A117,F_Inputs_adjusted!$B:$B,$B117)</f>
        <v>0</v>
      </c>
      <c r="J117" s="122">
        <f ca="1">SUMIFS(F_Inputs_adjusted!S:S,F_Inputs_adjusted!$A:$A,$A117,F_Inputs_adjusted!$B:$B,$B117)</f>
        <v>0</v>
      </c>
      <c r="K117" s="122">
        <f ca="1">SUMIFS(F_Inputs_adjusted!T:T,F_Inputs_adjusted!$A:$A,$A117,F_Inputs_adjusted!$B:$B,$B117)</f>
        <v>0</v>
      </c>
      <c r="L117" s="122">
        <f ca="1">SUMIFS(F_Inputs_adjusted!U:U,F_Inputs_adjusted!$A:$A,$A117,F_Inputs_adjusted!$B:$B,$B117)</f>
        <v>0</v>
      </c>
      <c r="M117" s="122"/>
      <c r="N117" s="20"/>
    </row>
    <row r="118" spans="1:14" ht="14.25">
      <c r="A118" s="151" t="str">
        <f>F_Inputs!A118</f>
        <v>SWB</v>
      </c>
      <c r="B118" s="151" t="str">
        <f>F_Inputs!B118</f>
        <v>CWW9_151TOT_PR24</v>
      </c>
      <c r="C118" s="151" t="str">
        <f>F_Inputs!C118</f>
        <v>EA/NRW environmental programme bioresources (WINEP/NEP) - Sludge investigations and monitoring (NEP only) bioresources totex - Total</v>
      </c>
      <c r="D118" s="110" t="str">
        <f>F_Inputs!D118</f>
        <v>£m</v>
      </c>
      <c r="E118" s="110" t="s">
        <v>69</v>
      </c>
      <c r="F118" s="122">
        <f ca="1">SUMIFS(F_Inputs_adjusted!O:O,F_Inputs_adjusted!$A:$A,$A118,F_Inputs_adjusted!$B:$B,$B118)</f>
        <v>0</v>
      </c>
      <c r="G118" s="122">
        <f ca="1">SUMIFS(F_Inputs_adjusted!P:P,F_Inputs_adjusted!$A:$A,$A118,F_Inputs_adjusted!$B:$B,$B118)</f>
        <v>0</v>
      </c>
      <c r="H118" s="122">
        <f ca="1">SUMIFS(F_Inputs_adjusted!Q:Q,F_Inputs_adjusted!$A:$A,$A118,F_Inputs_adjusted!$B:$B,$B118)</f>
        <v>0</v>
      </c>
      <c r="I118" s="122">
        <f ca="1">SUMIFS(F_Inputs_adjusted!R:R,F_Inputs_adjusted!$A:$A,$A118,F_Inputs_adjusted!$B:$B,$B118)</f>
        <v>0</v>
      </c>
      <c r="J118" s="122">
        <f ca="1">SUMIFS(F_Inputs_adjusted!S:S,F_Inputs_adjusted!$A:$A,$A118,F_Inputs_adjusted!$B:$B,$B118)</f>
        <v>0</v>
      </c>
      <c r="K118" s="122">
        <f ca="1">SUMIFS(F_Inputs_adjusted!T:T,F_Inputs_adjusted!$A:$A,$A118,F_Inputs_adjusted!$B:$B,$B118)</f>
        <v>0</v>
      </c>
      <c r="L118" s="122">
        <f ca="1">SUMIFS(F_Inputs_adjusted!U:U,F_Inputs_adjusted!$A:$A,$A118,F_Inputs_adjusted!$B:$B,$B118)</f>
        <v>0</v>
      </c>
      <c r="M118" s="122"/>
      <c r="N118" s="20"/>
    </row>
    <row r="119" spans="1:14" ht="14.25">
      <c r="A119" s="151" t="str">
        <f>F_Inputs!A119</f>
        <v>SWB</v>
      </c>
      <c r="B119" s="151" t="str">
        <f>F_Inputs!B119</f>
        <v>CWW12_149TOT_PR24</v>
      </c>
      <c r="C119" s="151" t="str">
        <f>F_Inputs!C119</f>
        <v>EA/NRW environmental programme bioresources (WINEP/NEP) - Sludge investigations and monitoring (NEP only) bioresources capex - Total</v>
      </c>
      <c r="D119" s="110" t="str">
        <f>F_Inputs!D119</f>
        <v>£m</v>
      </c>
      <c r="E119" s="110" t="s">
        <v>69</v>
      </c>
      <c r="F119" s="122">
        <f ca="1">SUMIFS(F_Inputs_adjusted!O:O,F_Inputs_adjusted!$A:$A,$A119,F_Inputs_adjusted!$B:$B,$B119)</f>
        <v>0</v>
      </c>
      <c r="G119" s="122">
        <f ca="1">SUMIFS(F_Inputs_adjusted!P:P,F_Inputs_adjusted!$A:$A,$A119,F_Inputs_adjusted!$B:$B,$B119)</f>
        <v>0</v>
      </c>
      <c r="H119" s="122">
        <f ca="1">SUMIFS(F_Inputs_adjusted!Q:Q,F_Inputs_adjusted!$A:$A,$A119,F_Inputs_adjusted!$B:$B,$B119)</f>
        <v>0</v>
      </c>
      <c r="I119" s="122">
        <f ca="1">SUMIFS(F_Inputs_adjusted!R:R,F_Inputs_adjusted!$A:$A,$A119,F_Inputs_adjusted!$B:$B,$B119)</f>
        <v>0</v>
      </c>
      <c r="J119" s="122">
        <f ca="1">SUMIFS(F_Inputs_adjusted!S:S,F_Inputs_adjusted!$A:$A,$A119,F_Inputs_adjusted!$B:$B,$B119)</f>
        <v>0</v>
      </c>
      <c r="K119" s="122">
        <f ca="1">SUMIFS(F_Inputs_adjusted!T:T,F_Inputs_adjusted!$A:$A,$A119,F_Inputs_adjusted!$B:$B,$B119)</f>
        <v>0</v>
      </c>
      <c r="L119" s="122">
        <f ca="1">SUMIFS(F_Inputs_adjusted!U:U,F_Inputs_adjusted!$A:$A,$A119,F_Inputs_adjusted!$B:$B,$B119)</f>
        <v>0</v>
      </c>
      <c r="M119" s="122"/>
      <c r="N119" s="20"/>
    </row>
    <row r="120" spans="1:14" ht="14.25">
      <c r="A120" s="151" t="str">
        <f>F_Inputs!A120</f>
        <v>SWB</v>
      </c>
      <c r="B120" s="151" t="str">
        <f>F_Inputs!B120</f>
        <v>CWW12_150TOT_PR24</v>
      </c>
      <c r="C120" s="151" t="str">
        <f>F_Inputs!C120</f>
        <v>EA/NRW environmental programme bioresources (WINEP/NEP) - Sludge investigations and monitoring (NEP only) bioresources opex - Total</v>
      </c>
      <c r="D120" s="110" t="str">
        <f>F_Inputs!D120</f>
        <v>£m</v>
      </c>
      <c r="E120" s="110" t="s">
        <v>69</v>
      </c>
      <c r="F120" s="122">
        <f ca="1">SUMIFS(F_Inputs_adjusted!O:O,F_Inputs_adjusted!$A:$A,$A120,F_Inputs_adjusted!$B:$B,$B120)</f>
        <v>0</v>
      </c>
      <c r="G120" s="122">
        <f ca="1">SUMIFS(F_Inputs_adjusted!P:P,F_Inputs_adjusted!$A:$A,$A120,F_Inputs_adjusted!$B:$B,$B120)</f>
        <v>0</v>
      </c>
      <c r="H120" s="122">
        <f ca="1">SUMIFS(F_Inputs_adjusted!Q:Q,F_Inputs_adjusted!$A:$A,$A120,F_Inputs_adjusted!$B:$B,$B120)</f>
        <v>0</v>
      </c>
      <c r="I120" s="122">
        <f ca="1">SUMIFS(F_Inputs_adjusted!R:R,F_Inputs_adjusted!$A:$A,$A120,F_Inputs_adjusted!$B:$B,$B120)</f>
        <v>0</v>
      </c>
      <c r="J120" s="122">
        <f ca="1">SUMIFS(F_Inputs_adjusted!S:S,F_Inputs_adjusted!$A:$A,$A120,F_Inputs_adjusted!$B:$B,$B120)</f>
        <v>0</v>
      </c>
      <c r="K120" s="122">
        <f ca="1">SUMIFS(F_Inputs_adjusted!T:T,F_Inputs_adjusted!$A:$A,$A120,F_Inputs_adjusted!$B:$B,$B120)</f>
        <v>0</v>
      </c>
      <c r="L120" s="122">
        <f ca="1">SUMIFS(F_Inputs_adjusted!U:U,F_Inputs_adjusted!$A:$A,$A120,F_Inputs_adjusted!$B:$B,$B120)</f>
        <v>0</v>
      </c>
      <c r="M120" s="122"/>
      <c r="N120" s="20"/>
    </row>
    <row r="121" spans="1:14" ht="14.25">
      <c r="A121" s="151" t="str">
        <f>F_Inputs!A121</f>
        <v>SWB</v>
      </c>
      <c r="B121" s="151" t="str">
        <f>F_Inputs!B121</f>
        <v>CWW12_151TOT_PR24</v>
      </c>
      <c r="C121" s="151" t="str">
        <f>F_Inputs!C121</f>
        <v>EA/NRW environmental programme bioresources (WINEP/NEP) - Sludge investigations and monitoring (NEP only) bioresources totex - Total</v>
      </c>
      <c r="D121" s="110" t="str">
        <f>F_Inputs!D121</f>
        <v>£m</v>
      </c>
      <c r="E121" s="110" t="s">
        <v>69</v>
      </c>
      <c r="F121" s="122">
        <f ca="1">SUMIFS(F_Inputs_adjusted!O:O,F_Inputs_adjusted!$A:$A,$A121,F_Inputs_adjusted!$B:$B,$B121)</f>
        <v>0</v>
      </c>
      <c r="G121" s="122">
        <f ca="1">SUMIFS(F_Inputs_adjusted!P:P,F_Inputs_adjusted!$A:$A,$A121,F_Inputs_adjusted!$B:$B,$B121)</f>
        <v>0</v>
      </c>
      <c r="H121" s="122">
        <f ca="1">SUMIFS(F_Inputs_adjusted!Q:Q,F_Inputs_adjusted!$A:$A,$A121,F_Inputs_adjusted!$B:$B,$B121)</f>
        <v>0</v>
      </c>
      <c r="I121" s="122">
        <f ca="1">SUMIFS(F_Inputs_adjusted!R:R,F_Inputs_adjusted!$A:$A,$A121,F_Inputs_adjusted!$B:$B,$B121)</f>
        <v>0</v>
      </c>
      <c r="J121" s="122">
        <f ca="1">SUMIFS(F_Inputs_adjusted!S:S,F_Inputs_adjusted!$A:$A,$A121,F_Inputs_adjusted!$B:$B,$B121)</f>
        <v>0</v>
      </c>
      <c r="K121" s="122">
        <f ca="1">SUMIFS(F_Inputs_adjusted!T:T,F_Inputs_adjusted!$A:$A,$A121,F_Inputs_adjusted!$B:$B,$B121)</f>
        <v>0</v>
      </c>
      <c r="L121" s="122">
        <f ca="1">SUMIFS(F_Inputs_adjusted!U:U,F_Inputs_adjusted!$A:$A,$A121,F_Inputs_adjusted!$B:$B,$B121)</f>
        <v>0</v>
      </c>
      <c r="M121" s="122"/>
      <c r="N121" s="20"/>
    </row>
    <row r="122" spans="1:14" ht="14.25">
      <c r="A122" s="151" t="str">
        <f>F_Inputs!A122</f>
        <v>SWB</v>
      </c>
      <c r="B122" s="151" t="str">
        <f>F_Inputs!B122</f>
        <v>CWW13_201_PR24</v>
      </c>
      <c r="C122" s="151" t="str">
        <f>F_Inputs!C122</f>
        <v>EA/NRW environmental programme bioresources (WINEP/NEP) - Sludge investigations and monitoring; BVA (WINEP/NEP) bioresources capex - Expenditure on projects starting in AMP8</v>
      </c>
      <c r="D122" s="110" t="str">
        <f>F_Inputs!D122</f>
        <v>£m</v>
      </c>
      <c r="E122" s="110" t="s">
        <v>69</v>
      </c>
      <c r="F122" s="122">
        <f ca="1">SUMIFS(F_Inputs_adjusted!O:O,F_Inputs_adjusted!$A:$A,$A122,F_Inputs_adjusted!$B:$B,$B122)</f>
        <v>0</v>
      </c>
      <c r="G122" s="122">
        <f ca="1">SUMIFS(F_Inputs_adjusted!P:P,F_Inputs_adjusted!$A:$A,$A122,F_Inputs_adjusted!$B:$B,$B122)</f>
        <v>0</v>
      </c>
      <c r="H122" s="122">
        <f ca="1">SUMIFS(F_Inputs_adjusted!Q:Q,F_Inputs_adjusted!$A:$A,$A122,F_Inputs_adjusted!$B:$B,$B122)</f>
        <v>0</v>
      </c>
      <c r="I122" s="122">
        <f ca="1">SUMIFS(F_Inputs_adjusted!R:R,F_Inputs_adjusted!$A:$A,$A122,F_Inputs_adjusted!$B:$B,$B122)</f>
        <v>0</v>
      </c>
      <c r="J122" s="122">
        <f ca="1">SUMIFS(F_Inputs_adjusted!S:S,F_Inputs_adjusted!$A:$A,$A122,F_Inputs_adjusted!$B:$B,$B122)</f>
        <v>0</v>
      </c>
      <c r="K122" s="122">
        <f ca="1">SUMIFS(F_Inputs_adjusted!T:T,F_Inputs_adjusted!$A:$A,$A122,F_Inputs_adjusted!$B:$B,$B122)</f>
        <v>0</v>
      </c>
      <c r="L122" s="122">
        <f ca="1">SUMIFS(F_Inputs_adjusted!U:U,F_Inputs_adjusted!$A:$A,$A122,F_Inputs_adjusted!$B:$B,$B122)</f>
        <v>0</v>
      </c>
      <c r="M122" s="122"/>
      <c r="N122" s="20"/>
    </row>
    <row r="123" spans="1:14" ht="14.25">
      <c r="A123" s="151" t="str">
        <f>F_Inputs!A123</f>
        <v>SWB</v>
      </c>
      <c r="B123" s="151" t="str">
        <f>F_Inputs!B123</f>
        <v>CWW13_202_PR24</v>
      </c>
      <c r="C123" s="151" t="str">
        <f>F_Inputs!C123</f>
        <v>EA/NRW environmental programme bioresources (WINEP/NEP) - Sludge investigations and monitoring; BVA (WINEP/NEP) bioresources opex - Expenditure on projects starting in AMP8</v>
      </c>
      <c r="D123" s="110" t="str">
        <f>F_Inputs!D123</f>
        <v>£m</v>
      </c>
      <c r="E123" s="110" t="s">
        <v>69</v>
      </c>
      <c r="F123" s="122">
        <f ca="1">SUMIFS(F_Inputs_adjusted!O:O,F_Inputs_adjusted!$A:$A,$A123,F_Inputs_adjusted!$B:$B,$B123)</f>
        <v>0</v>
      </c>
      <c r="G123" s="122">
        <f ca="1">SUMIFS(F_Inputs_adjusted!P:P,F_Inputs_adjusted!$A:$A,$A123,F_Inputs_adjusted!$B:$B,$B123)</f>
        <v>0</v>
      </c>
      <c r="H123" s="122">
        <f ca="1">SUMIFS(F_Inputs_adjusted!Q:Q,F_Inputs_adjusted!$A:$A,$A123,F_Inputs_adjusted!$B:$B,$B123)</f>
        <v>0</v>
      </c>
      <c r="I123" s="122">
        <f ca="1">SUMIFS(F_Inputs_adjusted!R:R,F_Inputs_adjusted!$A:$A,$A123,F_Inputs_adjusted!$B:$B,$B123)</f>
        <v>0</v>
      </c>
      <c r="J123" s="122">
        <f ca="1">SUMIFS(F_Inputs_adjusted!S:S,F_Inputs_adjusted!$A:$A,$A123,F_Inputs_adjusted!$B:$B,$B123)</f>
        <v>0</v>
      </c>
      <c r="K123" s="122">
        <f ca="1">SUMIFS(F_Inputs_adjusted!T:T,F_Inputs_adjusted!$A:$A,$A123,F_Inputs_adjusted!$B:$B,$B123)</f>
        <v>0</v>
      </c>
      <c r="L123" s="122">
        <f ca="1">SUMIFS(F_Inputs_adjusted!U:U,F_Inputs_adjusted!$A:$A,$A123,F_Inputs_adjusted!$B:$B,$B123)</f>
        <v>0</v>
      </c>
      <c r="M123" s="122"/>
      <c r="N123" s="20"/>
    </row>
    <row r="124" spans="1:14" ht="14.25">
      <c r="A124" s="151" t="str">
        <f>F_Inputs!A124</f>
        <v>SWB</v>
      </c>
      <c r="B124" s="151" t="str">
        <f>F_Inputs!B124</f>
        <v>CWW13_203_PR24</v>
      </c>
      <c r="C124" s="151" t="str">
        <f>F_Inputs!C124</f>
        <v>EA/NRW environmental programme bioresources (WINEP/NEP) - Sludge investigations and monitoring; BVA (WINEP/NEP) bioresources totex - Expenditure on projects starting in AMP8</v>
      </c>
      <c r="D124" s="110" t="str">
        <f>F_Inputs!D124</f>
        <v>£m</v>
      </c>
      <c r="E124" s="110" t="s">
        <v>69</v>
      </c>
      <c r="F124" s="122">
        <f ca="1">SUMIFS(F_Inputs_adjusted!O:O,F_Inputs_adjusted!$A:$A,$A124,F_Inputs_adjusted!$B:$B,$B124)</f>
        <v>0</v>
      </c>
      <c r="G124" s="122">
        <f ca="1">SUMIFS(F_Inputs_adjusted!P:P,F_Inputs_adjusted!$A:$A,$A124,F_Inputs_adjusted!$B:$B,$B124)</f>
        <v>0</v>
      </c>
      <c r="H124" s="122">
        <f ca="1">SUMIFS(F_Inputs_adjusted!Q:Q,F_Inputs_adjusted!$A:$A,$A124,F_Inputs_adjusted!$B:$B,$B124)</f>
        <v>0</v>
      </c>
      <c r="I124" s="122">
        <f ca="1">SUMIFS(F_Inputs_adjusted!R:R,F_Inputs_adjusted!$A:$A,$A124,F_Inputs_adjusted!$B:$B,$B124)</f>
        <v>0</v>
      </c>
      <c r="J124" s="122">
        <f ca="1">SUMIFS(F_Inputs_adjusted!S:S,F_Inputs_adjusted!$A:$A,$A124,F_Inputs_adjusted!$B:$B,$B124)</f>
        <v>0</v>
      </c>
      <c r="K124" s="122">
        <f ca="1">SUMIFS(F_Inputs_adjusted!T:T,F_Inputs_adjusted!$A:$A,$A124,F_Inputs_adjusted!$B:$B,$B124)</f>
        <v>0</v>
      </c>
      <c r="L124" s="122">
        <f ca="1">SUMIFS(F_Inputs_adjusted!U:U,F_Inputs_adjusted!$A:$A,$A124,F_Inputs_adjusted!$B:$B,$B124)</f>
        <v>0</v>
      </c>
      <c r="M124" s="122"/>
      <c r="N124" s="20"/>
    </row>
    <row r="125" spans="1:14" ht="14.25">
      <c r="A125" s="151" t="str">
        <f>F_Inputs!A125</f>
        <v>SWB</v>
      </c>
      <c r="B125" s="151" t="str">
        <f>F_Inputs!B125</f>
        <v>CWW13_204_PR24</v>
      </c>
      <c r="C125" s="151" t="str">
        <f>F_Inputs!C125</f>
        <v>EA/NRW environmental programme bioresources (WINEP/NEP) - Sludge investigations and monitoring; BVA (WINEP/NEP) bioresources third party contributions - Expenditure on projects starting in AMP8</v>
      </c>
      <c r="D125" s="110" t="str">
        <f>F_Inputs!D125</f>
        <v>£m</v>
      </c>
      <c r="E125" s="110" t="s">
        <v>69</v>
      </c>
      <c r="F125" s="122">
        <f ca="1">SUMIFS(F_Inputs_adjusted!O:O,F_Inputs_adjusted!$A:$A,$A125,F_Inputs_adjusted!$B:$B,$B125)</f>
        <v>0</v>
      </c>
      <c r="G125" s="122">
        <f ca="1">SUMIFS(F_Inputs_adjusted!P:P,F_Inputs_adjusted!$A:$A,$A125,F_Inputs_adjusted!$B:$B,$B125)</f>
        <v>0</v>
      </c>
      <c r="H125" s="122">
        <f ca="1">SUMIFS(F_Inputs_adjusted!Q:Q,F_Inputs_adjusted!$A:$A,$A125,F_Inputs_adjusted!$B:$B,$B125)</f>
        <v>0</v>
      </c>
      <c r="I125" s="122">
        <f ca="1">SUMIFS(F_Inputs_adjusted!R:R,F_Inputs_adjusted!$A:$A,$A125,F_Inputs_adjusted!$B:$B,$B125)</f>
        <v>0</v>
      </c>
      <c r="J125" s="122">
        <f ca="1">SUMIFS(F_Inputs_adjusted!S:S,F_Inputs_adjusted!$A:$A,$A125,F_Inputs_adjusted!$B:$B,$B125)</f>
        <v>0</v>
      </c>
      <c r="K125" s="122">
        <f ca="1">SUMIFS(F_Inputs_adjusted!T:T,F_Inputs_adjusted!$A:$A,$A125,F_Inputs_adjusted!$B:$B,$B125)</f>
        <v>0</v>
      </c>
      <c r="L125" s="122">
        <f ca="1">SUMIFS(F_Inputs_adjusted!U:U,F_Inputs_adjusted!$A:$A,$A125,F_Inputs_adjusted!$B:$B,$B125)</f>
        <v>0</v>
      </c>
      <c r="M125" s="122"/>
      <c r="N125" s="20"/>
    </row>
    <row r="126" spans="1:14" ht="14.25">
      <c r="A126" s="151" t="str">
        <f>F_Inputs!A126</f>
        <v>SWB</v>
      </c>
      <c r="B126" s="151" t="str">
        <f>F_Inputs!B126</f>
        <v>CWW14_201_PR24</v>
      </c>
      <c r="C126" s="151" t="str">
        <f>F_Inputs!C126</f>
        <v>EA/NRW environmental programme bioresources (WINEP/NEP) - Sludge investigations and monitoring; BVA (WINEP/NEP) bioresources capex - Expenditure on alternative least cost option plan for projects starting in AMP8</v>
      </c>
      <c r="D126" s="110" t="str">
        <f>F_Inputs!D126</f>
        <v>£m</v>
      </c>
      <c r="E126" s="110" t="s">
        <v>69</v>
      </c>
      <c r="F126" s="122">
        <f ca="1">SUMIFS(F_Inputs_adjusted!O:O,F_Inputs_adjusted!$A:$A,$A126,F_Inputs_adjusted!$B:$B,$B126)</f>
        <v>0</v>
      </c>
      <c r="G126" s="122">
        <f ca="1">SUMIFS(F_Inputs_adjusted!P:P,F_Inputs_adjusted!$A:$A,$A126,F_Inputs_adjusted!$B:$B,$B126)</f>
        <v>0</v>
      </c>
      <c r="H126" s="122">
        <f ca="1">SUMIFS(F_Inputs_adjusted!Q:Q,F_Inputs_adjusted!$A:$A,$A126,F_Inputs_adjusted!$B:$B,$B126)</f>
        <v>0</v>
      </c>
      <c r="I126" s="122">
        <f ca="1">SUMIFS(F_Inputs_adjusted!R:R,F_Inputs_adjusted!$A:$A,$A126,F_Inputs_adjusted!$B:$B,$B126)</f>
        <v>0</v>
      </c>
      <c r="J126" s="122">
        <f ca="1">SUMIFS(F_Inputs_adjusted!S:S,F_Inputs_adjusted!$A:$A,$A126,F_Inputs_adjusted!$B:$B,$B126)</f>
        <v>0</v>
      </c>
      <c r="K126" s="122">
        <f ca="1">SUMIFS(F_Inputs_adjusted!T:T,F_Inputs_adjusted!$A:$A,$A126,F_Inputs_adjusted!$B:$B,$B126)</f>
        <v>0</v>
      </c>
      <c r="L126" s="122">
        <f ca="1">SUMIFS(F_Inputs_adjusted!U:U,F_Inputs_adjusted!$A:$A,$A126,F_Inputs_adjusted!$B:$B,$B126)</f>
        <v>0</v>
      </c>
      <c r="M126" s="122"/>
      <c r="N126" s="20"/>
    </row>
    <row r="127" spans="1:14" ht="14.25">
      <c r="A127" s="151" t="str">
        <f>F_Inputs!A127</f>
        <v>SWB</v>
      </c>
      <c r="B127" s="151" t="str">
        <f>F_Inputs!B127</f>
        <v>CWW14_202_PR24</v>
      </c>
      <c r="C127" s="151" t="str">
        <f>F_Inputs!C127</f>
        <v>EA/NRW environmental programme bioresources (WINEP/NEP) - Sludge investigations and monitoring; BVA (WINEP/NEP) bioresources opex - Expenditure on alternative least cost option plan for projects starting in AMP8</v>
      </c>
      <c r="D127" s="110" t="str">
        <f>F_Inputs!D127</f>
        <v>£m</v>
      </c>
      <c r="E127" s="110" t="s">
        <v>69</v>
      </c>
      <c r="F127" s="122">
        <f ca="1">SUMIFS(F_Inputs_adjusted!O:O,F_Inputs_adjusted!$A:$A,$A127,F_Inputs_adjusted!$B:$B,$B127)</f>
        <v>0</v>
      </c>
      <c r="G127" s="122">
        <f ca="1">SUMIFS(F_Inputs_adjusted!P:P,F_Inputs_adjusted!$A:$A,$A127,F_Inputs_adjusted!$B:$B,$B127)</f>
        <v>0</v>
      </c>
      <c r="H127" s="122">
        <f ca="1">SUMIFS(F_Inputs_adjusted!Q:Q,F_Inputs_adjusted!$A:$A,$A127,F_Inputs_adjusted!$B:$B,$B127)</f>
        <v>0</v>
      </c>
      <c r="I127" s="122">
        <f ca="1">SUMIFS(F_Inputs_adjusted!R:R,F_Inputs_adjusted!$A:$A,$A127,F_Inputs_adjusted!$B:$B,$B127)</f>
        <v>0</v>
      </c>
      <c r="J127" s="122">
        <f ca="1">SUMIFS(F_Inputs_adjusted!S:S,F_Inputs_adjusted!$A:$A,$A127,F_Inputs_adjusted!$B:$B,$B127)</f>
        <v>0</v>
      </c>
      <c r="K127" s="122">
        <f ca="1">SUMIFS(F_Inputs_adjusted!T:T,F_Inputs_adjusted!$A:$A,$A127,F_Inputs_adjusted!$B:$B,$B127)</f>
        <v>0</v>
      </c>
      <c r="L127" s="122">
        <f ca="1">SUMIFS(F_Inputs_adjusted!U:U,F_Inputs_adjusted!$A:$A,$A127,F_Inputs_adjusted!$B:$B,$B127)</f>
        <v>0</v>
      </c>
      <c r="M127" s="122"/>
      <c r="N127" s="20"/>
    </row>
    <row r="128" spans="1:14" ht="14.25">
      <c r="A128" s="151" t="str">
        <f>F_Inputs!A128</f>
        <v>SWB</v>
      </c>
      <c r="B128" s="151" t="str">
        <f>F_Inputs!B128</f>
        <v>CWW14_203_PR24</v>
      </c>
      <c r="C128" s="151" t="str">
        <f>F_Inputs!C128</f>
        <v>EA/NRW environmental programme bioresources (WINEP/NEP) - Sludge investigations and monitoring; BVA (WINEP/NEP) bioresources totex - Expenditure on alternative least cost option plan for projects starting in AMP8</v>
      </c>
      <c r="D128" s="110" t="str">
        <f>F_Inputs!D128</f>
        <v>£m</v>
      </c>
      <c r="E128" s="110" t="s">
        <v>69</v>
      </c>
      <c r="F128" s="122">
        <f ca="1">SUMIFS(F_Inputs_adjusted!O:O,F_Inputs_adjusted!$A:$A,$A128,F_Inputs_adjusted!$B:$B,$B128)</f>
        <v>0</v>
      </c>
      <c r="G128" s="122">
        <f ca="1">SUMIFS(F_Inputs_adjusted!P:P,F_Inputs_adjusted!$A:$A,$A128,F_Inputs_adjusted!$B:$B,$B128)</f>
        <v>0</v>
      </c>
      <c r="H128" s="122">
        <f ca="1">SUMIFS(F_Inputs_adjusted!Q:Q,F_Inputs_adjusted!$A:$A,$A128,F_Inputs_adjusted!$B:$B,$B128)</f>
        <v>0</v>
      </c>
      <c r="I128" s="122">
        <f ca="1">SUMIFS(F_Inputs_adjusted!R:R,F_Inputs_adjusted!$A:$A,$A128,F_Inputs_adjusted!$B:$B,$B128)</f>
        <v>0</v>
      </c>
      <c r="J128" s="122">
        <f ca="1">SUMIFS(F_Inputs_adjusted!S:S,F_Inputs_adjusted!$A:$A,$A128,F_Inputs_adjusted!$B:$B,$B128)</f>
        <v>0</v>
      </c>
      <c r="K128" s="122">
        <f ca="1">SUMIFS(F_Inputs_adjusted!T:T,F_Inputs_adjusted!$A:$A,$A128,F_Inputs_adjusted!$B:$B,$B128)</f>
        <v>0</v>
      </c>
      <c r="L128" s="122">
        <f ca="1">SUMIFS(F_Inputs_adjusted!U:U,F_Inputs_adjusted!$A:$A,$A128,F_Inputs_adjusted!$B:$B,$B128)</f>
        <v>0</v>
      </c>
      <c r="M128" s="122"/>
      <c r="N128" s="20"/>
    </row>
    <row r="129" spans="1:13" ht="14.25">
      <c r="A129" s="151" t="str">
        <f>F_Inputs!A129</f>
        <v>SWB</v>
      </c>
      <c r="B129" s="151" t="str">
        <f>F_Inputs!B129</f>
        <v>CWW17_149TOT_PR24</v>
      </c>
      <c r="C129" s="151" t="str">
        <f>F_Inputs!C129</f>
        <v>EA/NRW environmental programme bioresources (WINEP/NEP) - Sludge investigations and monitoring (NEP only) bioresources capex - Total</v>
      </c>
      <c r="D129" s="110" t="str">
        <f>F_Inputs!D129</f>
        <v>£m</v>
      </c>
      <c r="E129" s="110" t="s">
        <v>69</v>
      </c>
      <c r="F129" s="122">
        <f ca="1">SUMIFS(F_Inputs_adjusted!O:O,F_Inputs_adjusted!$A:$A,$A129,F_Inputs_adjusted!$B:$B,$B129)</f>
        <v>0</v>
      </c>
      <c r="G129" s="122">
        <f ca="1">SUMIFS(F_Inputs_adjusted!P:P,F_Inputs_adjusted!$A:$A,$A129,F_Inputs_adjusted!$B:$B,$B129)</f>
        <v>0</v>
      </c>
      <c r="H129" s="122">
        <f ca="1">SUMIFS(F_Inputs_adjusted!Q:Q,F_Inputs_adjusted!$A:$A,$A129,F_Inputs_adjusted!$B:$B,$B129)</f>
        <v>0</v>
      </c>
      <c r="I129" s="122">
        <f ca="1">SUMIFS(F_Inputs_adjusted!R:R,F_Inputs_adjusted!$A:$A,$A129,F_Inputs_adjusted!$B:$B,$B129)</f>
        <v>0</v>
      </c>
      <c r="J129" s="122">
        <f ca="1">SUMIFS(F_Inputs_adjusted!S:S,F_Inputs_adjusted!$A:$A,$A129,F_Inputs_adjusted!$B:$B,$B129)</f>
        <v>0</v>
      </c>
      <c r="K129" s="122">
        <f ca="1">SUMIFS(F_Inputs_adjusted!T:T,F_Inputs_adjusted!$A:$A,$A129,F_Inputs_adjusted!$B:$B,$B129)</f>
        <v>0</v>
      </c>
      <c r="L129" s="122">
        <f ca="1">SUMIFS(F_Inputs_adjusted!U:U,F_Inputs_adjusted!$A:$A,$A129,F_Inputs_adjusted!$B:$B,$B129)</f>
        <v>0</v>
      </c>
      <c r="M129" s="122"/>
    </row>
    <row r="130" spans="1:13" ht="14.25">
      <c r="A130" s="151" t="str">
        <f>F_Inputs!A130</f>
        <v>SWB</v>
      </c>
      <c r="B130" s="151" t="str">
        <f>F_Inputs!B130</f>
        <v>CWW17_150TOT_PR24</v>
      </c>
      <c r="C130" s="151" t="str">
        <f>F_Inputs!C130</f>
        <v>EA/NRW environmental programme bioresources (WINEP/NEP) - Sludge investigations and monitoring (NEP only) bioresources opex - Total</v>
      </c>
      <c r="D130" s="110" t="str">
        <f>F_Inputs!D130</f>
        <v>£m</v>
      </c>
      <c r="E130" s="110" t="s">
        <v>69</v>
      </c>
      <c r="F130" s="122">
        <f ca="1">SUMIFS(F_Inputs_adjusted!O:O,F_Inputs_adjusted!$A:$A,$A130,F_Inputs_adjusted!$B:$B,$B130)</f>
        <v>0</v>
      </c>
      <c r="G130" s="122">
        <f ca="1">SUMIFS(F_Inputs_adjusted!P:P,F_Inputs_adjusted!$A:$A,$A130,F_Inputs_adjusted!$B:$B,$B130)</f>
        <v>0</v>
      </c>
      <c r="H130" s="122">
        <f ca="1">SUMIFS(F_Inputs_adjusted!Q:Q,F_Inputs_adjusted!$A:$A,$A130,F_Inputs_adjusted!$B:$B,$B130)</f>
        <v>0</v>
      </c>
      <c r="I130" s="122">
        <f ca="1">SUMIFS(F_Inputs_adjusted!R:R,F_Inputs_adjusted!$A:$A,$A130,F_Inputs_adjusted!$B:$B,$B130)</f>
        <v>0</v>
      </c>
      <c r="J130" s="122">
        <f ca="1">SUMIFS(F_Inputs_adjusted!S:S,F_Inputs_adjusted!$A:$A,$A130,F_Inputs_adjusted!$B:$B,$B130)</f>
        <v>0</v>
      </c>
      <c r="K130" s="122">
        <f ca="1">SUMIFS(F_Inputs_adjusted!T:T,F_Inputs_adjusted!$A:$A,$A130,F_Inputs_adjusted!$B:$B,$B130)</f>
        <v>0</v>
      </c>
      <c r="L130" s="122">
        <f ca="1">SUMIFS(F_Inputs_adjusted!U:U,F_Inputs_adjusted!$A:$A,$A130,F_Inputs_adjusted!$B:$B,$B130)</f>
        <v>0</v>
      </c>
      <c r="M130" s="122"/>
    </row>
    <row r="131" spans="1:13" ht="14.25">
      <c r="A131" s="151" t="str">
        <f>F_Inputs!A131</f>
        <v>SWB</v>
      </c>
      <c r="B131" s="151" t="str">
        <f>F_Inputs!B131</f>
        <v>CWW17_151TOT_PR24</v>
      </c>
      <c r="C131" s="151" t="str">
        <f>F_Inputs!C131</f>
        <v>EA/NRW environmental programme bioresources (WINEP/NEP) - Sludge investigations and monitoring (NEP only) bioresources totex - Total</v>
      </c>
      <c r="D131" s="110" t="str">
        <f>F_Inputs!D131</f>
        <v>£m</v>
      </c>
      <c r="E131" s="110" t="s">
        <v>69</v>
      </c>
      <c r="F131" s="122">
        <f ca="1">SUMIFS(F_Inputs_adjusted!O:O,F_Inputs_adjusted!$A:$A,$A131,F_Inputs_adjusted!$B:$B,$B131)</f>
        <v>0</v>
      </c>
      <c r="G131" s="122">
        <f ca="1">SUMIFS(F_Inputs_adjusted!P:P,F_Inputs_adjusted!$A:$A,$A131,F_Inputs_adjusted!$B:$B,$B131)</f>
        <v>0</v>
      </c>
      <c r="H131" s="122">
        <f ca="1">SUMIFS(F_Inputs_adjusted!Q:Q,F_Inputs_adjusted!$A:$A,$A131,F_Inputs_adjusted!$B:$B,$B131)</f>
        <v>0</v>
      </c>
      <c r="I131" s="122">
        <f ca="1">SUMIFS(F_Inputs_adjusted!R:R,F_Inputs_adjusted!$A:$A,$A131,F_Inputs_adjusted!$B:$B,$B131)</f>
        <v>0</v>
      </c>
      <c r="J131" s="122">
        <f ca="1">SUMIFS(F_Inputs_adjusted!S:S,F_Inputs_adjusted!$A:$A,$A131,F_Inputs_adjusted!$B:$B,$B131)</f>
        <v>0</v>
      </c>
      <c r="K131" s="122">
        <f ca="1">SUMIFS(F_Inputs_adjusted!T:T,F_Inputs_adjusted!$A:$A,$A131,F_Inputs_adjusted!$B:$B,$B131)</f>
        <v>0</v>
      </c>
      <c r="L131" s="122">
        <f ca="1">SUMIFS(F_Inputs_adjusted!U:U,F_Inputs_adjusted!$A:$A,$A131,F_Inputs_adjusted!$B:$B,$B131)</f>
        <v>0</v>
      </c>
      <c r="M131" s="122"/>
    </row>
    <row r="132" spans="1:13" ht="14.25">
      <c r="A132" s="151" t="str">
        <f>F_Inputs!A132</f>
        <v>SWB</v>
      </c>
      <c r="B132" s="151" t="str">
        <f>F_Inputs!B132</f>
        <v>CWW20_064_PR24</v>
      </c>
      <c r="C132" s="151" t="str">
        <f>F_Inputs!C132</f>
        <v>Other data - Total number of WINEP/NEP investigations</v>
      </c>
      <c r="D132" s="110" t="str">
        <f>F_Inputs!D132</f>
        <v>nr</v>
      </c>
      <c r="E132" s="110" t="s">
        <v>69</v>
      </c>
      <c r="F132" s="122">
        <f ca="1">SUMIFS(F_Inputs_adjusted!O:O,F_Inputs_adjusted!$A:$A,$A132,F_Inputs_adjusted!$B:$B,$B132)</f>
        <v>0</v>
      </c>
      <c r="G132" s="122">
        <f ca="1">SUMIFS(F_Inputs_adjusted!P:P,F_Inputs_adjusted!$A:$A,$A132,F_Inputs_adjusted!$B:$B,$B132)</f>
        <v>0</v>
      </c>
      <c r="H132" s="122">
        <f ca="1">SUMIFS(F_Inputs_adjusted!Q:Q,F_Inputs_adjusted!$A:$A,$A132,F_Inputs_adjusted!$B:$B,$B132)</f>
        <v>0</v>
      </c>
      <c r="I132" s="122">
        <f ca="1">SUMIFS(F_Inputs_adjusted!R:R,F_Inputs_adjusted!$A:$A,$A132,F_Inputs_adjusted!$B:$B,$B132)</f>
        <v>32</v>
      </c>
      <c r="J132" s="122">
        <f ca="1">SUMIFS(F_Inputs_adjusted!S:S,F_Inputs_adjusted!$A:$A,$A132,F_Inputs_adjusted!$B:$B,$B132)</f>
        <v>329</v>
      </c>
      <c r="K132" s="122">
        <f ca="1">SUMIFS(F_Inputs_adjusted!T:T,F_Inputs_adjusted!$A:$A,$A132,F_Inputs_adjusted!$B:$B,$B132)</f>
        <v>0</v>
      </c>
      <c r="L132" s="122">
        <f ca="1">SUMIFS(F_Inputs_adjusted!U:U,F_Inputs_adjusted!$A:$A,$A132,F_Inputs_adjusted!$B:$B,$B132)</f>
        <v>0</v>
      </c>
      <c r="M132" s="122"/>
    </row>
    <row r="133" spans="1:13" ht="14.25">
      <c r="A133" s="151" t="str">
        <f>F_Inputs!A133</f>
        <v>SWB</v>
      </c>
      <c r="B133" s="151" t="str">
        <f>F_Inputs!B133</f>
        <v>BIO5_011_PR24</v>
      </c>
      <c r="C133" s="151" t="str">
        <f>F_Inputs!C133</f>
        <v>Sludge management/sludge treatment/ Bioresources cost driver - Additional Line 1; Sludge management/sludge treatment/ Bioresources cost driver</v>
      </c>
      <c r="D133" s="110" t="str">
        <f>F_Inputs!D133</f>
        <v>define</v>
      </c>
      <c r="E133" s="110" t="s">
        <v>69</v>
      </c>
      <c r="F133" s="122">
        <f ca="1">SUMIFS(F_Inputs_adjusted!O:O,F_Inputs_adjusted!$A:$A,$A133,F_Inputs_adjusted!$B:$B,$B133)</f>
        <v>0</v>
      </c>
      <c r="G133" s="122">
        <f ca="1">SUMIFS(F_Inputs_adjusted!P:P,F_Inputs_adjusted!$A:$A,$A133,F_Inputs_adjusted!$B:$B,$B133)</f>
        <v>0</v>
      </c>
      <c r="H133" s="122">
        <f ca="1">SUMIFS(F_Inputs_adjusted!Q:Q,F_Inputs_adjusted!$A:$A,$A133,F_Inputs_adjusted!$B:$B,$B133)</f>
        <v>0</v>
      </c>
      <c r="I133" s="122">
        <f ca="1">SUMIFS(F_Inputs_adjusted!R:R,F_Inputs_adjusted!$A:$A,$A133,F_Inputs_adjusted!$B:$B,$B133)</f>
        <v>0</v>
      </c>
      <c r="J133" s="122">
        <f ca="1">SUMIFS(F_Inputs_adjusted!S:S,F_Inputs_adjusted!$A:$A,$A133,F_Inputs_adjusted!$B:$B,$B133)</f>
        <v>0</v>
      </c>
      <c r="K133" s="122">
        <f ca="1">SUMIFS(F_Inputs_adjusted!T:T,F_Inputs_adjusted!$A:$A,$A133,F_Inputs_adjusted!$B:$B,$B133)</f>
        <v>0</v>
      </c>
      <c r="L133" s="122">
        <f ca="1">SUMIFS(F_Inputs_adjusted!U:U,F_Inputs_adjusted!$A:$A,$A133,F_Inputs_adjusted!$B:$B,$B133)</f>
        <v>0</v>
      </c>
      <c r="M133" s="122"/>
    </row>
    <row r="134" spans="1:13" ht="14.25">
      <c r="A134" s="151" t="str">
        <f>F_Inputs!A134</f>
        <v>SRN</v>
      </c>
      <c r="B134" s="151" t="str">
        <f>F_Inputs!B134</f>
        <v>CWW3_149TOT_PR24</v>
      </c>
      <c r="C134" s="151" t="str">
        <f>F_Inputs!C134</f>
        <v>EA/NRW environmental programme bioresources (WINEP/NEP) - Sludge investigations and monitoring (NEP only) bioresources capex - Total</v>
      </c>
      <c r="D134" s="110" t="str">
        <f>F_Inputs!D134</f>
        <v>£m</v>
      </c>
      <c r="E134" s="110" t="s">
        <v>69</v>
      </c>
      <c r="F134" s="122">
        <f ca="1">SUMIFS(F_Inputs_adjusted!O:O,F_Inputs_adjusted!$A:$A,$A134,F_Inputs_adjusted!$B:$B,$B134)</f>
        <v>0</v>
      </c>
      <c r="G134" s="122">
        <f ca="1">SUMIFS(F_Inputs_adjusted!P:P,F_Inputs_adjusted!$A:$A,$A134,F_Inputs_adjusted!$B:$B,$B134)</f>
        <v>0</v>
      </c>
      <c r="H134" s="122">
        <f ca="1">SUMIFS(F_Inputs_adjusted!Q:Q,F_Inputs_adjusted!$A:$A,$A134,F_Inputs_adjusted!$B:$B,$B134)</f>
        <v>0</v>
      </c>
      <c r="I134" s="122">
        <f ca="1">SUMIFS(F_Inputs_adjusted!R:R,F_Inputs_adjusted!$A:$A,$A134,F_Inputs_adjusted!$B:$B,$B134)</f>
        <v>0</v>
      </c>
      <c r="J134" s="122">
        <f ca="1">SUMIFS(F_Inputs_adjusted!S:S,F_Inputs_adjusted!$A:$A,$A134,F_Inputs_adjusted!$B:$B,$B134)</f>
        <v>0</v>
      </c>
      <c r="K134" s="122">
        <f ca="1">SUMIFS(F_Inputs_adjusted!T:T,F_Inputs_adjusted!$A:$A,$A134,F_Inputs_adjusted!$B:$B,$B134)</f>
        <v>0</v>
      </c>
      <c r="L134" s="122">
        <f ca="1">SUMIFS(F_Inputs_adjusted!U:U,F_Inputs_adjusted!$A:$A,$A134,F_Inputs_adjusted!$B:$B,$B134)</f>
        <v>0</v>
      </c>
      <c r="M134" s="122"/>
    </row>
    <row r="135" spans="1:13" ht="14.25">
      <c r="A135" s="151" t="str">
        <f>F_Inputs!A135</f>
        <v>SRN</v>
      </c>
      <c r="B135" s="151" t="str">
        <f>F_Inputs!B135</f>
        <v>CWW3_150TOT_PR24</v>
      </c>
      <c r="C135" s="151" t="str">
        <f>F_Inputs!C135</f>
        <v>EA/NRW environmental programme bioresources (WINEP/NEP) - Sludge investigations and monitoring (NEP only) bioresources opex - Total</v>
      </c>
      <c r="D135" s="110" t="str">
        <f>F_Inputs!D135</f>
        <v>£m</v>
      </c>
      <c r="E135" s="110" t="s">
        <v>69</v>
      </c>
      <c r="F135" s="122">
        <f ca="1">SUMIFS(F_Inputs_adjusted!O:O,F_Inputs_adjusted!$A:$A,$A135,F_Inputs_adjusted!$B:$B,$B135)</f>
        <v>0</v>
      </c>
      <c r="G135" s="122">
        <f ca="1">SUMIFS(F_Inputs_adjusted!P:P,F_Inputs_adjusted!$A:$A,$A135,F_Inputs_adjusted!$B:$B,$B135)</f>
        <v>0</v>
      </c>
      <c r="H135" s="122">
        <f ca="1">SUMIFS(F_Inputs_adjusted!Q:Q,F_Inputs_adjusted!$A:$A,$A135,F_Inputs_adjusted!$B:$B,$B135)</f>
        <v>0</v>
      </c>
      <c r="I135" s="122">
        <f ca="1">SUMIFS(F_Inputs_adjusted!R:R,F_Inputs_adjusted!$A:$A,$A135,F_Inputs_adjusted!$B:$B,$B135)</f>
        <v>0</v>
      </c>
      <c r="J135" s="122">
        <f ca="1">SUMIFS(F_Inputs_adjusted!S:S,F_Inputs_adjusted!$A:$A,$A135,F_Inputs_adjusted!$B:$B,$B135)</f>
        <v>0</v>
      </c>
      <c r="K135" s="122">
        <f ca="1">SUMIFS(F_Inputs_adjusted!T:T,F_Inputs_adjusted!$A:$A,$A135,F_Inputs_adjusted!$B:$B,$B135)</f>
        <v>0</v>
      </c>
      <c r="L135" s="122">
        <f ca="1">SUMIFS(F_Inputs_adjusted!U:U,F_Inputs_adjusted!$A:$A,$A135,F_Inputs_adjusted!$B:$B,$B135)</f>
        <v>0</v>
      </c>
      <c r="M135" s="122"/>
    </row>
    <row r="136" spans="1:13" ht="14.25">
      <c r="A136" s="151" t="str">
        <f>F_Inputs!A136</f>
        <v>SRN</v>
      </c>
      <c r="B136" s="151" t="str">
        <f>F_Inputs!B136</f>
        <v>CWW3_151TOT_PR24</v>
      </c>
      <c r="C136" s="151" t="str">
        <f>F_Inputs!C136</f>
        <v>EA/NRW environmental programme bioresources (WINEP/NEP) - Sludge investigations and monitoring (NEP only) bioresources totex - Total</v>
      </c>
      <c r="D136" s="110" t="str">
        <f>F_Inputs!D136</f>
        <v>£m</v>
      </c>
      <c r="E136" s="110" t="s">
        <v>69</v>
      </c>
      <c r="F136" s="122">
        <f ca="1">SUMIFS(F_Inputs_adjusted!O:O,F_Inputs_adjusted!$A:$A,$A136,F_Inputs_adjusted!$B:$B,$B136)</f>
        <v>0</v>
      </c>
      <c r="G136" s="122">
        <f ca="1">SUMIFS(F_Inputs_adjusted!P:P,F_Inputs_adjusted!$A:$A,$A136,F_Inputs_adjusted!$B:$B,$B136)</f>
        <v>0</v>
      </c>
      <c r="H136" s="122">
        <f ca="1">SUMIFS(F_Inputs_adjusted!Q:Q,F_Inputs_adjusted!$A:$A,$A136,F_Inputs_adjusted!$B:$B,$B136)</f>
        <v>0</v>
      </c>
      <c r="I136" s="122">
        <f ca="1">SUMIFS(F_Inputs_adjusted!R:R,F_Inputs_adjusted!$A:$A,$A136,F_Inputs_adjusted!$B:$B,$B136)</f>
        <v>0</v>
      </c>
      <c r="J136" s="122">
        <f ca="1">SUMIFS(F_Inputs_adjusted!S:S,F_Inputs_adjusted!$A:$A,$A136,F_Inputs_adjusted!$B:$B,$B136)</f>
        <v>0</v>
      </c>
      <c r="K136" s="122">
        <f ca="1">SUMIFS(F_Inputs_adjusted!T:T,F_Inputs_adjusted!$A:$A,$A136,F_Inputs_adjusted!$B:$B,$B136)</f>
        <v>0</v>
      </c>
      <c r="L136" s="122">
        <f ca="1">SUMIFS(F_Inputs_adjusted!U:U,F_Inputs_adjusted!$A:$A,$A136,F_Inputs_adjusted!$B:$B,$B136)</f>
        <v>0</v>
      </c>
      <c r="M136" s="122"/>
    </row>
    <row r="137" spans="1:13" ht="14.25">
      <c r="A137" s="151" t="str">
        <f>F_Inputs!A137</f>
        <v>SRN</v>
      </c>
      <c r="B137" s="151" t="str">
        <f>F_Inputs!B137</f>
        <v>CWW9_149TOT_PR24</v>
      </c>
      <c r="C137" s="151" t="str">
        <f>F_Inputs!C137</f>
        <v>EA/NRW environmental programme bioresources (WINEP/NEP) - Sludge investigations and monitoring (NEP only) bioresources capex - Total</v>
      </c>
      <c r="D137" s="110" t="str">
        <f>F_Inputs!D137</f>
        <v>£m</v>
      </c>
      <c r="E137" s="110" t="s">
        <v>69</v>
      </c>
      <c r="F137" s="122">
        <f ca="1">SUMIFS(F_Inputs_adjusted!O:O,F_Inputs_adjusted!$A:$A,$A137,F_Inputs_adjusted!$B:$B,$B137)</f>
        <v>0</v>
      </c>
      <c r="G137" s="122">
        <f ca="1">SUMIFS(F_Inputs_adjusted!P:P,F_Inputs_adjusted!$A:$A,$A137,F_Inputs_adjusted!$B:$B,$B137)</f>
        <v>0</v>
      </c>
      <c r="H137" s="122">
        <f ca="1">SUMIFS(F_Inputs_adjusted!Q:Q,F_Inputs_adjusted!$A:$A,$A137,F_Inputs_adjusted!$B:$B,$B137)</f>
        <v>0</v>
      </c>
      <c r="I137" s="122">
        <f ca="1">SUMIFS(F_Inputs_adjusted!R:R,F_Inputs_adjusted!$A:$A,$A137,F_Inputs_adjusted!$B:$B,$B137)</f>
        <v>0</v>
      </c>
      <c r="J137" s="122">
        <f ca="1">SUMIFS(F_Inputs_adjusted!S:S,F_Inputs_adjusted!$A:$A,$A137,F_Inputs_adjusted!$B:$B,$B137)</f>
        <v>0</v>
      </c>
      <c r="K137" s="122">
        <f ca="1">SUMIFS(F_Inputs_adjusted!T:T,F_Inputs_adjusted!$A:$A,$A137,F_Inputs_adjusted!$B:$B,$B137)</f>
        <v>0</v>
      </c>
      <c r="L137" s="122">
        <f ca="1">SUMIFS(F_Inputs_adjusted!U:U,F_Inputs_adjusted!$A:$A,$A137,F_Inputs_adjusted!$B:$B,$B137)</f>
        <v>0</v>
      </c>
      <c r="M137" s="122"/>
    </row>
    <row r="138" spans="1:13" ht="14.25">
      <c r="A138" s="151" t="str">
        <f>F_Inputs!A138</f>
        <v>SRN</v>
      </c>
      <c r="B138" s="151" t="str">
        <f>F_Inputs!B138</f>
        <v>CWW9_150TOT_PR24</v>
      </c>
      <c r="C138" s="151" t="str">
        <f>F_Inputs!C138</f>
        <v>EA/NRW environmental programme bioresources (WINEP/NEP) - Sludge investigations and monitoring (NEP only) bioresources opex - Total</v>
      </c>
      <c r="D138" s="110" t="str">
        <f>F_Inputs!D138</f>
        <v>£m</v>
      </c>
      <c r="E138" s="110" t="s">
        <v>69</v>
      </c>
      <c r="F138" s="122">
        <f ca="1">SUMIFS(F_Inputs_adjusted!O:O,F_Inputs_adjusted!$A:$A,$A138,F_Inputs_adjusted!$B:$B,$B138)</f>
        <v>0</v>
      </c>
      <c r="G138" s="122">
        <f ca="1">SUMIFS(F_Inputs_adjusted!P:P,F_Inputs_adjusted!$A:$A,$A138,F_Inputs_adjusted!$B:$B,$B138)</f>
        <v>0</v>
      </c>
      <c r="H138" s="122">
        <f ca="1">SUMIFS(F_Inputs_adjusted!Q:Q,F_Inputs_adjusted!$A:$A,$A138,F_Inputs_adjusted!$B:$B,$B138)</f>
        <v>0</v>
      </c>
      <c r="I138" s="122">
        <f ca="1">SUMIFS(F_Inputs_adjusted!R:R,F_Inputs_adjusted!$A:$A,$A138,F_Inputs_adjusted!$B:$B,$B138)</f>
        <v>0</v>
      </c>
      <c r="J138" s="122">
        <f ca="1">SUMIFS(F_Inputs_adjusted!S:S,F_Inputs_adjusted!$A:$A,$A138,F_Inputs_adjusted!$B:$B,$B138)</f>
        <v>0</v>
      </c>
      <c r="K138" s="122">
        <f ca="1">SUMIFS(F_Inputs_adjusted!T:T,F_Inputs_adjusted!$A:$A,$A138,F_Inputs_adjusted!$B:$B,$B138)</f>
        <v>0</v>
      </c>
      <c r="L138" s="122">
        <f ca="1">SUMIFS(F_Inputs_adjusted!U:U,F_Inputs_adjusted!$A:$A,$A138,F_Inputs_adjusted!$B:$B,$B138)</f>
        <v>0</v>
      </c>
      <c r="M138" s="122"/>
    </row>
    <row r="139" spans="1:13" ht="14.25">
      <c r="A139" s="151" t="str">
        <f>F_Inputs!A139</f>
        <v>SRN</v>
      </c>
      <c r="B139" s="151" t="str">
        <f>F_Inputs!B139</f>
        <v>CWW9_151TOT_PR24</v>
      </c>
      <c r="C139" s="151" t="str">
        <f>F_Inputs!C139</f>
        <v>EA/NRW environmental programme bioresources (WINEP/NEP) - Sludge investigations and monitoring (NEP only) bioresources totex - Total</v>
      </c>
      <c r="D139" s="110" t="str">
        <f>F_Inputs!D139</f>
        <v>£m</v>
      </c>
      <c r="E139" s="110" t="s">
        <v>69</v>
      </c>
      <c r="F139" s="122">
        <f ca="1">SUMIFS(F_Inputs_adjusted!O:O,F_Inputs_adjusted!$A:$A,$A139,F_Inputs_adjusted!$B:$B,$B139)</f>
        <v>0</v>
      </c>
      <c r="G139" s="122">
        <f ca="1">SUMIFS(F_Inputs_adjusted!P:P,F_Inputs_adjusted!$A:$A,$A139,F_Inputs_adjusted!$B:$B,$B139)</f>
        <v>0</v>
      </c>
      <c r="H139" s="122">
        <f ca="1">SUMIFS(F_Inputs_adjusted!Q:Q,F_Inputs_adjusted!$A:$A,$A139,F_Inputs_adjusted!$B:$B,$B139)</f>
        <v>0</v>
      </c>
      <c r="I139" s="122">
        <f ca="1">SUMIFS(F_Inputs_adjusted!R:R,F_Inputs_adjusted!$A:$A,$A139,F_Inputs_adjusted!$B:$B,$B139)</f>
        <v>0</v>
      </c>
      <c r="J139" s="122">
        <f ca="1">SUMIFS(F_Inputs_adjusted!S:S,F_Inputs_adjusted!$A:$A,$A139,F_Inputs_adjusted!$B:$B,$B139)</f>
        <v>0</v>
      </c>
      <c r="K139" s="122">
        <f ca="1">SUMIFS(F_Inputs_adjusted!T:T,F_Inputs_adjusted!$A:$A,$A139,F_Inputs_adjusted!$B:$B,$B139)</f>
        <v>0</v>
      </c>
      <c r="L139" s="122">
        <f ca="1">SUMIFS(F_Inputs_adjusted!U:U,F_Inputs_adjusted!$A:$A,$A139,F_Inputs_adjusted!$B:$B,$B139)</f>
        <v>0</v>
      </c>
      <c r="M139" s="122"/>
    </row>
    <row r="140" spans="1:13" ht="14.25">
      <c r="A140" s="151" t="str">
        <f>F_Inputs!A140</f>
        <v>SRN</v>
      </c>
      <c r="B140" s="151" t="str">
        <f>F_Inputs!B140</f>
        <v>CWW12_149TOT_PR24</v>
      </c>
      <c r="C140" s="151" t="str">
        <f>F_Inputs!C140</f>
        <v>EA/NRW environmental programme bioresources (WINEP/NEP) - Sludge investigations and monitoring (NEP only) bioresources capex - Total</v>
      </c>
      <c r="D140" s="110" t="str">
        <f>F_Inputs!D140</f>
        <v>£m</v>
      </c>
      <c r="E140" s="110" t="s">
        <v>69</v>
      </c>
      <c r="F140" s="122">
        <f ca="1">SUMIFS(F_Inputs_adjusted!O:O,F_Inputs_adjusted!$A:$A,$A140,F_Inputs_adjusted!$B:$B,$B140)</f>
        <v>0</v>
      </c>
      <c r="G140" s="122">
        <f ca="1">SUMIFS(F_Inputs_adjusted!P:P,F_Inputs_adjusted!$A:$A,$A140,F_Inputs_adjusted!$B:$B,$B140)</f>
        <v>0</v>
      </c>
      <c r="H140" s="122">
        <f ca="1">SUMIFS(F_Inputs_adjusted!Q:Q,F_Inputs_adjusted!$A:$A,$A140,F_Inputs_adjusted!$B:$B,$B140)</f>
        <v>0</v>
      </c>
      <c r="I140" s="122">
        <f ca="1">SUMIFS(F_Inputs_adjusted!R:R,F_Inputs_adjusted!$A:$A,$A140,F_Inputs_adjusted!$B:$B,$B140)</f>
        <v>0</v>
      </c>
      <c r="J140" s="122">
        <f ca="1">SUMIFS(F_Inputs_adjusted!S:S,F_Inputs_adjusted!$A:$A,$A140,F_Inputs_adjusted!$B:$B,$B140)</f>
        <v>0</v>
      </c>
      <c r="K140" s="122">
        <f ca="1">SUMIFS(F_Inputs_adjusted!T:T,F_Inputs_adjusted!$A:$A,$A140,F_Inputs_adjusted!$B:$B,$B140)</f>
        <v>0</v>
      </c>
      <c r="L140" s="122">
        <f ca="1">SUMIFS(F_Inputs_adjusted!U:U,F_Inputs_adjusted!$A:$A,$A140,F_Inputs_adjusted!$B:$B,$B140)</f>
        <v>0</v>
      </c>
      <c r="M140" s="122"/>
    </row>
    <row r="141" spans="1:13" ht="14.25">
      <c r="A141" s="151" t="str">
        <f>F_Inputs!A141</f>
        <v>SRN</v>
      </c>
      <c r="B141" s="151" t="str">
        <f>F_Inputs!B141</f>
        <v>CWW12_150TOT_PR24</v>
      </c>
      <c r="C141" s="151" t="str">
        <f>F_Inputs!C141</f>
        <v>EA/NRW environmental programme bioresources (WINEP/NEP) - Sludge investigations and monitoring (NEP only) bioresources opex - Total</v>
      </c>
      <c r="D141" s="110" t="str">
        <f>F_Inputs!D141</f>
        <v>£m</v>
      </c>
      <c r="E141" s="110" t="s">
        <v>69</v>
      </c>
      <c r="F141" s="122">
        <f ca="1">SUMIFS(F_Inputs_adjusted!O:O,F_Inputs_adjusted!$A:$A,$A141,F_Inputs_adjusted!$B:$B,$B141)</f>
        <v>0</v>
      </c>
      <c r="G141" s="122">
        <f ca="1">SUMIFS(F_Inputs_adjusted!P:P,F_Inputs_adjusted!$A:$A,$A141,F_Inputs_adjusted!$B:$B,$B141)</f>
        <v>0</v>
      </c>
      <c r="H141" s="122">
        <f ca="1">SUMIFS(F_Inputs_adjusted!Q:Q,F_Inputs_adjusted!$A:$A,$A141,F_Inputs_adjusted!$B:$B,$B141)</f>
        <v>0</v>
      </c>
      <c r="I141" s="122">
        <f ca="1">SUMIFS(F_Inputs_adjusted!R:R,F_Inputs_adjusted!$A:$A,$A141,F_Inputs_adjusted!$B:$B,$B141)</f>
        <v>0</v>
      </c>
      <c r="J141" s="122">
        <f ca="1">SUMIFS(F_Inputs_adjusted!S:S,F_Inputs_adjusted!$A:$A,$A141,F_Inputs_adjusted!$B:$B,$B141)</f>
        <v>0</v>
      </c>
      <c r="K141" s="122">
        <f ca="1">SUMIFS(F_Inputs_adjusted!T:T,F_Inputs_adjusted!$A:$A,$A141,F_Inputs_adjusted!$B:$B,$B141)</f>
        <v>0</v>
      </c>
      <c r="L141" s="122">
        <f ca="1">SUMIFS(F_Inputs_adjusted!U:U,F_Inputs_adjusted!$A:$A,$A141,F_Inputs_adjusted!$B:$B,$B141)</f>
        <v>0</v>
      </c>
      <c r="M141" s="122"/>
    </row>
    <row r="142" spans="1:13" ht="14.25">
      <c r="A142" s="151" t="str">
        <f>F_Inputs!A142</f>
        <v>SRN</v>
      </c>
      <c r="B142" s="151" t="str">
        <f>F_Inputs!B142</f>
        <v>CWW12_151TOT_PR24</v>
      </c>
      <c r="C142" s="151" t="str">
        <f>F_Inputs!C142</f>
        <v>EA/NRW environmental programme bioresources (WINEP/NEP) - Sludge investigations and monitoring (NEP only) bioresources totex - Total</v>
      </c>
      <c r="D142" s="110" t="str">
        <f>F_Inputs!D142</f>
        <v>£m</v>
      </c>
      <c r="E142" s="110" t="s">
        <v>69</v>
      </c>
      <c r="F142" s="122">
        <f ca="1">SUMIFS(F_Inputs_adjusted!O:O,F_Inputs_adjusted!$A:$A,$A142,F_Inputs_adjusted!$B:$B,$B142)</f>
        <v>0</v>
      </c>
      <c r="G142" s="122">
        <f ca="1">SUMIFS(F_Inputs_adjusted!P:P,F_Inputs_adjusted!$A:$A,$A142,F_Inputs_adjusted!$B:$B,$B142)</f>
        <v>0</v>
      </c>
      <c r="H142" s="122">
        <f ca="1">SUMIFS(F_Inputs_adjusted!Q:Q,F_Inputs_adjusted!$A:$A,$A142,F_Inputs_adjusted!$B:$B,$B142)</f>
        <v>0</v>
      </c>
      <c r="I142" s="122">
        <f ca="1">SUMIFS(F_Inputs_adjusted!R:R,F_Inputs_adjusted!$A:$A,$A142,F_Inputs_adjusted!$B:$B,$B142)</f>
        <v>0</v>
      </c>
      <c r="J142" s="122">
        <f ca="1">SUMIFS(F_Inputs_adjusted!S:S,F_Inputs_adjusted!$A:$A,$A142,F_Inputs_adjusted!$B:$B,$B142)</f>
        <v>0</v>
      </c>
      <c r="K142" s="122">
        <f ca="1">SUMIFS(F_Inputs_adjusted!T:T,F_Inputs_adjusted!$A:$A,$A142,F_Inputs_adjusted!$B:$B,$B142)</f>
        <v>0</v>
      </c>
      <c r="L142" s="122">
        <f ca="1">SUMIFS(F_Inputs_adjusted!U:U,F_Inputs_adjusted!$A:$A,$A142,F_Inputs_adjusted!$B:$B,$B142)</f>
        <v>0</v>
      </c>
      <c r="M142" s="122"/>
    </row>
    <row r="143" spans="1:13" ht="14.25">
      <c r="A143" s="151" t="str">
        <f>F_Inputs!A143</f>
        <v>SRN</v>
      </c>
      <c r="B143" s="151" t="str">
        <f>F_Inputs!B143</f>
        <v>CWW13_201_PR24</v>
      </c>
      <c r="C143" s="151" t="str">
        <f>F_Inputs!C143</f>
        <v>EA/NRW environmental programme bioresources (WINEP/NEP) - Sludge investigations and monitoring; BVA (WINEP/NEP) bioresources capex - Expenditure on projects starting in AMP8</v>
      </c>
      <c r="D143" s="110" t="str">
        <f>F_Inputs!D143</f>
        <v>£m</v>
      </c>
      <c r="E143" s="110" t="s">
        <v>69</v>
      </c>
      <c r="F143" s="122">
        <f ca="1">SUMIFS(F_Inputs_adjusted!O:O,F_Inputs_adjusted!$A:$A,$A143,F_Inputs_adjusted!$B:$B,$B143)</f>
        <v>0</v>
      </c>
      <c r="G143" s="122">
        <f ca="1">SUMIFS(F_Inputs_adjusted!P:P,F_Inputs_adjusted!$A:$A,$A143,F_Inputs_adjusted!$B:$B,$B143)</f>
        <v>0</v>
      </c>
      <c r="H143" s="122">
        <f ca="1">SUMIFS(F_Inputs_adjusted!Q:Q,F_Inputs_adjusted!$A:$A,$A143,F_Inputs_adjusted!$B:$B,$B143)</f>
        <v>0</v>
      </c>
      <c r="I143" s="122">
        <f ca="1">SUMIFS(F_Inputs_adjusted!R:R,F_Inputs_adjusted!$A:$A,$A143,F_Inputs_adjusted!$B:$B,$B143)</f>
        <v>0</v>
      </c>
      <c r="J143" s="122">
        <f ca="1">SUMIFS(F_Inputs_adjusted!S:S,F_Inputs_adjusted!$A:$A,$A143,F_Inputs_adjusted!$B:$B,$B143)</f>
        <v>0</v>
      </c>
      <c r="K143" s="122">
        <f ca="1">SUMIFS(F_Inputs_adjusted!T:T,F_Inputs_adjusted!$A:$A,$A143,F_Inputs_adjusted!$B:$B,$B143)</f>
        <v>0</v>
      </c>
      <c r="L143" s="122">
        <f ca="1">SUMIFS(F_Inputs_adjusted!U:U,F_Inputs_adjusted!$A:$A,$A143,F_Inputs_adjusted!$B:$B,$B143)</f>
        <v>0</v>
      </c>
      <c r="M143" s="122"/>
    </row>
    <row r="144" spans="1:13" ht="14.25">
      <c r="A144" s="151" t="str">
        <f>F_Inputs!A144</f>
        <v>SRN</v>
      </c>
      <c r="B144" s="151" t="str">
        <f>F_Inputs!B144</f>
        <v>CWW13_202_PR24</v>
      </c>
      <c r="C144" s="151" t="str">
        <f>F_Inputs!C144</f>
        <v>EA/NRW environmental programme bioresources (WINEP/NEP) - Sludge investigations and monitoring; BVA (WINEP/NEP) bioresources opex - Expenditure on projects starting in AMP8</v>
      </c>
      <c r="D144" s="110" t="str">
        <f>F_Inputs!D144</f>
        <v>£m</v>
      </c>
      <c r="E144" s="110" t="s">
        <v>69</v>
      </c>
      <c r="F144" s="122">
        <f ca="1">SUMIFS(F_Inputs_adjusted!O:O,F_Inputs_adjusted!$A:$A,$A144,F_Inputs_adjusted!$B:$B,$B144)</f>
        <v>0</v>
      </c>
      <c r="G144" s="122">
        <f ca="1">SUMIFS(F_Inputs_adjusted!P:P,F_Inputs_adjusted!$A:$A,$A144,F_Inputs_adjusted!$B:$B,$B144)</f>
        <v>0</v>
      </c>
      <c r="H144" s="122">
        <f ca="1">SUMIFS(F_Inputs_adjusted!Q:Q,F_Inputs_adjusted!$A:$A,$A144,F_Inputs_adjusted!$B:$B,$B144)</f>
        <v>0</v>
      </c>
      <c r="I144" s="122">
        <f ca="1">SUMIFS(F_Inputs_adjusted!R:R,F_Inputs_adjusted!$A:$A,$A144,F_Inputs_adjusted!$B:$B,$B144)</f>
        <v>0</v>
      </c>
      <c r="J144" s="122">
        <f ca="1">SUMIFS(F_Inputs_adjusted!S:S,F_Inputs_adjusted!$A:$A,$A144,F_Inputs_adjusted!$B:$B,$B144)</f>
        <v>0</v>
      </c>
      <c r="K144" s="122">
        <f ca="1">SUMIFS(F_Inputs_adjusted!T:T,F_Inputs_adjusted!$A:$A,$A144,F_Inputs_adjusted!$B:$B,$B144)</f>
        <v>0</v>
      </c>
      <c r="L144" s="122">
        <f ca="1">SUMIFS(F_Inputs_adjusted!U:U,F_Inputs_adjusted!$A:$A,$A144,F_Inputs_adjusted!$B:$B,$B144)</f>
        <v>0</v>
      </c>
      <c r="M144" s="122"/>
    </row>
    <row r="145" spans="1:13" ht="14.25">
      <c r="A145" s="151" t="str">
        <f>F_Inputs!A145</f>
        <v>SRN</v>
      </c>
      <c r="B145" s="151" t="str">
        <f>F_Inputs!B145</f>
        <v>CWW13_203_PR24</v>
      </c>
      <c r="C145" s="151" t="str">
        <f>F_Inputs!C145</f>
        <v>EA/NRW environmental programme bioresources (WINEP/NEP) - Sludge investigations and monitoring; BVA (WINEP/NEP) bioresources totex - Expenditure on projects starting in AMP8</v>
      </c>
      <c r="D145" s="110" t="str">
        <f>F_Inputs!D145</f>
        <v>£m</v>
      </c>
      <c r="E145" s="110" t="s">
        <v>69</v>
      </c>
      <c r="F145" s="122">
        <f ca="1">SUMIFS(F_Inputs_adjusted!O:O,F_Inputs_adjusted!$A:$A,$A145,F_Inputs_adjusted!$B:$B,$B145)</f>
        <v>0</v>
      </c>
      <c r="G145" s="122">
        <f ca="1">SUMIFS(F_Inputs_adjusted!P:P,F_Inputs_adjusted!$A:$A,$A145,F_Inputs_adjusted!$B:$B,$B145)</f>
        <v>0</v>
      </c>
      <c r="H145" s="122">
        <f ca="1">SUMIFS(F_Inputs_adjusted!Q:Q,F_Inputs_adjusted!$A:$A,$A145,F_Inputs_adjusted!$B:$B,$B145)</f>
        <v>0</v>
      </c>
      <c r="I145" s="122">
        <f ca="1">SUMIFS(F_Inputs_adjusted!R:R,F_Inputs_adjusted!$A:$A,$A145,F_Inputs_adjusted!$B:$B,$B145)</f>
        <v>0</v>
      </c>
      <c r="J145" s="122">
        <f ca="1">SUMIFS(F_Inputs_adjusted!S:S,F_Inputs_adjusted!$A:$A,$A145,F_Inputs_adjusted!$B:$B,$B145)</f>
        <v>0</v>
      </c>
      <c r="K145" s="122">
        <f ca="1">SUMIFS(F_Inputs_adjusted!T:T,F_Inputs_adjusted!$A:$A,$A145,F_Inputs_adjusted!$B:$B,$B145)</f>
        <v>0</v>
      </c>
      <c r="L145" s="122">
        <f ca="1">SUMIFS(F_Inputs_adjusted!U:U,F_Inputs_adjusted!$A:$A,$A145,F_Inputs_adjusted!$B:$B,$B145)</f>
        <v>0</v>
      </c>
      <c r="M145" s="122"/>
    </row>
    <row r="146" spans="1:13" ht="14.25">
      <c r="A146" s="151" t="str">
        <f>F_Inputs!A146</f>
        <v>SRN</v>
      </c>
      <c r="B146" s="151" t="str">
        <f>F_Inputs!B146</f>
        <v>CWW13_204_PR24</v>
      </c>
      <c r="C146" s="151" t="str">
        <f>F_Inputs!C146</f>
        <v>EA/NRW environmental programme bioresources (WINEP/NEP) - Sludge investigations and monitoring; BVA (WINEP/NEP) bioresources third party contributions - Expenditure on projects starting in AMP8</v>
      </c>
      <c r="D146" s="110" t="str">
        <f>F_Inputs!D146</f>
        <v>£m</v>
      </c>
      <c r="E146" s="110" t="s">
        <v>69</v>
      </c>
      <c r="F146" s="122">
        <f ca="1">SUMIFS(F_Inputs_adjusted!O:O,F_Inputs_adjusted!$A:$A,$A146,F_Inputs_adjusted!$B:$B,$B146)</f>
        <v>0</v>
      </c>
      <c r="G146" s="122">
        <f ca="1">SUMIFS(F_Inputs_adjusted!P:P,F_Inputs_adjusted!$A:$A,$A146,F_Inputs_adjusted!$B:$B,$B146)</f>
        <v>0</v>
      </c>
      <c r="H146" s="122">
        <f ca="1">SUMIFS(F_Inputs_adjusted!Q:Q,F_Inputs_adjusted!$A:$A,$A146,F_Inputs_adjusted!$B:$B,$B146)</f>
        <v>0</v>
      </c>
      <c r="I146" s="122">
        <f ca="1">SUMIFS(F_Inputs_adjusted!R:R,F_Inputs_adjusted!$A:$A,$A146,F_Inputs_adjusted!$B:$B,$B146)</f>
        <v>0</v>
      </c>
      <c r="J146" s="122">
        <f ca="1">SUMIFS(F_Inputs_adjusted!S:S,F_Inputs_adjusted!$A:$A,$A146,F_Inputs_adjusted!$B:$B,$B146)</f>
        <v>0</v>
      </c>
      <c r="K146" s="122">
        <f ca="1">SUMIFS(F_Inputs_adjusted!T:T,F_Inputs_adjusted!$A:$A,$A146,F_Inputs_adjusted!$B:$B,$B146)</f>
        <v>0</v>
      </c>
      <c r="L146" s="122">
        <f ca="1">SUMIFS(F_Inputs_adjusted!U:U,F_Inputs_adjusted!$A:$A,$A146,F_Inputs_adjusted!$B:$B,$B146)</f>
        <v>0</v>
      </c>
      <c r="M146" s="122"/>
    </row>
    <row r="147" spans="1:13" ht="14.25">
      <c r="A147" s="151" t="str">
        <f>F_Inputs!A147</f>
        <v>SRN</v>
      </c>
      <c r="B147" s="151" t="str">
        <f>F_Inputs!B147</f>
        <v>CWW14_201_PR24</v>
      </c>
      <c r="C147" s="151" t="str">
        <f>F_Inputs!C147</f>
        <v>EA/NRW environmental programme bioresources (WINEP/NEP) - Sludge investigations and monitoring; BVA (WINEP/NEP) bioresources capex - Expenditure on alternative least cost option plan for projects starting in AMP8</v>
      </c>
      <c r="D147" s="110" t="str">
        <f>F_Inputs!D147</f>
        <v>£m</v>
      </c>
      <c r="E147" s="110" t="s">
        <v>69</v>
      </c>
      <c r="F147" s="122">
        <f ca="1">SUMIFS(F_Inputs_adjusted!O:O,F_Inputs_adjusted!$A:$A,$A147,F_Inputs_adjusted!$B:$B,$B147)</f>
        <v>0</v>
      </c>
      <c r="G147" s="122">
        <f ca="1">SUMIFS(F_Inputs_adjusted!P:P,F_Inputs_adjusted!$A:$A,$A147,F_Inputs_adjusted!$B:$B,$B147)</f>
        <v>0</v>
      </c>
      <c r="H147" s="122">
        <f ca="1">SUMIFS(F_Inputs_adjusted!Q:Q,F_Inputs_adjusted!$A:$A,$A147,F_Inputs_adjusted!$B:$B,$B147)</f>
        <v>0</v>
      </c>
      <c r="I147" s="122">
        <f ca="1">SUMIFS(F_Inputs_adjusted!R:R,F_Inputs_adjusted!$A:$A,$A147,F_Inputs_adjusted!$B:$B,$B147)</f>
        <v>0</v>
      </c>
      <c r="J147" s="122">
        <f ca="1">SUMIFS(F_Inputs_adjusted!S:S,F_Inputs_adjusted!$A:$A,$A147,F_Inputs_adjusted!$B:$B,$B147)</f>
        <v>0</v>
      </c>
      <c r="K147" s="122">
        <f ca="1">SUMIFS(F_Inputs_adjusted!T:T,F_Inputs_adjusted!$A:$A,$A147,F_Inputs_adjusted!$B:$B,$B147)</f>
        <v>0</v>
      </c>
      <c r="L147" s="122">
        <f ca="1">SUMIFS(F_Inputs_adjusted!U:U,F_Inputs_adjusted!$A:$A,$A147,F_Inputs_adjusted!$B:$B,$B147)</f>
        <v>0</v>
      </c>
      <c r="M147" s="122"/>
    </row>
    <row r="148" spans="1:13" ht="14.25">
      <c r="A148" s="151" t="str">
        <f>F_Inputs!A148</f>
        <v>SRN</v>
      </c>
      <c r="B148" s="151" t="str">
        <f>F_Inputs!B148</f>
        <v>CWW14_202_PR24</v>
      </c>
      <c r="C148" s="151" t="str">
        <f>F_Inputs!C148</f>
        <v>EA/NRW environmental programme bioresources (WINEP/NEP) - Sludge investigations and monitoring; BVA (WINEP/NEP) bioresources opex - Expenditure on alternative least cost option plan for projects starting in AMP8</v>
      </c>
      <c r="D148" s="110" t="str">
        <f>F_Inputs!D148</f>
        <v>£m</v>
      </c>
      <c r="E148" s="110" t="s">
        <v>69</v>
      </c>
      <c r="F148" s="122">
        <f ca="1">SUMIFS(F_Inputs_adjusted!O:O,F_Inputs_adjusted!$A:$A,$A148,F_Inputs_adjusted!$B:$B,$B148)</f>
        <v>0</v>
      </c>
      <c r="G148" s="122">
        <f ca="1">SUMIFS(F_Inputs_adjusted!P:P,F_Inputs_adjusted!$A:$A,$A148,F_Inputs_adjusted!$B:$B,$B148)</f>
        <v>0</v>
      </c>
      <c r="H148" s="122">
        <f ca="1">SUMIFS(F_Inputs_adjusted!Q:Q,F_Inputs_adjusted!$A:$A,$A148,F_Inputs_adjusted!$B:$B,$B148)</f>
        <v>0</v>
      </c>
      <c r="I148" s="122">
        <f ca="1">SUMIFS(F_Inputs_adjusted!R:R,F_Inputs_adjusted!$A:$A,$A148,F_Inputs_adjusted!$B:$B,$B148)</f>
        <v>0</v>
      </c>
      <c r="J148" s="122">
        <f ca="1">SUMIFS(F_Inputs_adjusted!S:S,F_Inputs_adjusted!$A:$A,$A148,F_Inputs_adjusted!$B:$B,$B148)</f>
        <v>0</v>
      </c>
      <c r="K148" s="122">
        <f ca="1">SUMIFS(F_Inputs_adjusted!T:T,F_Inputs_adjusted!$A:$A,$A148,F_Inputs_adjusted!$B:$B,$B148)</f>
        <v>0</v>
      </c>
      <c r="L148" s="122">
        <f ca="1">SUMIFS(F_Inputs_adjusted!U:U,F_Inputs_adjusted!$A:$A,$A148,F_Inputs_adjusted!$B:$B,$B148)</f>
        <v>0</v>
      </c>
      <c r="M148" s="122"/>
    </row>
    <row r="149" spans="1:13" ht="14.25">
      <c r="A149" s="151" t="str">
        <f>F_Inputs!A149</f>
        <v>SRN</v>
      </c>
      <c r="B149" s="151" t="str">
        <f>F_Inputs!B149</f>
        <v>CWW14_203_PR24</v>
      </c>
      <c r="C149" s="151" t="str">
        <f>F_Inputs!C149</f>
        <v>EA/NRW environmental programme bioresources (WINEP/NEP) - Sludge investigations and monitoring; BVA (WINEP/NEP) bioresources totex - Expenditure on alternative least cost option plan for projects starting in AMP8</v>
      </c>
      <c r="D149" s="110" t="str">
        <f>F_Inputs!D149</f>
        <v>£m</v>
      </c>
      <c r="E149" s="110" t="s">
        <v>69</v>
      </c>
      <c r="F149" s="122">
        <f ca="1">SUMIFS(F_Inputs_adjusted!O:O,F_Inputs_adjusted!$A:$A,$A149,F_Inputs_adjusted!$B:$B,$B149)</f>
        <v>0</v>
      </c>
      <c r="G149" s="122">
        <f ca="1">SUMIFS(F_Inputs_adjusted!P:P,F_Inputs_adjusted!$A:$A,$A149,F_Inputs_adjusted!$B:$B,$B149)</f>
        <v>0</v>
      </c>
      <c r="H149" s="122">
        <f ca="1">SUMIFS(F_Inputs_adjusted!Q:Q,F_Inputs_adjusted!$A:$A,$A149,F_Inputs_adjusted!$B:$B,$B149)</f>
        <v>0</v>
      </c>
      <c r="I149" s="122">
        <f ca="1">SUMIFS(F_Inputs_adjusted!R:R,F_Inputs_adjusted!$A:$A,$A149,F_Inputs_adjusted!$B:$B,$B149)</f>
        <v>0</v>
      </c>
      <c r="J149" s="122">
        <f ca="1">SUMIFS(F_Inputs_adjusted!S:S,F_Inputs_adjusted!$A:$A,$A149,F_Inputs_adjusted!$B:$B,$B149)</f>
        <v>0</v>
      </c>
      <c r="K149" s="122">
        <f ca="1">SUMIFS(F_Inputs_adjusted!T:T,F_Inputs_adjusted!$A:$A,$A149,F_Inputs_adjusted!$B:$B,$B149)</f>
        <v>0</v>
      </c>
      <c r="L149" s="122">
        <f ca="1">SUMIFS(F_Inputs_adjusted!U:U,F_Inputs_adjusted!$A:$A,$A149,F_Inputs_adjusted!$B:$B,$B149)</f>
        <v>0</v>
      </c>
      <c r="M149" s="122"/>
    </row>
    <row r="150" spans="1:13" ht="14.25">
      <c r="A150" s="151" t="str">
        <f>F_Inputs!A150</f>
        <v>SRN</v>
      </c>
      <c r="B150" s="151" t="str">
        <f>F_Inputs!B150</f>
        <v>CWW17_149TOT_PR24</v>
      </c>
      <c r="C150" s="151" t="str">
        <f>F_Inputs!C150</f>
        <v>EA/NRW environmental programme bioresources (WINEP/NEP) - Sludge investigations and monitoring (NEP only) bioresources capex - Total</v>
      </c>
      <c r="D150" s="110" t="str">
        <f>F_Inputs!D150</f>
        <v>£m</v>
      </c>
      <c r="E150" s="110" t="s">
        <v>69</v>
      </c>
      <c r="F150" s="122">
        <f ca="1">SUMIFS(F_Inputs_adjusted!O:O,F_Inputs_adjusted!$A:$A,$A150,F_Inputs_adjusted!$B:$B,$B150)</f>
        <v>0</v>
      </c>
      <c r="G150" s="122">
        <f ca="1">SUMIFS(F_Inputs_adjusted!P:P,F_Inputs_adjusted!$A:$A,$A150,F_Inputs_adjusted!$B:$B,$B150)</f>
        <v>0</v>
      </c>
      <c r="H150" s="122">
        <f ca="1">SUMIFS(F_Inputs_adjusted!Q:Q,F_Inputs_adjusted!$A:$A,$A150,F_Inputs_adjusted!$B:$B,$B150)</f>
        <v>0</v>
      </c>
      <c r="I150" s="122">
        <f ca="1">SUMIFS(F_Inputs_adjusted!R:R,F_Inputs_adjusted!$A:$A,$A150,F_Inputs_adjusted!$B:$B,$B150)</f>
        <v>0</v>
      </c>
      <c r="J150" s="122">
        <f ca="1">SUMIFS(F_Inputs_adjusted!S:S,F_Inputs_adjusted!$A:$A,$A150,F_Inputs_adjusted!$B:$B,$B150)</f>
        <v>0</v>
      </c>
      <c r="K150" s="122">
        <f ca="1">SUMIFS(F_Inputs_adjusted!T:T,F_Inputs_adjusted!$A:$A,$A150,F_Inputs_adjusted!$B:$B,$B150)</f>
        <v>0</v>
      </c>
      <c r="L150" s="122">
        <f ca="1">SUMIFS(F_Inputs_adjusted!U:U,F_Inputs_adjusted!$A:$A,$A150,F_Inputs_adjusted!$B:$B,$B150)</f>
        <v>0</v>
      </c>
      <c r="M150" s="122"/>
    </row>
    <row r="151" spans="1:13" ht="14.25">
      <c r="A151" s="151" t="str">
        <f>F_Inputs!A151</f>
        <v>SRN</v>
      </c>
      <c r="B151" s="151" t="str">
        <f>F_Inputs!B151</f>
        <v>CWW17_150TOT_PR24</v>
      </c>
      <c r="C151" s="151" t="str">
        <f>F_Inputs!C151</f>
        <v>EA/NRW environmental programme bioresources (WINEP/NEP) - Sludge investigations and monitoring (NEP only) bioresources opex - Total</v>
      </c>
      <c r="D151" s="110" t="str">
        <f>F_Inputs!D151</f>
        <v>£m</v>
      </c>
      <c r="E151" s="110" t="s">
        <v>69</v>
      </c>
      <c r="F151" s="122">
        <f ca="1">SUMIFS(F_Inputs_adjusted!O:O,F_Inputs_adjusted!$A:$A,$A151,F_Inputs_adjusted!$B:$B,$B151)</f>
        <v>0</v>
      </c>
      <c r="G151" s="122">
        <f ca="1">SUMIFS(F_Inputs_adjusted!P:P,F_Inputs_adjusted!$A:$A,$A151,F_Inputs_adjusted!$B:$B,$B151)</f>
        <v>0</v>
      </c>
      <c r="H151" s="122">
        <f ca="1">SUMIFS(F_Inputs_adjusted!Q:Q,F_Inputs_adjusted!$A:$A,$A151,F_Inputs_adjusted!$B:$B,$B151)</f>
        <v>0</v>
      </c>
      <c r="I151" s="122">
        <f ca="1">SUMIFS(F_Inputs_adjusted!R:R,F_Inputs_adjusted!$A:$A,$A151,F_Inputs_adjusted!$B:$B,$B151)</f>
        <v>0</v>
      </c>
      <c r="J151" s="122">
        <f ca="1">SUMIFS(F_Inputs_adjusted!S:S,F_Inputs_adjusted!$A:$A,$A151,F_Inputs_adjusted!$B:$B,$B151)</f>
        <v>0</v>
      </c>
      <c r="K151" s="122">
        <f ca="1">SUMIFS(F_Inputs_adjusted!T:T,F_Inputs_adjusted!$A:$A,$A151,F_Inputs_adjusted!$B:$B,$B151)</f>
        <v>0</v>
      </c>
      <c r="L151" s="122">
        <f ca="1">SUMIFS(F_Inputs_adjusted!U:U,F_Inputs_adjusted!$A:$A,$A151,F_Inputs_adjusted!$B:$B,$B151)</f>
        <v>0</v>
      </c>
      <c r="M151" s="122"/>
    </row>
    <row r="152" spans="1:13" ht="14.25">
      <c r="A152" s="151" t="str">
        <f>F_Inputs!A152</f>
        <v>SRN</v>
      </c>
      <c r="B152" s="151" t="str">
        <f>F_Inputs!B152</f>
        <v>CWW17_151TOT_PR24</v>
      </c>
      <c r="C152" s="151" t="str">
        <f>F_Inputs!C152</f>
        <v>EA/NRW environmental programme bioresources (WINEP/NEP) - Sludge investigations and monitoring (NEP only) bioresources totex - Total</v>
      </c>
      <c r="D152" s="110" t="str">
        <f>F_Inputs!D152</f>
        <v>£m</v>
      </c>
      <c r="E152" s="110" t="s">
        <v>69</v>
      </c>
      <c r="F152" s="122">
        <f ca="1">SUMIFS(F_Inputs_adjusted!O:O,F_Inputs_adjusted!$A:$A,$A152,F_Inputs_adjusted!$B:$B,$B152)</f>
        <v>0</v>
      </c>
      <c r="G152" s="122">
        <f ca="1">SUMIFS(F_Inputs_adjusted!P:P,F_Inputs_adjusted!$A:$A,$A152,F_Inputs_adjusted!$B:$B,$B152)</f>
        <v>0</v>
      </c>
      <c r="H152" s="122">
        <f ca="1">SUMIFS(F_Inputs_adjusted!Q:Q,F_Inputs_adjusted!$A:$A,$A152,F_Inputs_adjusted!$B:$B,$B152)</f>
        <v>0</v>
      </c>
      <c r="I152" s="122">
        <f ca="1">SUMIFS(F_Inputs_adjusted!R:R,F_Inputs_adjusted!$A:$A,$A152,F_Inputs_adjusted!$B:$B,$B152)</f>
        <v>0</v>
      </c>
      <c r="J152" s="122">
        <f ca="1">SUMIFS(F_Inputs_adjusted!S:S,F_Inputs_adjusted!$A:$A,$A152,F_Inputs_adjusted!$B:$B,$B152)</f>
        <v>0</v>
      </c>
      <c r="K152" s="122">
        <f ca="1">SUMIFS(F_Inputs_adjusted!T:T,F_Inputs_adjusted!$A:$A,$A152,F_Inputs_adjusted!$B:$B,$B152)</f>
        <v>0</v>
      </c>
      <c r="L152" s="122">
        <f ca="1">SUMIFS(F_Inputs_adjusted!U:U,F_Inputs_adjusted!$A:$A,$A152,F_Inputs_adjusted!$B:$B,$B152)</f>
        <v>0</v>
      </c>
      <c r="M152" s="122"/>
    </row>
    <row r="153" spans="1:13" ht="14.25">
      <c r="A153" s="151" t="str">
        <f>F_Inputs!A153</f>
        <v>SRN</v>
      </c>
      <c r="B153" s="151" t="str">
        <f>F_Inputs!B153</f>
        <v>CWW20_064_PR24</v>
      </c>
      <c r="C153" s="151" t="str">
        <f>F_Inputs!C153</f>
        <v>Other data - Total number of WINEP/NEP investigations</v>
      </c>
      <c r="D153" s="110" t="str">
        <f>F_Inputs!D153</f>
        <v>nr</v>
      </c>
      <c r="E153" s="110" t="s">
        <v>69</v>
      </c>
      <c r="F153" s="122">
        <f ca="1">SUMIFS(F_Inputs_adjusted!O:O,F_Inputs_adjusted!$A:$A,$A153,F_Inputs_adjusted!$B:$B,$B153)</f>
        <v>0</v>
      </c>
      <c r="G153" s="122">
        <f ca="1">SUMIFS(F_Inputs_adjusted!P:P,F_Inputs_adjusted!$A:$A,$A153,F_Inputs_adjusted!$B:$B,$B153)</f>
        <v>0</v>
      </c>
      <c r="H153" s="122">
        <f ca="1">SUMIFS(F_Inputs_adjusted!Q:Q,F_Inputs_adjusted!$A:$A,$A153,F_Inputs_adjusted!$B:$B,$B153)</f>
        <v>0</v>
      </c>
      <c r="I153" s="122">
        <f ca="1">SUMIFS(F_Inputs_adjusted!R:R,F_Inputs_adjusted!$A:$A,$A153,F_Inputs_adjusted!$B:$B,$B153)</f>
        <v>333</v>
      </c>
      <c r="J153" s="122">
        <f ca="1">SUMIFS(F_Inputs_adjusted!S:S,F_Inputs_adjusted!$A:$A,$A153,F_Inputs_adjusted!$B:$B,$B153)</f>
        <v>0</v>
      </c>
      <c r="K153" s="122">
        <f ca="1">SUMIFS(F_Inputs_adjusted!T:T,F_Inputs_adjusted!$A:$A,$A153,F_Inputs_adjusted!$B:$B,$B153)</f>
        <v>0</v>
      </c>
      <c r="L153" s="122">
        <f ca="1">SUMIFS(F_Inputs_adjusted!U:U,F_Inputs_adjusted!$A:$A,$A153,F_Inputs_adjusted!$B:$B,$B153)</f>
        <v>0</v>
      </c>
      <c r="M153" s="122"/>
    </row>
    <row r="154" spans="1:13" ht="14.25">
      <c r="A154" s="151" t="str">
        <f>F_Inputs!A154</f>
        <v>SRN</v>
      </c>
      <c r="B154" s="151" t="str">
        <f>F_Inputs!B154</f>
        <v>BIO5_011_PR24</v>
      </c>
      <c r="C154" s="151" t="str">
        <f>F_Inputs!C154</f>
        <v>Sludge management/sludge treatment/ Bioresources cost driver - Additional Line 1; Sludge management/sludge treatment/ Bioresources cost driver</v>
      </c>
      <c r="D154" s="110" t="str">
        <f>F_Inputs!D154</f>
        <v>define</v>
      </c>
      <c r="E154" s="110" t="s">
        <v>69</v>
      </c>
      <c r="F154" s="122">
        <f ca="1">SUMIFS(F_Inputs_adjusted!O:O,F_Inputs_adjusted!$A:$A,$A154,F_Inputs_adjusted!$B:$B,$B154)</f>
        <v>0</v>
      </c>
      <c r="G154" s="122">
        <f ca="1">SUMIFS(F_Inputs_adjusted!P:P,F_Inputs_adjusted!$A:$A,$A154,F_Inputs_adjusted!$B:$B,$B154)</f>
        <v>0</v>
      </c>
      <c r="H154" s="122">
        <f ca="1">SUMIFS(F_Inputs_adjusted!Q:Q,F_Inputs_adjusted!$A:$A,$A154,F_Inputs_adjusted!$B:$B,$B154)</f>
        <v>0</v>
      </c>
      <c r="I154" s="122">
        <f ca="1">SUMIFS(F_Inputs_adjusted!R:R,F_Inputs_adjusted!$A:$A,$A154,F_Inputs_adjusted!$B:$B,$B154)</f>
        <v>0</v>
      </c>
      <c r="J154" s="122">
        <f ca="1">SUMIFS(F_Inputs_adjusted!S:S,F_Inputs_adjusted!$A:$A,$A154,F_Inputs_adjusted!$B:$B,$B154)</f>
        <v>0</v>
      </c>
      <c r="K154" s="122">
        <f ca="1">SUMIFS(F_Inputs_adjusted!T:T,F_Inputs_adjusted!$A:$A,$A154,F_Inputs_adjusted!$B:$B,$B154)</f>
        <v>0</v>
      </c>
      <c r="L154" s="122">
        <f ca="1">SUMIFS(F_Inputs_adjusted!U:U,F_Inputs_adjusted!$A:$A,$A154,F_Inputs_adjusted!$B:$B,$B154)</f>
        <v>0</v>
      </c>
      <c r="M154" s="122"/>
    </row>
    <row r="155" spans="1:13" ht="14.25">
      <c r="A155" s="151" t="str">
        <f>F_Inputs!A155</f>
        <v>TMS</v>
      </c>
      <c r="B155" s="151" t="str">
        <f>F_Inputs!B155</f>
        <v>CWW3_149TOT_PR24</v>
      </c>
      <c r="C155" s="151" t="str">
        <f>F_Inputs!C155</f>
        <v>EA/NRW environmental programme bioresources (WINEP/NEP) - Sludge investigations and monitoring (NEP only) bioresources capex - Total</v>
      </c>
      <c r="D155" s="110" t="str">
        <f>F_Inputs!D155</f>
        <v>£m</v>
      </c>
      <c r="E155" s="110" t="s">
        <v>69</v>
      </c>
      <c r="F155" s="122">
        <f ca="1">SUMIFS(F_Inputs_adjusted!O:O,F_Inputs_adjusted!$A:$A,$A155,F_Inputs_adjusted!$B:$B,$B155)</f>
        <v>0</v>
      </c>
      <c r="G155" s="122">
        <f ca="1">SUMIFS(F_Inputs_adjusted!P:P,F_Inputs_adjusted!$A:$A,$A155,F_Inputs_adjusted!$B:$B,$B155)</f>
        <v>0</v>
      </c>
      <c r="H155" s="122">
        <f ca="1">SUMIFS(F_Inputs_adjusted!Q:Q,F_Inputs_adjusted!$A:$A,$A155,F_Inputs_adjusted!$B:$B,$B155)</f>
        <v>0</v>
      </c>
      <c r="I155" s="122">
        <f ca="1">SUMIFS(F_Inputs_adjusted!R:R,F_Inputs_adjusted!$A:$A,$A155,F_Inputs_adjusted!$B:$B,$B155)</f>
        <v>0</v>
      </c>
      <c r="J155" s="122">
        <f ca="1">SUMIFS(F_Inputs_adjusted!S:S,F_Inputs_adjusted!$A:$A,$A155,F_Inputs_adjusted!$B:$B,$B155)</f>
        <v>0</v>
      </c>
      <c r="K155" s="122">
        <f ca="1">SUMIFS(F_Inputs_adjusted!T:T,F_Inputs_adjusted!$A:$A,$A155,F_Inputs_adjusted!$B:$B,$B155)</f>
        <v>0</v>
      </c>
      <c r="L155" s="122">
        <f ca="1">SUMIFS(F_Inputs_adjusted!U:U,F_Inputs_adjusted!$A:$A,$A155,F_Inputs_adjusted!$B:$B,$B155)</f>
        <v>0</v>
      </c>
      <c r="M155" s="122"/>
    </row>
    <row r="156" spans="1:13" ht="14.25">
      <c r="A156" s="151" t="str">
        <f>F_Inputs!A156</f>
        <v>TMS</v>
      </c>
      <c r="B156" s="151" t="str">
        <f>F_Inputs!B156</f>
        <v>CWW3_150TOT_PR24</v>
      </c>
      <c r="C156" s="151" t="str">
        <f>F_Inputs!C156</f>
        <v>EA/NRW environmental programme bioresources (WINEP/NEP) - Sludge investigations and monitoring (NEP only) bioresources opex - Total</v>
      </c>
      <c r="D156" s="110" t="str">
        <f>F_Inputs!D156</f>
        <v>£m</v>
      </c>
      <c r="E156" s="110" t="s">
        <v>69</v>
      </c>
      <c r="F156" s="122">
        <f ca="1">SUMIFS(F_Inputs_adjusted!O:O,F_Inputs_adjusted!$A:$A,$A156,F_Inputs_adjusted!$B:$B,$B156)</f>
        <v>0</v>
      </c>
      <c r="G156" s="122">
        <f ca="1">SUMIFS(F_Inputs_adjusted!P:P,F_Inputs_adjusted!$A:$A,$A156,F_Inputs_adjusted!$B:$B,$B156)</f>
        <v>0</v>
      </c>
      <c r="H156" s="122">
        <f ca="1">SUMIFS(F_Inputs_adjusted!Q:Q,F_Inputs_adjusted!$A:$A,$A156,F_Inputs_adjusted!$B:$B,$B156)</f>
        <v>0</v>
      </c>
      <c r="I156" s="122">
        <f ca="1">SUMIFS(F_Inputs_adjusted!R:R,F_Inputs_adjusted!$A:$A,$A156,F_Inputs_adjusted!$B:$B,$B156)</f>
        <v>0</v>
      </c>
      <c r="J156" s="122">
        <f ca="1">SUMIFS(F_Inputs_adjusted!S:S,F_Inputs_adjusted!$A:$A,$A156,F_Inputs_adjusted!$B:$B,$B156)</f>
        <v>0</v>
      </c>
      <c r="K156" s="122">
        <f ca="1">SUMIFS(F_Inputs_adjusted!T:T,F_Inputs_adjusted!$A:$A,$A156,F_Inputs_adjusted!$B:$B,$B156)</f>
        <v>0</v>
      </c>
      <c r="L156" s="122">
        <f ca="1">SUMIFS(F_Inputs_adjusted!U:U,F_Inputs_adjusted!$A:$A,$A156,F_Inputs_adjusted!$B:$B,$B156)</f>
        <v>0</v>
      </c>
      <c r="M156" s="122"/>
    </row>
    <row r="157" spans="1:13" ht="14.25">
      <c r="A157" s="151" t="str">
        <f>F_Inputs!A157</f>
        <v>TMS</v>
      </c>
      <c r="B157" s="151" t="str">
        <f>F_Inputs!B157</f>
        <v>CWW3_151TOT_PR24</v>
      </c>
      <c r="C157" s="151" t="str">
        <f>F_Inputs!C157</f>
        <v>EA/NRW environmental programme bioresources (WINEP/NEP) - Sludge investigations and monitoring (NEP only) bioresources totex - Total</v>
      </c>
      <c r="D157" s="110" t="str">
        <f>F_Inputs!D157</f>
        <v>£m</v>
      </c>
      <c r="E157" s="110" t="s">
        <v>69</v>
      </c>
      <c r="F157" s="122">
        <f ca="1">SUMIFS(F_Inputs_adjusted!O:O,F_Inputs_adjusted!$A:$A,$A157,F_Inputs_adjusted!$B:$B,$B157)</f>
        <v>0</v>
      </c>
      <c r="G157" s="122">
        <f ca="1">SUMIFS(F_Inputs_adjusted!P:P,F_Inputs_adjusted!$A:$A,$A157,F_Inputs_adjusted!$B:$B,$B157)</f>
        <v>0</v>
      </c>
      <c r="H157" s="122">
        <f ca="1">SUMIFS(F_Inputs_adjusted!Q:Q,F_Inputs_adjusted!$A:$A,$A157,F_Inputs_adjusted!$B:$B,$B157)</f>
        <v>0</v>
      </c>
      <c r="I157" s="122">
        <f ca="1">SUMIFS(F_Inputs_adjusted!R:R,F_Inputs_adjusted!$A:$A,$A157,F_Inputs_adjusted!$B:$B,$B157)</f>
        <v>0</v>
      </c>
      <c r="J157" s="122">
        <f ca="1">SUMIFS(F_Inputs_adjusted!S:S,F_Inputs_adjusted!$A:$A,$A157,F_Inputs_adjusted!$B:$B,$B157)</f>
        <v>0</v>
      </c>
      <c r="K157" s="122">
        <f ca="1">SUMIFS(F_Inputs_adjusted!T:T,F_Inputs_adjusted!$A:$A,$A157,F_Inputs_adjusted!$B:$B,$B157)</f>
        <v>0</v>
      </c>
      <c r="L157" s="122">
        <f ca="1">SUMIFS(F_Inputs_adjusted!U:U,F_Inputs_adjusted!$A:$A,$A157,F_Inputs_adjusted!$B:$B,$B157)</f>
        <v>0</v>
      </c>
      <c r="M157" s="122"/>
    </row>
    <row r="158" spans="1:13" ht="14.25">
      <c r="A158" s="151" t="str">
        <f>F_Inputs!A158</f>
        <v>TMS</v>
      </c>
      <c r="B158" s="151" t="str">
        <f>F_Inputs!B158</f>
        <v>CWW9_149TOT_PR24</v>
      </c>
      <c r="C158" s="151" t="str">
        <f>F_Inputs!C158</f>
        <v>EA/NRW environmental programme bioresources (WINEP/NEP) - Sludge investigations and monitoring (NEP only) bioresources capex - Total</v>
      </c>
      <c r="D158" s="110" t="str">
        <f>F_Inputs!D158</f>
        <v>£m</v>
      </c>
      <c r="E158" s="110" t="s">
        <v>69</v>
      </c>
      <c r="F158" s="122">
        <f ca="1">SUMIFS(F_Inputs_adjusted!O:O,F_Inputs_adjusted!$A:$A,$A158,F_Inputs_adjusted!$B:$B,$B158)</f>
        <v>0</v>
      </c>
      <c r="G158" s="122">
        <f ca="1">SUMIFS(F_Inputs_adjusted!P:P,F_Inputs_adjusted!$A:$A,$A158,F_Inputs_adjusted!$B:$B,$B158)</f>
        <v>0</v>
      </c>
      <c r="H158" s="122">
        <f ca="1">SUMIFS(F_Inputs_adjusted!Q:Q,F_Inputs_adjusted!$A:$A,$A158,F_Inputs_adjusted!$B:$B,$B158)</f>
        <v>0</v>
      </c>
      <c r="I158" s="122">
        <f ca="1">SUMIFS(F_Inputs_adjusted!R:R,F_Inputs_adjusted!$A:$A,$A158,F_Inputs_adjusted!$B:$B,$B158)</f>
        <v>0</v>
      </c>
      <c r="J158" s="122">
        <f ca="1">SUMIFS(F_Inputs_adjusted!S:S,F_Inputs_adjusted!$A:$A,$A158,F_Inputs_adjusted!$B:$B,$B158)</f>
        <v>0</v>
      </c>
      <c r="K158" s="122">
        <f ca="1">SUMIFS(F_Inputs_adjusted!T:T,F_Inputs_adjusted!$A:$A,$A158,F_Inputs_adjusted!$B:$B,$B158)</f>
        <v>0</v>
      </c>
      <c r="L158" s="122">
        <f ca="1">SUMIFS(F_Inputs_adjusted!U:U,F_Inputs_adjusted!$A:$A,$A158,F_Inputs_adjusted!$B:$B,$B158)</f>
        <v>0</v>
      </c>
      <c r="M158" s="122"/>
    </row>
    <row r="159" spans="1:13" ht="14.25">
      <c r="A159" s="151" t="str">
        <f>F_Inputs!A159</f>
        <v>TMS</v>
      </c>
      <c r="B159" s="151" t="str">
        <f>F_Inputs!B159</f>
        <v>CWW9_150TOT_PR24</v>
      </c>
      <c r="C159" s="151" t="str">
        <f>F_Inputs!C159</f>
        <v>EA/NRW environmental programme bioresources (WINEP/NEP) - Sludge investigations and monitoring (NEP only) bioresources opex - Total</v>
      </c>
      <c r="D159" s="110" t="str">
        <f>F_Inputs!D159</f>
        <v>£m</v>
      </c>
      <c r="E159" s="110" t="s">
        <v>69</v>
      </c>
      <c r="F159" s="122">
        <f ca="1">SUMIFS(F_Inputs_adjusted!O:O,F_Inputs_adjusted!$A:$A,$A159,F_Inputs_adjusted!$B:$B,$B159)</f>
        <v>0</v>
      </c>
      <c r="G159" s="122">
        <f ca="1">SUMIFS(F_Inputs_adjusted!P:P,F_Inputs_adjusted!$A:$A,$A159,F_Inputs_adjusted!$B:$B,$B159)</f>
        <v>0</v>
      </c>
      <c r="H159" s="122">
        <f ca="1">SUMIFS(F_Inputs_adjusted!Q:Q,F_Inputs_adjusted!$A:$A,$A159,F_Inputs_adjusted!$B:$B,$B159)</f>
        <v>0</v>
      </c>
      <c r="I159" s="122">
        <f ca="1">SUMIFS(F_Inputs_adjusted!R:R,F_Inputs_adjusted!$A:$A,$A159,F_Inputs_adjusted!$B:$B,$B159)</f>
        <v>0</v>
      </c>
      <c r="J159" s="122">
        <f ca="1">SUMIFS(F_Inputs_adjusted!S:S,F_Inputs_adjusted!$A:$A,$A159,F_Inputs_adjusted!$B:$B,$B159)</f>
        <v>0</v>
      </c>
      <c r="K159" s="122">
        <f ca="1">SUMIFS(F_Inputs_adjusted!T:T,F_Inputs_adjusted!$A:$A,$A159,F_Inputs_adjusted!$B:$B,$B159)</f>
        <v>0</v>
      </c>
      <c r="L159" s="122">
        <f ca="1">SUMIFS(F_Inputs_adjusted!U:U,F_Inputs_adjusted!$A:$A,$A159,F_Inputs_adjusted!$B:$B,$B159)</f>
        <v>0</v>
      </c>
      <c r="M159" s="122"/>
    </row>
    <row r="160" spans="1:13" ht="14.25">
      <c r="A160" s="151" t="str">
        <f>F_Inputs!A160</f>
        <v>TMS</v>
      </c>
      <c r="B160" s="151" t="str">
        <f>F_Inputs!B160</f>
        <v>CWW9_151TOT_PR24</v>
      </c>
      <c r="C160" s="151" t="str">
        <f>F_Inputs!C160</f>
        <v>EA/NRW environmental programme bioresources (WINEP/NEP) - Sludge investigations and monitoring (NEP only) bioresources totex - Total</v>
      </c>
      <c r="D160" s="110" t="str">
        <f>F_Inputs!D160</f>
        <v>£m</v>
      </c>
      <c r="E160" s="110" t="s">
        <v>69</v>
      </c>
      <c r="F160" s="122">
        <f ca="1">SUMIFS(F_Inputs_adjusted!O:O,F_Inputs_adjusted!$A:$A,$A160,F_Inputs_adjusted!$B:$B,$B160)</f>
        <v>0</v>
      </c>
      <c r="G160" s="122">
        <f ca="1">SUMIFS(F_Inputs_adjusted!P:P,F_Inputs_adjusted!$A:$A,$A160,F_Inputs_adjusted!$B:$B,$B160)</f>
        <v>0</v>
      </c>
      <c r="H160" s="122">
        <f ca="1">SUMIFS(F_Inputs_adjusted!Q:Q,F_Inputs_adjusted!$A:$A,$A160,F_Inputs_adjusted!$B:$B,$B160)</f>
        <v>0</v>
      </c>
      <c r="I160" s="122">
        <f ca="1">SUMIFS(F_Inputs_adjusted!R:R,F_Inputs_adjusted!$A:$A,$A160,F_Inputs_adjusted!$B:$B,$B160)</f>
        <v>0</v>
      </c>
      <c r="J160" s="122">
        <f ca="1">SUMIFS(F_Inputs_adjusted!S:S,F_Inputs_adjusted!$A:$A,$A160,F_Inputs_adjusted!$B:$B,$B160)</f>
        <v>0</v>
      </c>
      <c r="K160" s="122">
        <f ca="1">SUMIFS(F_Inputs_adjusted!T:T,F_Inputs_adjusted!$A:$A,$A160,F_Inputs_adjusted!$B:$B,$B160)</f>
        <v>0</v>
      </c>
      <c r="L160" s="122">
        <f ca="1">SUMIFS(F_Inputs_adjusted!U:U,F_Inputs_adjusted!$A:$A,$A160,F_Inputs_adjusted!$B:$B,$B160)</f>
        <v>0</v>
      </c>
      <c r="M160" s="122"/>
    </row>
    <row r="161" spans="1:13" ht="14.25">
      <c r="A161" s="151" t="str">
        <f>F_Inputs!A161</f>
        <v>TMS</v>
      </c>
      <c r="B161" s="151" t="str">
        <f>F_Inputs!B161</f>
        <v>CWW12_149TOT_PR24</v>
      </c>
      <c r="C161" s="151" t="str">
        <f>F_Inputs!C161</f>
        <v>EA/NRW environmental programme bioresources (WINEP/NEP) - Sludge investigations and monitoring (NEP only) bioresources capex - Total</v>
      </c>
      <c r="D161" s="110" t="str">
        <f>F_Inputs!D161</f>
        <v>£m</v>
      </c>
      <c r="E161" s="110" t="s">
        <v>69</v>
      </c>
      <c r="F161" s="122">
        <f ca="1">SUMIFS(F_Inputs_adjusted!O:O,F_Inputs_adjusted!$A:$A,$A161,F_Inputs_adjusted!$B:$B,$B161)</f>
        <v>0</v>
      </c>
      <c r="G161" s="122">
        <f ca="1">SUMIFS(F_Inputs_adjusted!P:P,F_Inputs_adjusted!$A:$A,$A161,F_Inputs_adjusted!$B:$B,$B161)</f>
        <v>0</v>
      </c>
      <c r="H161" s="122">
        <f ca="1">SUMIFS(F_Inputs_adjusted!Q:Q,F_Inputs_adjusted!$A:$A,$A161,F_Inputs_adjusted!$B:$B,$B161)</f>
        <v>0</v>
      </c>
      <c r="I161" s="122">
        <f ca="1">SUMIFS(F_Inputs_adjusted!R:R,F_Inputs_adjusted!$A:$A,$A161,F_Inputs_adjusted!$B:$B,$B161)</f>
        <v>0</v>
      </c>
      <c r="J161" s="122">
        <f ca="1">SUMIFS(F_Inputs_adjusted!S:S,F_Inputs_adjusted!$A:$A,$A161,F_Inputs_adjusted!$B:$B,$B161)</f>
        <v>0</v>
      </c>
      <c r="K161" s="122">
        <f ca="1">SUMIFS(F_Inputs_adjusted!T:T,F_Inputs_adjusted!$A:$A,$A161,F_Inputs_adjusted!$B:$B,$B161)</f>
        <v>0</v>
      </c>
      <c r="L161" s="122">
        <f ca="1">SUMIFS(F_Inputs_adjusted!U:U,F_Inputs_adjusted!$A:$A,$A161,F_Inputs_adjusted!$B:$B,$B161)</f>
        <v>0</v>
      </c>
      <c r="M161" s="122"/>
    </row>
    <row r="162" spans="1:13" ht="14.25">
      <c r="A162" s="151" t="str">
        <f>F_Inputs!A162</f>
        <v>TMS</v>
      </c>
      <c r="B162" s="151" t="str">
        <f>F_Inputs!B162</f>
        <v>CWW12_150TOT_PR24</v>
      </c>
      <c r="C162" s="151" t="str">
        <f>F_Inputs!C162</f>
        <v>EA/NRW environmental programme bioresources (WINEP/NEP) - Sludge investigations and monitoring (NEP only) bioresources opex - Total</v>
      </c>
      <c r="D162" s="110" t="str">
        <f>F_Inputs!D162</f>
        <v>£m</v>
      </c>
      <c r="E162" s="110" t="s">
        <v>69</v>
      </c>
      <c r="F162" s="122">
        <f ca="1">SUMIFS(F_Inputs_adjusted!O:O,F_Inputs_adjusted!$A:$A,$A162,F_Inputs_adjusted!$B:$B,$B162)</f>
        <v>0</v>
      </c>
      <c r="G162" s="122">
        <f ca="1">SUMIFS(F_Inputs_adjusted!P:P,F_Inputs_adjusted!$A:$A,$A162,F_Inputs_adjusted!$B:$B,$B162)</f>
        <v>0</v>
      </c>
      <c r="H162" s="122">
        <f ca="1">SUMIFS(F_Inputs_adjusted!Q:Q,F_Inputs_adjusted!$A:$A,$A162,F_Inputs_adjusted!$B:$B,$B162)</f>
        <v>0</v>
      </c>
      <c r="I162" s="122">
        <f ca="1">SUMIFS(F_Inputs_adjusted!R:R,F_Inputs_adjusted!$A:$A,$A162,F_Inputs_adjusted!$B:$B,$B162)</f>
        <v>0</v>
      </c>
      <c r="J162" s="122">
        <f ca="1">SUMIFS(F_Inputs_adjusted!S:S,F_Inputs_adjusted!$A:$A,$A162,F_Inputs_adjusted!$B:$B,$B162)</f>
        <v>0</v>
      </c>
      <c r="K162" s="122">
        <f ca="1">SUMIFS(F_Inputs_adjusted!T:T,F_Inputs_adjusted!$A:$A,$A162,F_Inputs_adjusted!$B:$B,$B162)</f>
        <v>0</v>
      </c>
      <c r="L162" s="122">
        <f ca="1">SUMIFS(F_Inputs_adjusted!U:U,F_Inputs_adjusted!$A:$A,$A162,F_Inputs_adjusted!$B:$B,$B162)</f>
        <v>0</v>
      </c>
      <c r="M162" s="122"/>
    </row>
    <row r="163" spans="1:13" ht="14.25">
      <c r="A163" s="151" t="str">
        <f>F_Inputs!A163</f>
        <v>TMS</v>
      </c>
      <c r="B163" s="151" t="str">
        <f>F_Inputs!B163</f>
        <v>CWW12_151TOT_PR24</v>
      </c>
      <c r="C163" s="151" t="str">
        <f>F_Inputs!C163</f>
        <v>EA/NRW environmental programme bioresources (WINEP/NEP) - Sludge investigations and monitoring (NEP only) bioresources totex - Total</v>
      </c>
      <c r="D163" s="110" t="str">
        <f>F_Inputs!D163</f>
        <v>£m</v>
      </c>
      <c r="E163" s="110" t="s">
        <v>69</v>
      </c>
      <c r="F163" s="122">
        <f ca="1">SUMIFS(F_Inputs_adjusted!O:O,F_Inputs_adjusted!$A:$A,$A163,F_Inputs_adjusted!$B:$B,$B163)</f>
        <v>0</v>
      </c>
      <c r="G163" s="122">
        <f ca="1">SUMIFS(F_Inputs_adjusted!P:P,F_Inputs_adjusted!$A:$A,$A163,F_Inputs_adjusted!$B:$B,$B163)</f>
        <v>0</v>
      </c>
      <c r="H163" s="122">
        <f ca="1">SUMIFS(F_Inputs_adjusted!Q:Q,F_Inputs_adjusted!$A:$A,$A163,F_Inputs_adjusted!$B:$B,$B163)</f>
        <v>0</v>
      </c>
      <c r="I163" s="122">
        <f ca="1">SUMIFS(F_Inputs_adjusted!R:R,F_Inputs_adjusted!$A:$A,$A163,F_Inputs_adjusted!$B:$B,$B163)</f>
        <v>0</v>
      </c>
      <c r="J163" s="122">
        <f ca="1">SUMIFS(F_Inputs_adjusted!S:S,F_Inputs_adjusted!$A:$A,$A163,F_Inputs_adjusted!$B:$B,$B163)</f>
        <v>0</v>
      </c>
      <c r="K163" s="122">
        <f ca="1">SUMIFS(F_Inputs_adjusted!T:T,F_Inputs_adjusted!$A:$A,$A163,F_Inputs_adjusted!$B:$B,$B163)</f>
        <v>0</v>
      </c>
      <c r="L163" s="122">
        <f ca="1">SUMIFS(F_Inputs_adjusted!U:U,F_Inputs_adjusted!$A:$A,$A163,F_Inputs_adjusted!$B:$B,$B163)</f>
        <v>0</v>
      </c>
      <c r="M163" s="122"/>
    </row>
    <row r="164" spans="1:13" ht="14.25">
      <c r="A164" s="151" t="str">
        <f>F_Inputs!A164</f>
        <v>TMS</v>
      </c>
      <c r="B164" s="151" t="str">
        <f>F_Inputs!B164</f>
        <v>CWW13_201_PR24</v>
      </c>
      <c r="C164" s="151" t="str">
        <f>F_Inputs!C164</f>
        <v>EA/NRW environmental programme bioresources (WINEP/NEP) - Sludge investigations and monitoring; BVA (WINEP/NEP) bioresources capex - Expenditure on projects starting in AMP8</v>
      </c>
      <c r="D164" s="110" t="str">
        <f>F_Inputs!D164</f>
        <v>£m</v>
      </c>
      <c r="E164" s="110" t="s">
        <v>69</v>
      </c>
      <c r="F164" s="122">
        <f ca="1">SUMIFS(F_Inputs_adjusted!O:O,F_Inputs_adjusted!$A:$A,$A164,F_Inputs_adjusted!$B:$B,$B164)</f>
        <v>0</v>
      </c>
      <c r="G164" s="122">
        <f ca="1">SUMIFS(F_Inputs_adjusted!P:P,F_Inputs_adjusted!$A:$A,$A164,F_Inputs_adjusted!$B:$B,$B164)</f>
        <v>0</v>
      </c>
      <c r="H164" s="122">
        <f ca="1">SUMIFS(F_Inputs_adjusted!Q:Q,F_Inputs_adjusted!$A:$A,$A164,F_Inputs_adjusted!$B:$B,$B164)</f>
        <v>0</v>
      </c>
      <c r="I164" s="122">
        <f ca="1">SUMIFS(F_Inputs_adjusted!R:R,F_Inputs_adjusted!$A:$A,$A164,F_Inputs_adjusted!$B:$B,$B164)</f>
        <v>0</v>
      </c>
      <c r="J164" s="122">
        <f ca="1">SUMIFS(F_Inputs_adjusted!S:S,F_Inputs_adjusted!$A:$A,$A164,F_Inputs_adjusted!$B:$B,$B164)</f>
        <v>0</v>
      </c>
      <c r="K164" s="122">
        <f ca="1">SUMIFS(F_Inputs_adjusted!T:T,F_Inputs_adjusted!$A:$A,$A164,F_Inputs_adjusted!$B:$B,$B164)</f>
        <v>0</v>
      </c>
      <c r="L164" s="122">
        <f ca="1">SUMIFS(F_Inputs_adjusted!U:U,F_Inputs_adjusted!$A:$A,$A164,F_Inputs_adjusted!$B:$B,$B164)</f>
        <v>0</v>
      </c>
      <c r="M164" s="122"/>
    </row>
    <row r="165" spans="1:13" ht="14.25">
      <c r="A165" s="151" t="str">
        <f>F_Inputs!A165</f>
        <v>TMS</v>
      </c>
      <c r="B165" s="151" t="str">
        <f>F_Inputs!B165</f>
        <v>CWW13_202_PR24</v>
      </c>
      <c r="C165" s="151" t="str">
        <f>F_Inputs!C165</f>
        <v>EA/NRW environmental programme bioresources (WINEP/NEP) - Sludge investigations and monitoring; BVA (WINEP/NEP) bioresources opex - Expenditure on projects starting in AMP8</v>
      </c>
      <c r="D165" s="110" t="str">
        <f>F_Inputs!D165</f>
        <v>£m</v>
      </c>
      <c r="E165" s="110" t="s">
        <v>69</v>
      </c>
      <c r="F165" s="122">
        <f ca="1">SUMIFS(F_Inputs_adjusted!O:O,F_Inputs_adjusted!$A:$A,$A165,F_Inputs_adjusted!$B:$B,$B165)</f>
        <v>0</v>
      </c>
      <c r="G165" s="122">
        <f ca="1">SUMIFS(F_Inputs_adjusted!P:P,F_Inputs_adjusted!$A:$A,$A165,F_Inputs_adjusted!$B:$B,$B165)</f>
        <v>0</v>
      </c>
      <c r="H165" s="122">
        <f ca="1">SUMIFS(F_Inputs_adjusted!Q:Q,F_Inputs_adjusted!$A:$A,$A165,F_Inputs_adjusted!$B:$B,$B165)</f>
        <v>0</v>
      </c>
      <c r="I165" s="122">
        <f ca="1">SUMIFS(F_Inputs_adjusted!R:R,F_Inputs_adjusted!$A:$A,$A165,F_Inputs_adjusted!$B:$B,$B165)</f>
        <v>0</v>
      </c>
      <c r="J165" s="122">
        <f ca="1">SUMIFS(F_Inputs_adjusted!S:S,F_Inputs_adjusted!$A:$A,$A165,F_Inputs_adjusted!$B:$B,$B165)</f>
        <v>0</v>
      </c>
      <c r="K165" s="122">
        <f ca="1">SUMIFS(F_Inputs_adjusted!T:T,F_Inputs_adjusted!$A:$A,$A165,F_Inputs_adjusted!$B:$B,$B165)</f>
        <v>0</v>
      </c>
      <c r="L165" s="122">
        <f ca="1">SUMIFS(F_Inputs_adjusted!U:U,F_Inputs_adjusted!$A:$A,$A165,F_Inputs_adjusted!$B:$B,$B165)</f>
        <v>0</v>
      </c>
      <c r="M165" s="122"/>
    </row>
    <row r="166" spans="1:13" ht="14.25">
      <c r="A166" s="151" t="str">
        <f>F_Inputs!A166</f>
        <v>TMS</v>
      </c>
      <c r="B166" s="151" t="str">
        <f>F_Inputs!B166</f>
        <v>CWW13_203_PR24</v>
      </c>
      <c r="C166" s="151" t="str">
        <f>F_Inputs!C166</f>
        <v>EA/NRW environmental programme bioresources (WINEP/NEP) - Sludge investigations and monitoring; BVA (WINEP/NEP) bioresources totex - Expenditure on projects starting in AMP8</v>
      </c>
      <c r="D166" s="110" t="str">
        <f>F_Inputs!D166</f>
        <v>£m</v>
      </c>
      <c r="E166" s="110" t="s">
        <v>69</v>
      </c>
      <c r="F166" s="122">
        <f ca="1">SUMIFS(F_Inputs_adjusted!O:O,F_Inputs_adjusted!$A:$A,$A166,F_Inputs_adjusted!$B:$B,$B166)</f>
        <v>0</v>
      </c>
      <c r="G166" s="122">
        <f ca="1">SUMIFS(F_Inputs_adjusted!P:P,F_Inputs_adjusted!$A:$A,$A166,F_Inputs_adjusted!$B:$B,$B166)</f>
        <v>0</v>
      </c>
      <c r="H166" s="122">
        <f ca="1">SUMIFS(F_Inputs_adjusted!Q:Q,F_Inputs_adjusted!$A:$A,$A166,F_Inputs_adjusted!$B:$B,$B166)</f>
        <v>0</v>
      </c>
      <c r="I166" s="122">
        <f ca="1">SUMIFS(F_Inputs_adjusted!R:R,F_Inputs_adjusted!$A:$A,$A166,F_Inputs_adjusted!$B:$B,$B166)</f>
        <v>0</v>
      </c>
      <c r="J166" s="122">
        <f ca="1">SUMIFS(F_Inputs_adjusted!S:S,F_Inputs_adjusted!$A:$A,$A166,F_Inputs_adjusted!$B:$B,$B166)</f>
        <v>0</v>
      </c>
      <c r="K166" s="122">
        <f ca="1">SUMIFS(F_Inputs_adjusted!T:T,F_Inputs_adjusted!$A:$A,$A166,F_Inputs_adjusted!$B:$B,$B166)</f>
        <v>0</v>
      </c>
      <c r="L166" s="122">
        <f ca="1">SUMIFS(F_Inputs_adjusted!U:U,F_Inputs_adjusted!$A:$A,$A166,F_Inputs_adjusted!$B:$B,$B166)</f>
        <v>0</v>
      </c>
      <c r="M166" s="122"/>
    </row>
    <row r="167" spans="1:13" ht="14.25">
      <c r="A167" s="151" t="str">
        <f>F_Inputs!A167</f>
        <v>TMS</v>
      </c>
      <c r="B167" s="151" t="str">
        <f>F_Inputs!B167</f>
        <v>CWW13_204_PR24</v>
      </c>
      <c r="C167" s="151" t="str">
        <f>F_Inputs!C167</f>
        <v>EA/NRW environmental programme bioresources (WINEP/NEP) - Sludge investigations and monitoring; BVA (WINEP/NEP) bioresources third party contributions - Expenditure on projects starting in AMP8</v>
      </c>
      <c r="D167" s="110" t="str">
        <f>F_Inputs!D167</f>
        <v>£m</v>
      </c>
      <c r="E167" s="110" t="s">
        <v>69</v>
      </c>
      <c r="F167" s="122">
        <f ca="1">SUMIFS(F_Inputs_adjusted!O:O,F_Inputs_adjusted!$A:$A,$A167,F_Inputs_adjusted!$B:$B,$B167)</f>
        <v>0</v>
      </c>
      <c r="G167" s="122">
        <f ca="1">SUMIFS(F_Inputs_adjusted!P:P,F_Inputs_adjusted!$A:$A,$A167,F_Inputs_adjusted!$B:$B,$B167)</f>
        <v>0</v>
      </c>
      <c r="H167" s="122">
        <f ca="1">SUMIFS(F_Inputs_adjusted!Q:Q,F_Inputs_adjusted!$A:$A,$A167,F_Inputs_adjusted!$B:$B,$B167)</f>
        <v>0</v>
      </c>
      <c r="I167" s="122">
        <f ca="1">SUMIFS(F_Inputs_adjusted!R:R,F_Inputs_adjusted!$A:$A,$A167,F_Inputs_adjusted!$B:$B,$B167)</f>
        <v>0</v>
      </c>
      <c r="J167" s="122">
        <f ca="1">SUMIFS(F_Inputs_adjusted!S:S,F_Inputs_adjusted!$A:$A,$A167,F_Inputs_adjusted!$B:$B,$B167)</f>
        <v>0</v>
      </c>
      <c r="K167" s="122">
        <f ca="1">SUMIFS(F_Inputs_adjusted!T:T,F_Inputs_adjusted!$A:$A,$A167,F_Inputs_adjusted!$B:$B,$B167)</f>
        <v>0</v>
      </c>
      <c r="L167" s="122">
        <f ca="1">SUMIFS(F_Inputs_adjusted!U:U,F_Inputs_adjusted!$A:$A,$A167,F_Inputs_adjusted!$B:$B,$B167)</f>
        <v>0</v>
      </c>
      <c r="M167" s="122"/>
    </row>
    <row r="168" spans="1:13" ht="14.25">
      <c r="A168" s="151" t="str">
        <f>F_Inputs!A168</f>
        <v>TMS</v>
      </c>
      <c r="B168" s="151" t="str">
        <f>F_Inputs!B168</f>
        <v>CWW14_201_PR24</v>
      </c>
      <c r="C168" s="151" t="str">
        <f>F_Inputs!C168</f>
        <v>EA/NRW environmental programme bioresources (WINEP/NEP) - Sludge investigations and monitoring; BVA (WINEP/NEP) bioresources capex - Expenditure on alternative least cost option plan for projects starting in AMP8</v>
      </c>
      <c r="D168" s="110" t="str">
        <f>F_Inputs!D168</f>
        <v>£m</v>
      </c>
      <c r="E168" s="110" t="s">
        <v>69</v>
      </c>
      <c r="F168" s="122">
        <f ca="1">SUMIFS(F_Inputs_adjusted!O:O,F_Inputs_adjusted!$A:$A,$A168,F_Inputs_adjusted!$B:$B,$B168)</f>
        <v>0</v>
      </c>
      <c r="G168" s="122">
        <f ca="1">SUMIFS(F_Inputs_adjusted!P:P,F_Inputs_adjusted!$A:$A,$A168,F_Inputs_adjusted!$B:$B,$B168)</f>
        <v>0</v>
      </c>
      <c r="H168" s="122">
        <f ca="1">SUMIFS(F_Inputs_adjusted!Q:Q,F_Inputs_adjusted!$A:$A,$A168,F_Inputs_adjusted!$B:$B,$B168)</f>
        <v>0</v>
      </c>
      <c r="I168" s="122">
        <f ca="1">SUMIFS(F_Inputs_adjusted!R:R,F_Inputs_adjusted!$A:$A,$A168,F_Inputs_adjusted!$B:$B,$B168)</f>
        <v>0</v>
      </c>
      <c r="J168" s="122">
        <f ca="1">SUMIFS(F_Inputs_adjusted!S:S,F_Inputs_adjusted!$A:$A,$A168,F_Inputs_adjusted!$B:$B,$B168)</f>
        <v>0</v>
      </c>
      <c r="K168" s="122">
        <f ca="1">SUMIFS(F_Inputs_adjusted!T:T,F_Inputs_adjusted!$A:$A,$A168,F_Inputs_adjusted!$B:$B,$B168)</f>
        <v>0</v>
      </c>
      <c r="L168" s="122">
        <f ca="1">SUMIFS(F_Inputs_adjusted!U:U,F_Inputs_adjusted!$A:$A,$A168,F_Inputs_adjusted!$B:$B,$B168)</f>
        <v>0</v>
      </c>
      <c r="M168" s="122"/>
    </row>
    <row r="169" spans="1:13" ht="14.25">
      <c r="A169" s="151" t="str">
        <f>F_Inputs!A169</f>
        <v>TMS</v>
      </c>
      <c r="B169" s="151" t="str">
        <f>F_Inputs!B169</f>
        <v>CWW14_202_PR24</v>
      </c>
      <c r="C169" s="151" t="str">
        <f>F_Inputs!C169</f>
        <v>EA/NRW environmental programme bioresources (WINEP/NEP) - Sludge investigations and monitoring; BVA (WINEP/NEP) bioresources opex - Expenditure on alternative least cost option plan for projects starting in AMP8</v>
      </c>
      <c r="D169" s="110" t="str">
        <f>F_Inputs!D169</f>
        <v>£m</v>
      </c>
      <c r="E169" s="110" t="s">
        <v>69</v>
      </c>
      <c r="F169" s="122">
        <f ca="1">SUMIFS(F_Inputs_adjusted!O:O,F_Inputs_adjusted!$A:$A,$A169,F_Inputs_adjusted!$B:$B,$B169)</f>
        <v>0</v>
      </c>
      <c r="G169" s="122">
        <f ca="1">SUMIFS(F_Inputs_adjusted!P:P,F_Inputs_adjusted!$A:$A,$A169,F_Inputs_adjusted!$B:$B,$B169)</f>
        <v>0</v>
      </c>
      <c r="H169" s="122">
        <f ca="1">SUMIFS(F_Inputs_adjusted!Q:Q,F_Inputs_adjusted!$A:$A,$A169,F_Inputs_adjusted!$B:$B,$B169)</f>
        <v>0</v>
      </c>
      <c r="I169" s="122">
        <f ca="1">SUMIFS(F_Inputs_adjusted!R:R,F_Inputs_adjusted!$A:$A,$A169,F_Inputs_adjusted!$B:$B,$B169)</f>
        <v>0</v>
      </c>
      <c r="J169" s="122">
        <f ca="1">SUMIFS(F_Inputs_adjusted!S:S,F_Inputs_adjusted!$A:$A,$A169,F_Inputs_adjusted!$B:$B,$B169)</f>
        <v>0</v>
      </c>
      <c r="K169" s="122">
        <f ca="1">SUMIFS(F_Inputs_adjusted!T:T,F_Inputs_adjusted!$A:$A,$A169,F_Inputs_adjusted!$B:$B,$B169)</f>
        <v>0</v>
      </c>
      <c r="L169" s="122">
        <f ca="1">SUMIFS(F_Inputs_adjusted!U:U,F_Inputs_adjusted!$A:$A,$A169,F_Inputs_adjusted!$B:$B,$B169)</f>
        <v>0</v>
      </c>
      <c r="M169" s="122"/>
    </row>
    <row r="170" spans="1:13" ht="14.25">
      <c r="A170" s="151" t="str">
        <f>F_Inputs!A170</f>
        <v>TMS</v>
      </c>
      <c r="B170" s="151" t="str">
        <f>F_Inputs!B170</f>
        <v>CWW14_203_PR24</v>
      </c>
      <c r="C170" s="151" t="str">
        <f>F_Inputs!C170</f>
        <v>EA/NRW environmental programme bioresources (WINEP/NEP) - Sludge investigations and monitoring; BVA (WINEP/NEP) bioresources totex - Expenditure on alternative least cost option plan for projects starting in AMP8</v>
      </c>
      <c r="D170" s="110" t="str">
        <f>F_Inputs!D170</f>
        <v>£m</v>
      </c>
      <c r="E170" s="110" t="s">
        <v>69</v>
      </c>
      <c r="F170" s="122">
        <f ca="1">SUMIFS(F_Inputs_adjusted!O:O,F_Inputs_adjusted!$A:$A,$A170,F_Inputs_adjusted!$B:$B,$B170)</f>
        <v>0</v>
      </c>
      <c r="G170" s="122">
        <f ca="1">SUMIFS(F_Inputs_adjusted!P:P,F_Inputs_adjusted!$A:$A,$A170,F_Inputs_adjusted!$B:$B,$B170)</f>
        <v>0</v>
      </c>
      <c r="H170" s="122">
        <f ca="1">SUMIFS(F_Inputs_adjusted!Q:Q,F_Inputs_adjusted!$A:$A,$A170,F_Inputs_adjusted!$B:$B,$B170)</f>
        <v>0</v>
      </c>
      <c r="I170" s="122">
        <f ca="1">SUMIFS(F_Inputs_adjusted!R:R,F_Inputs_adjusted!$A:$A,$A170,F_Inputs_adjusted!$B:$B,$B170)</f>
        <v>0</v>
      </c>
      <c r="J170" s="122">
        <f ca="1">SUMIFS(F_Inputs_adjusted!S:S,F_Inputs_adjusted!$A:$A,$A170,F_Inputs_adjusted!$B:$B,$B170)</f>
        <v>0</v>
      </c>
      <c r="K170" s="122">
        <f ca="1">SUMIFS(F_Inputs_adjusted!T:T,F_Inputs_adjusted!$A:$A,$A170,F_Inputs_adjusted!$B:$B,$B170)</f>
        <v>0</v>
      </c>
      <c r="L170" s="122">
        <f ca="1">SUMIFS(F_Inputs_adjusted!U:U,F_Inputs_adjusted!$A:$A,$A170,F_Inputs_adjusted!$B:$B,$B170)</f>
        <v>0</v>
      </c>
      <c r="M170" s="122"/>
    </row>
    <row r="171" spans="1:13" ht="14.25">
      <c r="A171" s="151" t="str">
        <f>F_Inputs!A171</f>
        <v>TMS</v>
      </c>
      <c r="B171" s="151" t="str">
        <f>F_Inputs!B171</f>
        <v>CWW17_149TOT_PR24</v>
      </c>
      <c r="C171" s="151" t="str">
        <f>F_Inputs!C171</f>
        <v>EA/NRW environmental programme bioresources (WINEP/NEP) - Sludge investigations and monitoring (NEP only) bioresources capex - Total</v>
      </c>
      <c r="D171" s="110" t="str">
        <f>F_Inputs!D171</f>
        <v>£m</v>
      </c>
      <c r="E171" s="110" t="s">
        <v>69</v>
      </c>
      <c r="F171" s="122">
        <f ca="1">SUMIFS(F_Inputs_adjusted!O:O,F_Inputs_adjusted!$A:$A,$A171,F_Inputs_adjusted!$B:$B,$B171)</f>
        <v>0</v>
      </c>
      <c r="G171" s="122">
        <f ca="1">SUMIFS(F_Inputs_adjusted!P:P,F_Inputs_adjusted!$A:$A,$A171,F_Inputs_adjusted!$B:$B,$B171)</f>
        <v>0</v>
      </c>
      <c r="H171" s="122">
        <f ca="1">SUMIFS(F_Inputs_adjusted!Q:Q,F_Inputs_adjusted!$A:$A,$A171,F_Inputs_adjusted!$B:$B,$B171)</f>
        <v>0</v>
      </c>
      <c r="I171" s="122">
        <f ca="1">SUMIFS(F_Inputs_adjusted!R:R,F_Inputs_adjusted!$A:$A,$A171,F_Inputs_adjusted!$B:$B,$B171)</f>
        <v>0</v>
      </c>
      <c r="J171" s="122">
        <f ca="1">SUMIFS(F_Inputs_adjusted!S:S,F_Inputs_adjusted!$A:$A,$A171,F_Inputs_adjusted!$B:$B,$B171)</f>
        <v>0</v>
      </c>
      <c r="K171" s="122">
        <f ca="1">SUMIFS(F_Inputs_adjusted!T:T,F_Inputs_adjusted!$A:$A,$A171,F_Inputs_adjusted!$B:$B,$B171)</f>
        <v>0</v>
      </c>
      <c r="L171" s="122">
        <f ca="1">SUMIFS(F_Inputs_adjusted!U:U,F_Inputs_adjusted!$A:$A,$A171,F_Inputs_adjusted!$B:$B,$B171)</f>
        <v>0</v>
      </c>
      <c r="M171" s="122"/>
    </row>
    <row r="172" spans="1:13" ht="14.25">
      <c r="A172" s="151" t="str">
        <f>F_Inputs!A172</f>
        <v>TMS</v>
      </c>
      <c r="B172" s="151" t="str">
        <f>F_Inputs!B172</f>
        <v>CWW17_150TOT_PR24</v>
      </c>
      <c r="C172" s="151" t="str">
        <f>F_Inputs!C172</f>
        <v>EA/NRW environmental programme bioresources (WINEP/NEP) - Sludge investigations and monitoring (NEP only) bioresources opex - Total</v>
      </c>
      <c r="D172" s="110" t="str">
        <f>F_Inputs!D172</f>
        <v>£m</v>
      </c>
      <c r="E172" s="110" t="s">
        <v>69</v>
      </c>
      <c r="F172" s="122">
        <f ca="1">SUMIFS(F_Inputs_adjusted!O:O,F_Inputs_adjusted!$A:$A,$A172,F_Inputs_adjusted!$B:$B,$B172)</f>
        <v>0</v>
      </c>
      <c r="G172" s="122">
        <f ca="1">SUMIFS(F_Inputs_adjusted!P:P,F_Inputs_adjusted!$A:$A,$A172,F_Inputs_adjusted!$B:$B,$B172)</f>
        <v>0</v>
      </c>
      <c r="H172" s="122">
        <f ca="1">SUMIFS(F_Inputs_adjusted!Q:Q,F_Inputs_adjusted!$A:$A,$A172,F_Inputs_adjusted!$B:$B,$B172)</f>
        <v>0</v>
      </c>
      <c r="I172" s="122">
        <f ca="1">SUMIFS(F_Inputs_adjusted!R:R,F_Inputs_adjusted!$A:$A,$A172,F_Inputs_adjusted!$B:$B,$B172)</f>
        <v>0</v>
      </c>
      <c r="J172" s="122">
        <f ca="1">SUMIFS(F_Inputs_adjusted!S:S,F_Inputs_adjusted!$A:$A,$A172,F_Inputs_adjusted!$B:$B,$B172)</f>
        <v>0</v>
      </c>
      <c r="K172" s="122">
        <f ca="1">SUMIFS(F_Inputs_adjusted!T:T,F_Inputs_adjusted!$A:$A,$A172,F_Inputs_adjusted!$B:$B,$B172)</f>
        <v>0</v>
      </c>
      <c r="L172" s="122">
        <f ca="1">SUMIFS(F_Inputs_adjusted!U:U,F_Inputs_adjusted!$A:$A,$A172,F_Inputs_adjusted!$B:$B,$B172)</f>
        <v>0</v>
      </c>
      <c r="M172" s="122"/>
    </row>
    <row r="173" spans="1:13" ht="14.25">
      <c r="A173" s="151" t="str">
        <f>F_Inputs!A173</f>
        <v>TMS</v>
      </c>
      <c r="B173" s="151" t="str">
        <f>F_Inputs!B173</f>
        <v>CWW17_151TOT_PR24</v>
      </c>
      <c r="C173" s="151" t="str">
        <f>F_Inputs!C173</f>
        <v>EA/NRW environmental programme bioresources (WINEP/NEP) - Sludge investigations and monitoring (NEP only) bioresources totex - Total</v>
      </c>
      <c r="D173" s="110" t="str">
        <f>F_Inputs!D173</f>
        <v>£m</v>
      </c>
      <c r="E173" s="110" t="s">
        <v>69</v>
      </c>
      <c r="F173" s="122">
        <f ca="1">SUMIFS(F_Inputs_adjusted!O:O,F_Inputs_adjusted!$A:$A,$A173,F_Inputs_adjusted!$B:$B,$B173)</f>
        <v>0</v>
      </c>
      <c r="G173" s="122">
        <f ca="1">SUMIFS(F_Inputs_adjusted!P:P,F_Inputs_adjusted!$A:$A,$A173,F_Inputs_adjusted!$B:$B,$B173)</f>
        <v>0</v>
      </c>
      <c r="H173" s="122">
        <f ca="1">SUMIFS(F_Inputs_adjusted!Q:Q,F_Inputs_adjusted!$A:$A,$A173,F_Inputs_adjusted!$B:$B,$B173)</f>
        <v>0</v>
      </c>
      <c r="I173" s="122">
        <f ca="1">SUMIFS(F_Inputs_adjusted!R:R,F_Inputs_adjusted!$A:$A,$A173,F_Inputs_adjusted!$B:$B,$B173)</f>
        <v>0</v>
      </c>
      <c r="J173" s="122">
        <f ca="1">SUMIFS(F_Inputs_adjusted!S:S,F_Inputs_adjusted!$A:$A,$A173,F_Inputs_adjusted!$B:$B,$B173)</f>
        <v>0</v>
      </c>
      <c r="K173" s="122">
        <f ca="1">SUMIFS(F_Inputs_adjusted!T:T,F_Inputs_adjusted!$A:$A,$A173,F_Inputs_adjusted!$B:$B,$B173)</f>
        <v>0</v>
      </c>
      <c r="L173" s="122">
        <f ca="1">SUMIFS(F_Inputs_adjusted!U:U,F_Inputs_adjusted!$A:$A,$A173,F_Inputs_adjusted!$B:$B,$B173)</f>
        <v>0</v>
      </c>
      <c r="M173" s="122"/>
    </row>
    <row r="174" spans="1:13" ht="14.25">
      <c r="A174" s="151" t="str">
        <f>F_Inputs!A174</f>
        <v>TMS</v>
      </c>
      <c r="B174" s="151" t="str">
        <f>F_Inputs!B174</f>
        <v>CWW20_064_PR24</v>
      </c>
      <c r="C174" s="151" t="str">
        <f>F_Inputs!C174</f>
        <v>Other data - Total number of WINEP/NEP investigations</v>
      </c>
      <c r="D174" s="110" t="str">
        <f>F_Inputs!D174</f>
        <v>nr</v>
      </c>
      <c r="E174" s="110" t="s">
        <v>69</v>
      </c>
      <c r="F174" s="122">
        <f ca="1">SUMIFS(F_Inputs_adjusted!O:O,F_Inputs_adjusted!$A:$A,$A174,F_Inputs_adjusted!$B:$B,$B174)</f>
        <v>0</v>
      </c>
      <c r="G174" s="122">
        <f ca="1">SUMIFS(F_Inputs_adjusted!P:P,F_Inputs_adjusted!$A:$A,$A174,F_Inputs_adjusted!$B:$B,$B174)</f>
        <v>0</v>
      </c>
      <c r="H174" s="122">
        <f ca="1">SUMIFS(F_Inputs_adjusted!Q:Q,F_Inputs_adjusted!$A:$A,$A174,F_Inputs_adjusted!$B:$B,$B174)</f>
        <v>154</v>
      </c>
      <c r="I174" s="122">
        <f ca="1">SUMIFS(F_Inputs_adjusted!R:R,F_Inputs_adjusted!$A:$A,$A174,F_Inputs_adjusted!$B:$B,$B174)</f>
        <v>152</v>
      </c>
      <c r="J174" s="122">
        <f ca="1">SUMIFS(F_Inputs_adjusted!S:S,F_Inputs_adjusted!$A:$A,$A174,F_Inputs_adjusted!$B:$B,$B174)</f>
        <v>153</v>
      </c>
      <c r="K174" s="122">
        <f ca="1">SUMIFS(F_Inputs_adjusted!T:T,F_Inputs_adjusted!$A:$A,$A174,F_Inputs_adjusted!$B:$B,$B174)</f>
        <v>0</v>
      </c>
      <c r="L174" s="122">
        <f ca="1">SUMIFS(F_Inputs_adjusted!U:U,F_Inputs_adjusted!$A:$A,$A174,F_Inputs_adjusted!$B:$B,$B174)</f>
        <v>0</v>
      </c>
      <c r="M174" s="122"/>
    </row>
    <row r="175" spans="1:13" ht="14.25">
      <c r="A175" s="151" t="str">
        <f>F_Inputs!A175</f>
        <v>TMS</v>
      </c>
      <c r="B175" s="151" t="str">
        <f>F_Inputs!B175</f>
        <v>BIO5_011_PR24</v>
      </c>
      <c r="C175" s="151" t="str">
        <f>F_Inputs!C175</f>
        <v>Sludge management/sludge treatment/ Bioresources cost driver - Additional Line 1; Sludge management/sludge treatment/ Bioresources cost driver</v>
      </c>
      <c r="D175" s="110" t="str">
        <f>F_Inputs!D175</f>
        <v>define</v>
      </c>
      <c r="E175" s="110" t="s">
        <v>69</v>
      </c>
      <c r="F175" s="122">
        <f ca="1">SUMIFS(F_Inputs_adjusted!O:O,F_Inputs_adjusted!$A:$A,$A175,F_Inputs_adjusted!$B:$B,$B175)</f>
        <v>0</v>
      </c>
      <c r="G175" s="122">
        <f ca="1">SUMIFS(F_Inputs_adjusted!P:P,F_Inputs_adjusted!$A:$A,$A175,F_Inputs_adjusted!$B:$B,$B175)</f>
        <v>0</v>
      </c>
      <c r="H175" s="122">
        <f ca="1">SUMIFS(F_Inputs_adjusted!Q:Q,F_Inputs_adjusted!$A:$A,$A175,F_Inputs_adjusted!$B:$B,$B175)</f>
        <v>0</v>
      </c>
      <c r="I175" s="122">
        <f ca="1">SUMIFS(F_Inputs_adjusted!R:R,F_Inputs_adjusted!$A:$A,$A175,F_Inputs_adjusted!$B:$B,$B175)</f>
        <v>0</v>
      </c>
      <c r="J175" s="122">
        <f ca="1">SUMIFS(F_Inputs_adjusted!S:S,F_Inputs_adjusted!$A:$A,$A175,F_Inputs_adjusted!$B:$B,$B175)</f>
        <v>0</v>
      </c>
      <c r="K175" s="122">
        <f ca="1">SUMIFS(F_Inputs_adjusted!T:T,F_Inputs_adjusted!$A:$A,$A175,F_Inputs_adjusted!$B:$B,$B175)</f>
        <v>0</v>
      </c>
      <c r="L175" s="122">
        <f ca="1">SUMIFS(F_Inputs_adjusted!U:U,F_Inputs_adjusted!$A:$A,$A175,F_Inputs_adjusted!$B:$B,$B175)</f>
        <v>0</v>
      </c>
      <c r="M175" s="122"/>
    </row>
    <row r="176" spans="1:13" ht="14.25">
      <c r="A176" s="151" t="str">
        <f>F_Inputs!A176</f>
        <v>NWT</v>
      </c>
      <c r="B176" s="151" t="str">
        <f>F_Inputs!B176</f>
        <v>CWW3_149TOT_PR24</v>
      </c>
      <c r="C176" s="151" t="str">
        <f>F_Inputs!C176</f>
        <v>EA/NRW environmental programme bioresources (WINEP/NEP) - Sludge investigations and monitoring (NEP only) bioresources capex - Total</v>
      </c>
      <c r="D176" s="110" t="str">
        <f>F_Inputs!D176</f>
        <v>£m</v>
      </c>
      <c r="E176" s="110" t="s">
        <v>69</v>
      </c>
      <c r="F176" s="122">
        <f ca="1">SUMIFS(F_Inputs_adjusted!O:O,F_Inputs_adjusted!$A:$A,$A176,F_Inputs_adjusted!$B:$B,$B176)</f>
        <v>0</v>
      </c>
      <c r="G176" s="122">
        <f ca="1">SUMIFS(F_Inputs_adjusted!P:P,F_Inputs_adjusted!$A:$A,$A176,F_Inputs_adjusted!$B:$B,$B176)</f>
        <v>0</v>
      </c>
      <c r="H176" s="122">
        <f ca="1">SUMIFS(F_Inputs_adjusted!Q:Q,F_Inputs_adjusted!$A:$A,$A176,F_Inputs_adjusted!$B:$B,$B176)</f>
        <v>0</v>
      </c>
      <c r="I176" s="122">
        <f ca="1">SUMIFS(F_Inputs_adjusted!R:R,F_Inputs_adjusted!$A:$A,$A176,F_Inputs_adjusted!$B:$B,$B176)</f>
        <v>0</v>
      </c>
      <c r="J176" s="122">
        <f ca="1">SUMIFS(F_Inputs_adjusted!S:S,F_Inputs_adjusted!$A:$A,$A176,F_Inputs_adjusted!$B:$B,$B176)</f>
        <v>0</v>
      </c>
      <c r="K176" s="122">
        <f ca="1">SUMIFS(F_Inputs_adjusted!T:T,F_Inputs_adjusted!$A:$A,$A176,F_Inputs_adjusted!$B:$B,$B176)</f>
        <v>0</v>
      </c>
      <c r="L176" s="122">
        <f ca="1">SUMIFS(F_Inputs_adjusted!U:U,F_Inputs_adjusted!$A:$A,$A176,F_Inputs_adjusted!$B:$B,$B176)</f>
        <v>0</v>
      </c>
      <c r="M176" s="122"/>
    </row>
    <row r="177" spans="1:13" ht="14.25">
      <c r="A177" s="151" t="str">
        <f>F_Inputs!A177</f>
        <v>NWT</v>
      </c>
      <c r="B177" s="151" t="str">
        <f>F_Inputs!B177</f>
        <v>CWW3_150TOT_PR24</v>
      </c>
      <c r="C177" s="151" t="str">
        <f>F_Inputs!C177</f>
        <v>EA/NRW environmental programme bioresources (WINEP/NEP) - Sludge investigations and monitoring (NEP only) bioresources opex - Total</v>
      </c>
      <c r="D177" s="110" t="str">
        <f>F_Inputs!D177</f>
        <v>£m</v>
      </c>
      <c r="E177" s="110" t="s">
        <v>69</v>
      </c>
      <c r="F177" s="122">
        <f ca="1">SUMIFS(F_Inputs_adjusted!O:O,F_Inputs_adjusted!$A:$A,$A177,F_Inputs_adjusted!$B:$B,$B177)</f>
        <v>0</v>
      </c>
      <c r="G177" s="122">
        <f ca="1">SUMIFS(F_Inputs_adjusted!P:P,F_Inputs_adjusted!$A:$A,$A177,F_Inputs_adjusted!$B:$B,$B177)</f>
        <v>0</v>
      </c>
      <c r="H177" s="122">
        <f ca="1">SUMIFS(F_Inputs_adjusted!Q:Q,F_Inputs_adjusted!$A:$A,$A177,F_Inputs_adjusted!$B:$B,$B177)</f>
        <v>0</v>
      </c>
      <c r="I177" s="122">
        <f ca="1">SUMIFS(F_Inputs_adjusted!R:R,F_Inputs_adjusted!$A:$A,$A177,F_Inputs_adjusted!$B:$B,$B177)</f>
        <v>0</v>
      </c>
      <c r="J177" s="122">
        <f ca="1">SUMIFS(F_Inputs_adjusted!S:S,F_Inputs_adjusted!$A:$A,$A177,F_Inputs_adjusted!$B:$B,$B177)</f>
        <v>0</v>
      </c>
      <c r="K177" s="122">
        <f ca="1">SUMIFS(F_Inputs_adjusted!T:T,F_Inputs_adjusted!$A:$A,$A177,F_Inputs_adjusted!$B:$B,$B177)</f>
        <v>0</v>
      </c>
      <c r="L177" s="122">
        <f ca="1">SUMIFS(F_Inputs_adjusted!U:U,F_Inputs_adjusted!$A:$A,$A177,F_Inputs_adjusted!$B:$B,$B177)</f>
        <v>0</v>
      </c>
      <c r="M177" s="122"/>
    </row>
    <row r="178" spans="1:13" ht="14.25">
      <c r="A178" s="151" t="str">
        <f>F_Inputs!A178</f>
        <v>NWT</v>
      </c>
      <c r="B178" s="151" t="str">
        <f>F_Inputs!B178</f>
        <v>CWW3_151TOT_PR24</v>
      </c>
      <c r="C178" s="151" t="str">
        <f>F_Inputs!C178</f>
        <v>EA/NRW environmental programme bioresources (WINEP/NEP) - Sludge investigations and monitoring (NEP only) bioresources totex - Total</v>
      </c>
      <c r="D178" s="110" t="str">
        <f>F_Inputs!D178</f>
        <v>£m</v>
      </c>
      <c r="E178" s="110" t="s">
        <v>69</v>
      </c>
      <c r="F178" s="122">
        <f ca="1">SUMIFS(F_Inputs_adjusted!O:O,F_Inputs_adjusted!$A:$A,$A178,F_Inputs_adjusted!$B:$B,$B178)</f>
        <v>0</v>
      </c>
      <c r="G178" s="122">
        <f ca="1">SUMIFS(F_Inputs_adjusted!P:P,F_Inputs_adjusted!$A:$A,$A178,F_Inputs_adjusted!$B:$B,$B178)</f>
        <v>0</v>
      </c>
      <c r="H178" s="122">
        <f ca="1">SUMIFS(F_Inputs_adjusted!Q:Q,F_Inputs_adjusted!$A:$A,$A178,F_Inputs_adjusted!$B:$B,$B178)</f>
        <v>0</v>
      </c>
      <c r="I178" s="122">
        <f ca="1">SUMIFS(F_Inputs_adjusted!R:R,F_Inputs_adjusted!$A:$A,$A178,F_Inputs_adjusted!$B:$B,$B178)</f>
        <v>0</v>
      </c>
      <c r="J178" s="122">
        <f ca="1">SUMIFS(F_Inputs_adjusted!S:S,F_Inputs_adjusted!$A:$A,$A178,F_Inputs_adjusted!$B:$B,$B178)</f>
        <v>0</v>
      </c>
      <c r="K178" s="122">
        <f ca="1">SUMIFS(F_Inputs_adjusted!T:T,F_Inputs_adjusted!$A:$A,$A178,F_Inputs_adjusted!$B:$B,$B178)</f>
        <v>0</v>
      </c>
      <c r="L178" s="122">
        <f ca="1">SUMIFS(F_Inputs_adjusted!U:U,F_Inputs_adjusted!$A:$A,$A178,F_Inputs_adjusted!$B:$B,$B178)</f>
        <v>0</v>
      </c>
      <c r="M178" s="122"/>
    </row>
    <row r="179" spans="1:13" ht="14.25">
      <c r="A179" s="151" t="str">
        <f>F_Inputs!A179</f>
        <v>NWT</v>
      </c>
      <c r="B179" s="151" t="str">
        <f>F_Inputs!B179</f>
        <v>CWW9_149TOT_PR24</v>
      </c>
      <c r="C179" s="151" t="str">
        <f>F_Inputs!C179</f>
        <v>EA/NRW environmental programme bioresources (WINEP/NEP) - Sludge investigations and monitoring (NEP only) bioresources capex - Total</v>
      </c>
      <c r="D179" s="110" t="str">
        <f>F_Inputs!D179</f>
        <v>£m</v>
      </c>
      <c r="E179" s="110" t="s">
        <v>69</v>
      </c>
      <c r="F179" s="122">
        <f ca="1">SUMIFS(F_Inputs_adjusted!O:O,F_Inputs_adjusted!$A:$A,$A179,F_Inputs_adjusted!$B:$B,$B179)</f>
        <v>0</v>
      </c>
      <c r="G179" s="122">
        <f ca="1">SUMIFS(F_Inputs_adjusted!P:P,F_Inputs_adjusted!$A:$A,$A179,F_Inputs_adjusted!$B:$B,$B179)</f>
        <v>0</v>
      </c>
      <c r="H179" s="122">
        <f ca="1">SUMIFS(F_Inputs_adjusted!Q:Q,F_Inputs_adjusted!$A:$A,$A179,F_Inputs_adjusted!$B:$B,$B179)</f>
        <v>0</v>
      </c>
      <c r="I179" s="122">
        <f ca="1">SUMIFS(F_Inputs_adjusted!R:R,F_Inputs_adjusted!$A:$A,$A179,F_Inputs_adjusted!$B:$B,$B179)</f>
        <v>0</v>
      </c>
      <c r="J179" s="122">
        <f ca="1">SUMIFS(F_Inputs_adjusted!S:S,F_Inputs_adjusted!$A:$A,$A179,F_Inputs_adjusted!$B:$B,$B179)</f>
        <v>0</v>
      </c>
      <c r="K179" s="122">
        <f ca="1">SUMIFS(F_Inputs_adjusted!T:T,F_Inputs_adjusted!$A:$A,$A179,F_Inputs_adjusted!$B:$B,$B179)</f>
        <v>0</v>
      </c>
      <c r="L179" s="122">
        <f ca="1">SUMIFS(F_Inputs_adjusted!U:U,F_Inputs_adjusted!$A:$A,$A179,F_Inputs_adjusted!$B:$B,$B179)</f>
        <v>0</v>
      </c>
      <c r="M179" s="122"/>
    </row>
    <row r="180" spans="1:13" ht="14.25">
      <c r="A180" s="151" t="str">
        <f>F_Inputs!A180</f>
        <v>NWT</v>
      </c>
      <c r="B180" s="151" t="str">
        <f>F_Inputs!B180</f>
        <v>CWW9_150TOT_PR24</v>
      </c>
      <c r="C180" s="151" t="str">
        <f>F_Inputs!C180</f>
        <v>EA/NRW environmental programme bioresources (WINEP/NEP) - Sludge investigations and monitoring (NEP only) bioresources opex - Total</v>
      </c>
      <c r="D180" s="110" t="str">
        <f>F_Inputs!D180</f>
        <v>£m</v>
      </c>
      <c r="E180" s="110" t="s">
        <v>69</v>
      </c>
      <c r="F180" s="122">
        <f ca="1">SUMIFS(F_Inputs_adjusted!O:O,F_Inputs_adjusted!$A:$A,$A180,F_Inputs_adjusted!$B:$B,$B180)</f>
        <v>0</v>
      </c>
      <c r="G180" s="122">
        <f ca="1">SUMIFS(F_Inputs_adjusted!P:P,F_Inputs_adjusted!$A:$A,$A180,F_Inputs_adjusted!$B:$B,$B180)</f>
        <v>0</v>
      </c>
      <c r="H180" s="122">
        <f ca="1">SUMIFS(F_Inputs_adjusted!Q:Q,F_Inputs_adjusted!$A:$A,$A180,F_Inputs_adjusted!$B:$B,$B180)</f>
        <v>0</v>
      </c>
      <c r="I180" s="122">
        <f ca="1">SUMIFS(F_Inputs_adjusted!R:R,F_Inputs_adjusted!$A:$A,$A180,F_Inputs_adjusted!$B:$B,$B180)</f>
        <v>0</v>
      </c>
      <c r="J180" s="122">
        <f ca="1">SUMIFS(F_Inputs_adjusted!S:S,F_Inputs_adjusted!$A:$A,$A180,F_Inputs_adjusted!$B:$B,$B180)</f>
        <v>0</v>
      </c>
      <c r="K180" s="122">
        <f ca="1">SUMIFS(F_Inputs_adjusted!T:T,F_Inputs_adjusted!$A:$A,$A180,F_Inputs_adjusted!$B:$B,$B180)</f>
        <v>0</v>
      </c>
      <c r="L180" s="122">
        <f ca="1">SUMIFS(F_Inputs_adjusted!U:U,F_Inputs_adjusted!$A:$A,$A180,F_Inputs_adjusted!$B:$B,$B180)</f>
        <v>0</v>
      </c>
      <c r="M180" s="122"/>
    </row>
    <row r="181" spans="1:13" ht="14.25">
      <c r="A181" s="151" t="str">
        <f>F_Inputs!A181</f>
        <v>NWT</v>
      </c>
      <c r="B181" s="151" t="str">
        <f>F_Inputs!B181</f>
        <v>CWW9_151TOT_PR24</v>
      </c>
      <c r="C181" s="151" t="str">
        <f>F_Inputs!C181</f>
        <v>EA/NRW environmental programme bioresources (WINEP/NEP) - Sludge investigations and monitoring (NEP only) bioresources totex - Total</v>
      </c>
      <c r="D181" s="110" t="str">
        <f>F_Inputs!D181</f>
        <v>£m</v>
      </c>
      <c r="E181" s="110" t="s">
        <v>69</v>
      </c>
      <c r="F181" s="122">
        <f ca="1">SUMIFS(F_Inputs_adjusted!O:O,F_Inputs_adjusted!$A:$A,$A181,F_Inputs_adjusted!$B:$B,$B181)</f>
        <v>0</v>
      </c>
      <c r="G181" s="122">
        <f ca="1">SUMIFS(F_Inputs_adjusted!P:P,F_Inputs_adjusted!$A:$A,$A181,F_Inputs_adjusted!$B:$B,$B181)</f>
        <v>0</v>
      </c>
      <c r="H181" s="122">
        <f ca="1">SUMIFS(F_Inputs_adjusted!Q:Q,F_Inputs_adjusted!$A:$A,$A181,F_Inputs_adjusted!$B:$B,$B181)</f>
        <v>0</v>
      </c>
      <c r="I181" s="122">
        <f ca="1">SUMIFS(F_Inputs_adjusted!R:R,F_Inputs_adjusted!$A:$A,$A181,F_Inputs_adjusted!$B:$B,$B181)</f>
        <v>0</v>
      </c>
      <c r="J181" s="122">
        <f ca="1">SUMIFS(F_Inputs_adjusted!S:S,F_Inputs_adjusted!$A:$A,$A181,F_Inputs_adjusted!$B:$B,$B181)</f>
        <v>0</v>
      </c>
      <c r="K181" s="122">
        <f ca="1">SUMIFS(F_Inputs_adjusted!T:T,F_Inputs_adjusted!$A:$A,$A181,F_Inputs_adjusted!$B:$B,$B181)</f>
        <v>0</v>
      </c>
      <c r="L181" s="122">
        <f ca="1">SUMIFS(F_Inputs_adjusted!U:U,F_Inputs_adjusted!$A:$A,$A181,F_Inputs_adjusted!$B:$B,$B181)</f>
        <v>0</v>
      </c>
      <c r="M181" s="122"/>
    </row>
    <row r="182" spans="1:13" ht="14.25">
      <c r="A182" s="151" t="str">
        <f>F_Inputs!A182</f>
        <v>NWT</v>
      </c>
      <c r="B182" s="151" t="str">
        <f>F_Inputs!B182</f>
        <v>CWW12_149TOT_PR24</v>
      </c>
      <c r="C182" s="151" t="str">
        <f>F_Inputs!C182</f>
        <v>EA/NRW environmental programme bioresources (WINEP/NEP) - Sludge investigations and monitoring (NEP only) bioresources capex - Total</v>
      </c>
      <c r="D182" s="110" t="str">
        <f>F_Inputs!D182</f>
        <v>£m</v>
      </c>
      <c r="E182" s="110" t="s">
        <v>69</v>
      </c>
      <c r="F182" s="122">
        <f ca="1">SUMIFS(F_Inputs_adjusted!O:O,F_Inputs_adjusted!$A:$A,$A182,F_Inputs_adjusted!$B:$B,$B182)</f>
        <v>0</v>
      </c>
      <c r="G182" s="122">
        <f ca="1">SUMIFS(F_Inputs_adjusted!P:P,F_Inputs_adjusted!$A:$A,$A182,F_Inputs_adjusted!$B:$B,$B182)</f>
        <v>0</v>
      </c>
      <c r="H182" s="122">
        <f ca="1">SUMIFS(F_Inputs_adjusted!Q:Q,F_Inputs_adjusted!$A:$A,$A182,F_Inputs_adjusted!$B:$B,$B182)</f>
        <v>0</v>
      </c>
      <c r="I182" s="122">
        <f ca="1">SUMIFS(F_Inputs_adjusted!R:R,F_Inputs_adjusted!$A:$A,$A182,F_Inputs_adjusted!$B:$B,$B182)</f>
        <v>0</v>
      </c>
      <c r="J182" s="122">
        <f ca="1">SUMIFS(F_Inputs_adjusted!S:S,F_Inputs_adjusted!$A:$A,$A182,F_Inputs_adjusted!$B:$B,$B182)</f>
        <v>0</v>
      </c>
      <c r="K182" s="122">
        <f ca="1">SUMIFS(F_Inputs_adjusted!T:T,F_Inputs_adjusted!$A:$A,$A182,F_Inputs_adjusted!$B:$B,$B182)</f>
        <v>0</v>
      </c>
      <c r="L182" s="122">
        <f ca="1">SUMIFS(F_Inputs_adjusted!U:U,F_Inputs_adjusted!$A:$A,$A182,F_Inputs_adjusted!$B:$B,$B182)</f>
        <v>0</v>
      </c>
      <c r="M182" s="122"/>
    </row>
    <row r="183" spans="1:13" ht="14.25">
      <c r="A183" s="151" t="str">
        <f>F_Inputs!A183</f>
        <v>NWT</v>
      </c>
      <c r="B183" s="151" t="str">
        <f>F_Inputs!B183</f>
        <v>CWW12_150TOT_PR24</v>
      </c>
      <c r="C183" s="151" t="str">
        <f>F_Inputs!C183</f>
        <v>EA/NRW environmental programme bioresources (WINEP/NEP) - Sludge investigations and monitoring (NEP only) bioresources opex - Total</v>
      </c>
      <c r="D183" s="110" t="str">
        <f>F_Inputs!D183</f>
        <v>£m</v>
      </c>
      <c r="E183" s="110" t="s">
        <v>69</v>
      </c>
      <c r="F183" s="122">
        <f ca="1">SUMIFS(F_Inputs_adjusted!O:O,F_Inputs_adjusted!$A:$A,$A183,F_Inputs_adjusted!$B:$B,$B183)</f>
        <v>0</v>
      </c>
      <c r="G183" s="122">
        <f ca="1">SUMIFS(F_Inputs_adjusted!P:P,F_Inputs_adjusted!$A:$A,$A183,F_Inputs_adjusted!$B:$B,$B183)</f>
        <v>0</v>
      </c>
      <c r="H183" s="122">
        <f ca="1">SUMIFS(F_Inputs_adjusted!Q:Q,F_Inputs_adjusted!$A:$A,$A183,F_Inputs_adjusted!$B:$B,$B183)</f>
        <v>0</v>
      </c>
      <c r="I183" s="122">
        <f ca="1">SUMIFS(F_Inputs_adjusted!R:R,F_Inputs_adjusted!$A:$A,$A183,F_Inputs_adjusted!$B:$B,$B183)</f>
        <v>0</v>
      </c>
      <c r="J183" s="122">
        <f ca="1">SUMIFS(F_Inputs_adjusted!S:S,F_Inputs_adjusted!$A:$A,$A183,F_Inputs_adjusted!$B:$B,$B183)</f>
        <v>0</v>
      </c>
      <c r="K183" s="122">
        <f ca="1">SUMIFS(F_Inputs_adjusted!T:T,F_Inputs_adjusted!$A:$A,$A183,F_Inputs_adjusted!$B:$B,$B183)</f>
        <v>0</v>
      </c>
      <c r="L183" s="122">
        <f ca="1">SUMIFS(F_Inputs_adjusted!U:U,F_Inputs_adjusted!$A:$A,$A183,F_Inputs_adjusted!$B:$B,$B183)</f>
        <v>0</v>
      </c>
      <c r="M183" s="122"/>
    </row>
    <row r="184" spans="1:13" ht="14.25">
      <c r="A184" s="151" t="str">
        <f>F_Inputs!A184</f>
        <v>NWT</v>
      </c>
      <c r="B184" s="151" t="str">
        <f>F_Inputs!B184</f>
        <v>CWW12_151TOT_PR24</v>
      </c>
      <c r="C184" s="151" t="str">
        <f>F_Inputs!C184</f>
        <v>EA/NRW environmental programme bioresources (WINEP/NEP) - Sludge investigations and monitoring (NEP only) bioresources totex - Total</v>
      </c>
      <c r="D184" s="110" t="str">
        <f>F_Inputs!D184</f>
        <v>£m</v>
      </c>
      <c r="E184" s="110" t="s">
        <v>69</v>
      </c>
      <c r="F184" s="122">
        <f ca="1">SUMIFS(F_Inputs_adjusted!O:O,F_Inputs_adjusted!$A:$A,$A184,F_Inputs_adjusted!$B:$B,$B184)</f>
        <v>0</v>
      </c>
      <c r="G184" s="122">
        <f ca="1">SUMIFS(F_Inputs_adjusted!P:P,F_Inputs_adjusted!$A:$A,$A184,F_Inputs_adjusted!$B:$B,$B184)</f>
        <v>0</v>
      </c>
      <c r="H184" s="122">
        <f ca="1">SUMIFS(F_Inputs_adjusted!Q:Q,F_Inputs_adjusted!$A:$A,$A184,F_Inputs_adjusted!$B:$B,$B184)</f>
        <v>0</v>
      </c>
      <c r="I184" s="122">
        <f ca="1">SUMIFS(F_Inputs_adjusted!R:R,F_Inputs_adjusted!$A:$A,$A184,F_Inputs_adjusted!$B:$B,$B184)</f>
        <v>0</v>
      </c>
      <c r="J184" s="122">
        <f ca="1">SUMIFS(F_Inputs_adjusted!S:S,F_Inputs_adjusted!$A:$A,$A184,F_Inputs_adjusted!$B:$B,$B184)</f>
        <v>0</v>
      </c>
      <c r="K184" s="122">
        <f ca="1">SUMIFS(F_Inputs_adjusted!T:T,F_Inputs_adjusted!$A:$A,$A184,F_Inputs_adjusted!$B:$B,$B184)</f>
        <v>0</v>
      </c>
      <c r="L184" s="122">
        <f ca="1">SUMIFS(F_Inputs_adjusted!U:U,F_Inputs_adjusted!$A:$A,$A184,F_Inputs_adjusted!$B:$B,$B184)</f>
        <v>0</v>
      </c>
      <c r="M184" s="122"/>
    </row>
    <row r="185" spans="1:13" ht="14.25">
      <c r="A185" s="151" t="str">
        <f>F_Inputs!A185</f>
        <v>NWT</v>
      </c>
      <c r="B185" s="151" t="str">
        <f>F_Inputs!B185</f>
        <v>CWW13_201_PR24</v>
      </c>
      <c r="C185" s="151" t="str">
        <f>F_Inputs!C185</f>
        <v>EA/NRW environmental programme bioresources (WINEP/NEP) - Sludge investigations and monitoring; BVA (WINEP/NEP) bioresources capex - Expenditure on projects starting in AMP8</v>
      </c>
      <c r="D185" s="110" t="str">
        <f>F_Inputs!D185</f>
        <v>£m</v>
      </c>
      <c r="E185" s="110" t="s">
        <v>69</v>
      </c>
      <c r="F185" s="122">
        <f ca="1">SUMIFS(F_Inputs_adjusted!O:O,F_Inputs_adjusted!$A:$A,$A185,F_Inputs_adjusted!$B:$B,$B185)</f>
        <v>0</v>
      </c>
      <c r="G185" s="122">
        <f ca="1">SUMIFS(F_Inputs_adjusted!P:P,F_Inputs_adjusted!$A:$A,$A185,F_Inputs_adjusted!$B:$B,$B185)</f>
        <v>0</v>
      </c>
      <c r="H185" s="122">
        <f ca="1">SUMIFS(F_Inputs_adjusted!Q:Q,F_Inputs_adjusted!$A:$A,$A185,F_Inputs_adjusted!$B:$B,$B185)</f>
        <v>0</v>
      </c>
      <c r="I185" s="122">
        <f ca="1">SUMIFS(F_Inputs_adjusted!R:R,F_Inputs_adjusted!$A:$A,$A185,F_Inputs_adjusted!$B:$B,$B185)</f>
        <v>0</v>
      </c>
      <c r="J185" s="122">
        <f ca="1">SUMIFS(F_Inputs_adjusted!S:S,F_Inputs_adjusted!$A:$A,$A185,F_Inputs_adjusted!$B:$B,$B185)</f>
        <v>0</v>
      </c>
      <c r="K185" s="122">
        <f ca="1">SUMIFS(F_Inputs_adjusted!T:T,F_Inputs_adjusted!$A:$A,$A185,F_Inputs_adjusted!$B:$B,$B185)</f>
        <v>0</v>
      </c>
      <c r="L185" s="122">
        <f ca="1">SUMIFS(F_Inputs_adjusted!U:U,F_Inputs_adjusted!$A:$A,$A185,F_Inputs_adjusted!$B:$B,$B185)</f>
        <v>0</v>
      </c>
      <c r="M185" s="122"/>
    </row>
    <row r="186" spans="1:13" ht="14.25">
      <c r="A186" s="151" t="str">
        <f>F_Inputs!A186</f>
        <v>NWT</v>
      </c>
      <c r="B186" s="151" t="str">
        <f>F_Inputs!B186</f>
        <v>CWW13_202_PR24</v>
      </c>
      <c r="C186" s="151" t="str">
        <f>F_Inputs!C186</f>
        <v>EA/NRW environmental programme bioresources (WINEP/NEP) - Sludge investigations and monitoring; BVA (WINEP/NEP) bioresources opex - Expenditure on projects starting in AMP8</v>
      </c>
      <c r="D186" s="110" t="str">
        <f>F_Inputs!D186</f>
        <v>£m</v>
      </c>
      <c r="E186" s="110" t="s">
        <v>69</v>
      </c>
      <c r="F186" s="122">
        <f ca="1">SUMIFS(F_Inputs_adjusted!O:O,F_Inputs_adjusted!$A:$A,$A186,F_Inputs_adjusted!$B:$B,$B186)</f>
        <v>0</v>
      </c>
      <c r="G186" s="122">
        <f ca="1">SUMIFS(F_Inputs_adjusted!P:P,F_Inputs_adjusted!$A:$A,$A186,F_Inputs_adjusted!$B:$B,$B186)</f>
        <v>0</v>
      </c>
      <c r="H186" s="122">
        <f ca="1">SUMIFS(F_Inputs_adjusted!Q:Q,F_Inputs_adjusted!$A:$A,$A186,F_Inputs_adjusted!$B:$B,$B186)</f>
        <v>0</v>
      </c>
      <c r="I186" s="122">
        <f ca="1">SUMIFS(F_Inputs_adjusted!R:R,F_Inputs_adjusted!$A:$A,$A186,F_Inputs_adjusted!$B:$B,$B186)</f>
        <v>0</v>
      </c>
      <c r="J186" s="122">
        <f ca="1">SUMIFS(F_Inputs_adjusted!S:S,F_Inputs_adjusted!$A:$A,$A186,F_Inputs_adjusted!$B:$B,$B186)</f>
        <v>0</v>
      </c>
      <c r="K186" s="122">
        <f ca="1">SUMIFS(F_Inputs_adjusted!T:T,F_Inputs_adjusted!$A:$A,$A186,F_Inputs_adjusted!$B:$B,$B186)</f>
        <v>0</v>
      </c>
      <c r="L186" s="122">
        <f ca="1">SUMIFS(F_Inputs_adjusted!U:U,F_Inputs_adjusted!$A:$A,$A186,F_Inputs_adjusted!$B:$B,$B186)</f>
        <v>0</v>
      </c>
      <c r="M186" s="122"/>
    </row>
    <row r="187" spans="1:13" ht="14.25">
      <c r="A187" s="151" t="str">
        <f>F_Inputs!A187</f>
        <v>NWT</v>
      </c>
      <c r="B187" s="151" t="str">
        <f>F_Inputs!B187</f>
        <v>CWW13_203_PR24</v>
      </c>
      <c r="C187" s="151" t="str">
        <f>F_Inputs!C187</f>
        <v>EA/NRW environmental programme bioresources (WINEP/NEP) - Sludge investigations and monitoring; BVA (WINEP/NEP) bioresources totex - Expenditure on projects starting in AMP8</v>
      </c>
      <c r="D187" s="110" t="str">
        <f>F_Inputs!D187</f>
        <v>£m</v>
      </c>
      <c r="E187" s="110" t="s">
        <v>69</v>
      </c>
      <c r="F187" s="122">
        <f ca="1">SUMIFS(F_Inputs_adjusted!O:O,F_Inputs_adjusted!$A:$A,$A187,F_Inputs_adjusted!$B:$B,$B187)</f>
        <v>0</v>
      </c>
      <c r="G187" s="122">
        <f ca="1">SUMIFS(F_Inputs_adjusted!P:P,F_Inputs_adjusted!$A:$A,$A187,F_Inputs_adjusted!$B:$B,$B187)</f>
        <v>0</v>
      </c>
      <c r="H187" s="122">
        <f ca="1">SUMIFS(F_Inputs_adjusted!Q:Q,F_Inputs_adjusted!$A:$A,$A187,F_Inputs_adjusted!$B:$B,$B187)</f>
        <v>0</v>
      </c>
      <c r="I187" s="122">
        <f ca="1">SUMIFS(F_Inputs_adjusted!R:R,F_Inputs_adjusted!$A:$A,$A187,F_Inputs_adjusted!$B:$B,$B187)</f>
        <v>0</v>
      </c>
      <c r="J187" s="122">
        <f ca="1">SUMIFS(F_Inputs_adjusted!S:S,F_Inputs_adjusted!$A:$A,$A187,F_Inputs_adjusted!$B:$B,$B187)</f>
        <v>0</v>
      </c>
      <c r="K187" s="122">
        <f ca="1">SUMIFS(F_Inputs_adjusted!T:T,F_Inputs_adjusted!$A:$A,$A187,F_Inputs_adjusted!$B:$B,$B187)</f>
        <v>0</v>
      </c>
      <c r="L187" s="122">
        <f ca="1">SUMIFS(F_Inputs_adjusted!U:U,F_Inputs_adjusted!$A:$A,$A187,F_Inputs_adjusted!$B:$B,$B187)</f>
        <v>0</v>
      </c>
      <c r="M187" s="122"/>
    </row>
    <row r="188" spans="1:13" ht="14.25">
      <c r="A188" s="151" t="str">
        <f>F_Inputs!A188</f>
        <v>NWT</v>
      </c>
      <c r="B188" s="151" t="str">
        <f>F_Inputs!B188</f>
        <v>CWW13_204_PR24</v>
      </c>
      <c r="C188" s="151" t="str">
        <f>F_Inputs!C188</f>
        <v>EA/NRW environmental programme bioresources (WINEP/NEP) - Sludge investigations and monitoring; BVA (WINEP/NEP) bioresources third party contributions - Expenditure on projects starting in AMP8</v>
      </c>
      <c r="D188" s="110" t="str">
        <f>F_Inputs!D188</f>
        <v>£m</v>
      </c>
      <c r="E188" s="110" t="s">
        <v>69</v>
      </c>
      <c r="F188" s="122">
        <f ca="1">SUMIFS(F_Inputs_adjusted!O:O,F_Inputs_adjusted!$A:$A,$A188,F_Inputs_adjusted!$B:$B,$B188)</f>
        <v>0</v>
      </c>
      <c r="G188" s="122">
        <f ca="1">SUMIFS(F_Inputs_adjusted!P:P,F_Inputs_adjusted!$A:$A,$A188,F_Inputs_adjusted!$B:$B,$B188)</f>
        <v>0</v>
      </c>
      <c r="H188" s="122">
        <f ca="1">SUMIFS(F_Inputs_adjusted!Q:Q,F_Inputs_adjusted!$A:$A,$A188,F_Inputs_adjusted!$B:$B,$B188)</f>
        <v>0</v>
      </c>
      <c r="I188" s="122">
        <f ca="1">SUMIFS(F_Inputs_adjusted!R:R,F_Inputs_adjusted!$A:$A,$A188,F_Inputs_adjusted!$B:$B,$B188)</f>
        <v>0</v>
      </c>
      <c r="J188" s="122">
        <f ca="1">SUMIFS(F_Inputs_adjusted!S:S,F_Inputs_adjusted!$A:$A,$A188,F_Inputs_adjusted!$B:$B,$B188)</f>
        <v>0</v>
      </c>
      <c r="K188" s="122">
        <f ca="1">SUMIFS(F_Inputs_adjusted!T:T,F_Inputs_adjusted!$A:$A,$A188,F_Inputs_adjusted!$B:$B,$B188)</f>
        <v>0</v>
      </c>
      <c r="L188" s="122">
        <f ca="1">SUMIFS(F_Inputs_adjusted!U:U,F_Inputs_adjusted!$A:$A,$A188,F_Inputs_adjusted!$B:$B,$B188)</f>
        <v>0</v>
      </c>
      <c r="M188" s="122"/>
    </row>
    <row r="189" spans="1:13" ht="14.25">
      <c r="A189" s="151" t="str">
        <f>F_Inputs!A189</f>
        <v>NWT</v>
      </c>
      <c r="B189" s="151" t="str">
        <f>F_Inputs!B189</f>
        <v>CWW14_201_PR24</v>
      </c>
      <c r="C189" s="151" t="str">
        <f>F_Inputs!C189</f>
        <v>EA/NRW environmental programme bioresources (WINEP/NEP) - Sludge investigations and monitoring; BVA (WINEP/NEP) bioresources capex - Expenditure on alternative least cost option plan for projects starting in AMP8</v>
      </c>
      <c r="D189" s="110" t="str">
        <f>F_Inputs!D189</f>
        <v>£m</v>
      </c>
      <c r="E189" s="110" t="s">
        <v>69</v>
      </c>
      <c r="F189" s="122">
        <f ca="1">SUMIFS(F_Inputs_adjusted!O:O,F_Inputs_adjusted!$A:$A,$A189,F_Inputs_adjusted!$B:$B,$B189)</f>
        <v>0</v>
      </c>
      <c r="G189" s="122">
        <f ca="1">SUMIFS(F_Inputs_adjusted!P:P,F_Inputs_adjusted!$A:$A,$A189,F_Inputs_adjusted!$B:$B,$B189)</f>
        <v>0</v>
      </c>
      <c r="H189" s="122">
        <f ca="1">SUMIFS(F_Inputs_adjusted!Q:Q,F_Inputs_adjusted!$A:$A,$A189,F_Inputs_adjusted!$B:$B,$B189)</f>
        <v>0</v>
      </c>
      <c r="I189" s="122">
        <f ca="1">SUMIFS(F_Inputs_adjusted!R:R,F_Inputs_adjusted!$A:$A,$A189,F_Inputs_adjusted!$B:$B,$B189)</f>
        <v>0</v>
      </c>
      <c r="J189" s="122">
        <f ca="1">SUMIFS(F_Inputs_adjusted!S:S,F_Inputs_adjusted!$A:$A,$A189,F_Inputs_adjusted!$B:$B,$B189)</f>
        <v>0</v>
      </c>
      <c r="K189" s="122">
        <f ca="1">SUMIFS(F_Inputs_adjusted!T:T,F_Inputs_adjusted!$A:$A,$A189,F_Inputs_adjusted!$B:$B,$B189)</f>
        <v>0</v>
      </c>
      <c r="L189" s="122">
        <f ca="1">SUMIFS(F_Inputs_adjusted!U:U,F_Inputs_adjusted!$A:$A,$A189,F_Inputs_adjusted!$B:$B,$B189)</f>
        <v>0</v>
      </c>
      <c r="M189" s="122"/>
    </row>
    <row r="190" spans="1:13" ht="14.25">
      <c r="A190" s="151" t="str">
        <f>F_Inputs!A190</f>
        <v>NWT</v>
      </c>
      <c r="B190" s="151" t="str">
        <f>F_Inputs!B190</f>
        <v>CWW14_202_PR24</v>
      </c>
      <c r="C190" s="151" t="str">
        <f>F_Inputs!C190</f>
        <v>EA/NRW environmental programme bioresources (WINEP/NEP) - Sludge investigations and monitoring; BVA (WINEP/NEP) bioresources opex - Expenditure on alternative least cost option plan for projects starting in AMP8</v>
      </c>
      <c r="D190" s="110" t="str">
        <f>F_Inputs!D190</f>
        <v>£m</v>
      </c>
      <c r="E190" s="110" t="s">
        <v>69</v>
      </c>
      <c r="F190" s="122">
        <f ca="1">SUMIFS(F_Inputs_adjusted!O:O,F_Inputs_adjusted!$A:$A,$A190,F_Inputs_adjusted!$B:$B,$B190)</f>
        <v>0</v>
      </c>
      <c r="G190" s="122">
        <f ca="1">SUMIFS(F_Inputs_adjusted!P:P,F_Inputs_adjusted!$A:$A,$A190,F_Inputs_adjusted!$B:$B,$B190)</f>
        <v>0</v>
      </c>
      <c r="H190" s="122">
        <f ca="1">SUMIFS(F_Inputs_adjusted!Q:Q,F_Inputs_adjusted!$A:$A,$A190,F_Inputs_adjusted!$B:$B,$B190)</f>
        <v>0</v>
      </c>
      <c r="I190" s="122">
        <f ca="1">SUMIFS(F_Inputs_adjusted!R:R,F_Inputs_adjusted!$A:$A,$A190,F_Inputs_adjusted!$B:$B,$B190)</f>
        <v>0</v>
      </c>
      <c r="J190" s="122">
        <f ca="1">SUMIFS(F_Inputs_adjusted!S:S,F_Inputs_adjusted!$A:$A,$A190,F_Inputs_adjusted!$B:$B,$B190)</f>
        <v>0</v>
      </c>
      <c r="K190" s="122">
        <f ca="1">SUMIFS(F_Inputs_adjusted!T:T,F_Inputs_adjusted!$A:$A,$A190,F_Inputs_adjusted!$B:$B,$B190)</f>
        <v>0</v>
      </c>
      <c r="L190" s="122">
        <f ca="1">SUMIFS(F_Inputs_adjusted!U:U,F_Inputs_adjusted!$A:$A,$A190,F_Inputs_adjusted!$B:$B,$B190)</f>
        <v>0</v>
      </c>
      <c r="M190" s="122"/>
    </row>
    <row r="191" spans="1:13" ht="14.25">
      <c r="A191" s="151" t="str">
        <f>F_Inputs!A191</f>
        <v>NWT</v>
      </c>
      <c r="B191" s="151" t="str">
        <f>F_Inputs!B191</f>
        <v>CWW14_203_PR24</v>
      </c>
      <c r="C191" s="151" t="str">
        <f>F_Inputs!C191</f>
        <v>EA/NRW environmental programme bioresources (WINEP/NEP) - Sludge investigations and monitoring; BVA (WINEP/NEP) bioresources totex - Expenditure on alternative least cost option plan for projects starting in AMP8</v>
      </c>
      <c r="D191" s="110" t="str">
        <f>F_Inputs!D191</f>
        <v>£m</v>
      </c>
      <c r="E191" s="110" t="s">
        <v>69</v>
      </c>
      <c r="F191" s="122">
        <f ca="1">SUMIFS(F_Inputs_adjusted!O:O,F_Inputs_adjusted!$A:$A,$A191,F_Inputs_adjusted!$B:$B,$B191)</f>
        <v>0</v>
      </c>
      <c r="G191" s="122">
        <f ca="1">SUMIFS(F_Inputs_adjusted!P:P,F_Inputs_adjusted!$A:$A,$A191,F_Inputs_adjusted!$B:$B,$B191)</f>
        <v>0</v>
      </c>
      <c r="H191" s="122">
        <f ca="1">SUMIFS(F_Inputs_adjusted!Q:Q,F_Inputs_adjusted!$A:$A,$A191,F_Inputs_adjusted!$B:$B,$B191)</f>
        <v>0</v>
      </c>
      <c r="I191" s="122">
        <f ca="1">SUMIFS(F_Inputs_adjusted!R:R,F_Inputs_adjusted!$A:$A,$A191,F_Inputs_adjusted!$B:$B,$B191)</f>
        <v>0</v>
      </c>
      <c r="J191" s="122">
        <f ca="1">SUMIFS(F_Inputs_adjusted!S:S,F_Inputs_adjusted!$A:$A,$A191,F_Inputs_adjusted!$B:$B,$B191)</f>
        <v>0</v>
      </c>
      <c r="K191" s="122">
        <f ca="1">SUMIFS(F_Inputs_adjusted!T:T,F_Inputs_adjusted!$A:$A,$A191,F_Inputs_adjusted!$B:$B,$B191)</f>
        <v>0</v>
      </c>
      <c r="L191" s="122">
        <f ca="1">SUMIFS(F_Inputs_adjusted!U:U,F_Inputs_adjusted!$A:$A,$A191,F_Inputs_adjusted!$B:$B,$B191)</f>
        <v>0</v>
      </c>
      <c r="M191" s="122"/>
    </row>
    <row r="192" spans="1:13" ht="14.25">
      <c r="A192" s="151" t="str">
        <f>F_Inputs!A192</f>
        <v>NWT</v>
      </c>
      <c r="B192" s="151" t="str">
        <f>F_Inputs!B192</f>
        <v>CWW17_149TOT_PR24</v>
      </c>
      <c r="C192" s="151" t="str">
        <f>F_Inputs!C192</f>
        <v>EA/NRW environmental programme bioresources (WINEP/NEP) - Sludge investigations and monitoring (NEP only) bioresources capex - Total</v>
      </c>
      <c r="D192" s="110" t="str">
        <f>F_Inputs!D192</f>
        <v>£m</v>
      </c>
      <c r="E192" s="110" t="s">
        <v>69</v>
      </c>
      <c r="F192" s="122">
        <f ca="1">SUMIFS(F_Inputs_adjusted!O:O,F_Inputs_adjusted!$A:$A,$A192,F_Inputs_adjusted!$B:$B,$B192)</f>
        <v>0</v>
      </c>
      <c r="G192" s="122">
        <f ca="1">SUMIFS(F_Inputs_adjusted!P:P,F_Inputs_adjusted!$A:$A,$A192,F_Inputs_adjusted!$B:$B,$B192)</f>
        <v>0</v>
      </c>
      <c r="H192" s="122">
        <f ca="1">SUMIFS(F_Inputs_adjusted!Q:Q,F_Inputs_adjusted!$A:$A,$A192,F_Inputs_adjusted!$B:$B,$B192)</f>
        <v>0</v>
      </c>
      <c r="I192" s="122">
        <f ca="1">SUMIFS(F_Inputs_adjusted!R:R,F_Inputs_adjusted!$A:$A,$A192,F_Inputs_adjusted!$B:$B,$B192)</f>
        <v>0</v>
      </c>
      <c r="J192" s="122">
        <f ca="1">SUMIFS(F_Inputs_adjusted!S:S,F_Inputs_adjusted!$A:$A,$A192,F_Inputs_adjusted!$B:$B,$B192)</f>
        <v>0</v>
      </c>
      <c r="K192" s="122">
        <f ca="1">SUMIFS(F_Inputs_adjusted!T:T,F_Inputs_adjusted!$A:$A,$A192,F_Inputs_adjusted!$B:$B,$B192)</f>
        <v>0</v>
      </c>
      <c r="L192" s="122">
        <f ca="1">SUMIFS(F_Inputs_adjusted!U:U,F_Inputs_adjusted!$A:$A,$A192,F_Inputs_adjusted!$B:$B,$B192)</f>
        <v>0</v>
      </c>
      <c r="M192" s="122"/>
    </row>
    <row r="193" spans="1:13" ht="14.25">
      <c r="A193" s="151" t="str">
        <f>F_Inputs!A193</f>
        <v>NWT</v>
      </c>
      <c r="B193" s="151" t="str">
        <f>F_Inputs!B193</f>
        <v>CWW17_150TOT_PR24</v>
      </c>
      <c r="C193" s="151" t="str">
        <f>F_Inputs!C193</f>
        <v>EA/NRW environmental programme bioresources (WINEP/NEP) - Sludge investigations and monitoring (NEP only) bioresources opex - Total</v>
      </c>
      <c r="D193" s="110" t="str">
        <f>F_Inputs!D193</f>
        <v>£m</v>
      </c>
      <c r="E193" s="110" t="s">
        <v>69</v>
      </c>
      <c r="F193" s="122">
        <f ca="1">SUMIFS(F_Inputs_adjusted!O:O,F_Inputs_adjusted!$A:$A,$A193,F_Inputs_adjusted!$B:$B,$B193)</f>
        <v>0</v>
      </c>
      <c r="G193" s="122">
        <f ca="1">SUMIFS(F_Inputs_adjusted!P:P,F_Inputs_adjusted!$A:$A,$A193,F_Inputs_adjusted!$B:$B,$B193)</f>
        <v>0</v>
      </c>
      <c r="H193" s="122">
        <f ca="1">SUMIFS(F_Inputs_adjusted!Q:Q,F_Inputs_adjusted!$A:$A,$A193,F_Inputs_adjusted!$B:$B,$B193)</f>
        <v>0</v>
      </c>
      <c r="I193" s="122">
        <f ca="1">SUMIFS(F_Inputs_adjusted!R:R,F_Inputs_adjusted!$A:$A,$A193,F_Inputs_adjusted!$B:$B,$B193)</f>
        <v>0</v>
      </c>
      <c r="J193" s="122">
        <f ca="1">SUMIFS(F_Inputs_adjusted!S:S,F_Inputs_adjusted!$A:$A,$A193,F_Inputs_adjusted!$B:$B,$B193)</f>
        <v>0</v>
      </c>
      <c r="K193" s="122">
        <f ca="1">SUMIFS(F_Inputs_adjusted!T:T,F_Inputs_adjusted!$A:$A,$A193,F_Inputs_adjusted!$B:$B,$B193)</f>
        <v>0</v>
      </c>
      <c r="L193" s="122">
        <f ca="1">SUMIFS(F_Inputs_adjusted!U:U,F_Inputs_adjusted!$A:$A,$A193,F_Inputs_adjusted!$B:$B,$B193)</f>
        <v>0</v>
      </c>
      <c r="M193" s="122"/>
    </row>
    <row r="194" spans="1:13" ht="14.25">
      <c r="A194" s="151" t="str">
        <f>F_Inputs!A194</f>
        <v>NWT</v>
      </c>
      <c r="B194" s="151" t="str">
        <f>F_Inputs!B194</f>
        <v>CWW17_151TOT_PR24</v>
      </c>
      <c r="C194" s="151" t="str">
        <f>F_Inputs!C194</f>
        <v>EA/NRW environmental programme bioresources (WINEP/NEP) - Sludge investigations and monitoring (NEP only) bioresources totex - Total</v>
      </c>
      <c r="D194" s="110" t="str">
        <f>F_Inputs!D194</f>
        <v>£m</v>
      </c>
      <c r="E194" s="110" t="s">
        <v>69</v>
      </c>
      <c r="F194" s="122">
        <f ca="1">SUMIFS(F_Inputs_adjusted!O:O,F_Inputs_adjusted!$A:$A,$A194,F_Inputs_adjusted!$B:$B,$B194)</f>
        <v>0</v>
      </c>
      <c r="G194" s="122">
        <f ca="1">SUMIFS(F_Inputs_adjusted!P:P,F_Inputs_adjusted!$A:$A,$A194,F_Inputs_adjusted!$B:$B,$B194)</f>
        <v>0</v>
      </c>
      <c r="H194" s="122">
        <f ca="1">SUMIFS(F_Inputs_adjusted!Q:Q,F_Inputs_adjusted!$A:$A,$A194,F_Inputs_adjusted!$B:$B,$B194)</f>
        <v>0</v>
      </c>
      <c r="I194" s="122">
        <f ca="1">SUMIFS(F_Inputs_adjusted!R:R,F_Inputs_adjusted!$A:$A,$A194,F_Inputs_adjusted!$B:$B,$B194)</f>
        <v>0</v>
      </c>
      <c r="J194" s="122">
        <f ca="1">SUMIFS(F_Inputs_adjusted!S:S,F_Inputs_adjusted!$A:$A,$A194,F_Inputs_adjusted!$B:$B,$B194)</f>
        <v>0</v>
      </c>
      <c r="K194" s="122">
        <f ca="1">SUMIFS(F_Inputs_adjusted!T:T,F_Inputs_adjusted!$A:$A,$A194,F_Inputs_adjusted!$B:$B,$B194)</f>
        <v>0</v>
      </c>
      <c r="L194" s="122">
        <f ca="1">SUMIFS(F_Inputs_adjusted!U:U,F_Inputs_adjusted!$A:$A,$A194,F_Inputs_adjusted!$B:$B,$B194)</f>
        <v>0</v>
      </c>
      <c r="M194" s="122"/>
    </row>
    <row r="195" spans="1:13" ht="14.25">
      <c r="A195" s="151" t="str">
        <f>F_Inputs!A195</f>
        <v>NWT</v>
      </c>
      <c r="B195" s="151" t="str">
        <f>F_Inputs!B195</f>
        <v>CWW20_064_PR24</v>
      </c>
      <c r="C195" s="151" t="str">
        <f>F_Inputs!C195</f>
        <v>Other data - Total number of WINEP/NEP investigations</v>
      </c>
      <c r="D195" s="110" t="str">
        <f>F_Inputs!D195</f>
        <v>nr</v>
      </c>
      <c r="E195" s="110" t="s">
        <v>69</v>
      </c>
      <c r="F195" s="122">
        <f ca="1">SUMIFS(F_Inputs_adjusted!O:O,F_Inputs_adjusted!$A:$A,$A195,F_Inputs_adjusted!$B:$B,$B195)</f>
        <v>0</v>
      </c>
      <c r="G195" s="122">
        <f ca="1">SUMIFS(F_Inputs_adjusted!P:P,F_Inputs_adjusted!$A:$A,$A195,F_Inputs_adjusted!$B:$B,$B195)</f>
        <v>0</v>
      </c>
      <c r="H195" s="122">
        <f ca="1">SUMIFS(F_Inputs_adjusted!Q:Q,F_Inputs_adjusted!$A:$A,$A195,F_Inputs_adjusted!$B:$B,$B195)</f>
        <v>0</v>
      </c>
      <c r="I195" s="122">
        <f ca="1">SUMIFS(F_Inputs_adjusted!R:R,F_Inputs_adjusted!$A:$A,$A195,F_Inputs_adjusted!$B:$B,$B195)</f>
        <v>0</v>
      </c>
      <c r="J195" s="122">
        <f ca="1">SUMIFS(F_Inputs_adjusted!S:S,F_Inputs_adjusted!$A:$A,$A195,F_Inputs_adjusted!$B:$B,$B195)</f>
        <v>834</v>
      </c>
      <c r="K195" s="122">
        <f ca="1">SUMIFS(F_Inputs_adjusted!T:T,F_Inputs_adjusted!$A:$A,$A195,F_Inputs_adjusted!$B:$B,$B195)</f>
        <v>0</v>
      </c>
      <c r="L195" s="122">
        <f ca="1">SUMIFS(F_Inputs_adjusted!U:U,F_Inputs_adjusted!$A:$A,$A195,F_Inputs_adjusted!$B:$B,$B195)</f>
        <v>5</v>
      </c>
      <c r="M195" s="122"/>
    </row>
    <row r="196" spans="1:13" ht="14.25">
      <c r="A196" s="151" t="str">
        <f>F_Inputs!A196</f>
        <v>NWT</v>
      </c>
      <c r="B196" s="151" t="str">
        <f>F_Inputs!B196</f>
        <v>BIO5_011_PR24</v>
      </c>
      <c r="C196" s="151" t="str">
        <f>F_Inputs!C196</f>
        <v>Sludge management/sludge treatment/ Bioresources cost driver - Additional Line 1; Sludge management/sludge treatment/ Bioresources cost driver</v>
      </c>
      <c r="D196" s="110" t="str">
        <f>F_Inputs!D196</f>
        <v>define</v>
      </c>
      <c r="E196" s="110" t="s">
        <v>69</v>
      </c>
      <c r="F196" s="122">
        <f ca="1">SUMIFS(F_Inputs_adjusted!O:O,F_Inputs_adjusted!$A:$A,$A196,F_Inputs_adjusted!$B:$B,$B196)</f>
        <v>0</v>
      </c>
      <c r="G196" s="122">
        <f ca="1">SUMIFS(F_Inputs_adjusted!P:P,F_Inputs_adjusted!$A:$A,$A196,F_Inputs_adjusted!$B:$B,$B196)</f>
        <v>0</v>
      </c>
      <c r="H196" s="122">
        <f ca="1">SUMIFS(F_Inputs_adjusted!Q:Q,F_Inputs_adjusted!$A:$A,$A196,F_Inputs_adjusted!$B:$B,$B196)</f>
        <v>0</v>
      </c>
      <c r="I196" s="122">
        <f ca="1">SUMIFS(F_Inputs_adjusted!R:R,F_Inputs_adjusted!$A:$A,$A196,F_Inputs_adjusted!$B:$B,$B196)</f>
        <v>0</v>
      </c>
      <c r="J196" s="122">
        <f ca="1">SUMIFS(F_Inputs_adjusted!S:S,F_Inputs_adjusted!$A:$A,$A196,F_Inputs_adjusted!$B:$B,$B196)</f>
        <v>0</v>
      </c>
      <c r="K196" s="122">
        <f ca="1">SUMIFS(F_Inputs_adjusted!T:T,F_Inputs_adjusted!$A:$A,$A196,F_Inputs_adjusted!$B:$B,$B196)</f>
        <v>0</v>
      </c>
      <c r="L196" s="122">
        <f ca="1">SUMIFS(F_Inputs_adjusted!U:U,F_Inputs_adjusted!$A:$A,$A196,F_Inputs_adjusted!$B:$B,$B196)</f>
        <v>0</v>
      </c>
      <c r="M196" s="122"/>
    </row>
    <row r="197" spans="1:13" ht="14.25">
      <c r="A197" s="151" t="str">
        <f>F_Inputs!A197</f>
        <v>WSX</v>
      </c>
      <c r="B197" s="151" t="str">
        <f>F_Inputs!B197</f>
        <v>CWW3_149TOT_PR24</v>
      </c>
      <c r="C197" s="151" t="str">
        <f>F_Inputs!C197</f>
        <v>EA/NRW environmental programme bioresources (WINEP/NEP) - Sludge investigations and monitoring (NEP only) bioresources capex - Total</v>
      </c>
      <c r="D197" s="110" t="str">
        <f>F_Inputs!D197</f>
        <v>£m</v>
      </c>
      <c r="E197" s="110" t="s">
        <v>69</v>
      </c>
      <c r="F197" s="122">
        <f ca="1">SUMIFS(F_Inputs_adjusted!O:O,F_Inputs_adjusted!$A:$A,$A197,F_Inputs_adjusted!$B:$B,$B197)</f>
        <v>0</v>
      </c>
      <c r="G197" s="122">
        <f ca="1">SUMIFS(F_Inputs_adjusted!P:P,F_Inputs_adjusted!$A:$A,$A197,F_Inputs_adjusted!$B:$B,$B197)</f>
        <v>0</v>
      </c>
      <c r="H197" s="122">
        <f ca="1">SUMIFS(F_Inputs_adjusted!Q:Q,F_Inputs_adjusted!$A:$A,$A197,F_Inputs_adjusted!$B:$B,$B197)</f>
        <v>0</v>
      </c>
      <c r="I197" s="122">
        <f ca="1">SUMIFS(F_Inputs_adjusted!R:R,F_Inputs_adjusted!$A:$A,$A197,F_Inputs_adjusted!$B:$B,$B197)</f>
        <v>0</v>
      </c>
      <c r="J197" s="122">
        <f ca="1">SUMIFS(F_Inputs_adjusted!S:S,F_Inputs_adjusted!$A:$A,$A197,F_Inputs_adjusted!$B:$B,$B197)</f>
        <v>0</v>
      </c>
      <c r="K197" s="122">
        <f ca="1">SUMIFS(F_Inputs_adjusted!T:T,F_Inputs_adjusted!$A:$A,$A197,F_Inputs_adjusted!$B:$B,$B197)</f>
        <v>0</v>
      </c>
      <c r="L197" s="122">
        <f ca="1">SUMIFS(F_Inputs_adjusted!U:U,F_Inputs_adjusted!$A:$A,$A197,F_Inputs_adjusted!$B:$B,$B197)</f>
        <v>0</v>
      </c>
      <c r="M197" s="122"/>
    </row>
    <row r="198" spans="1:13" ht="14.25">
      <c r="A198" s="151" t="str">
        <f>F_Inputs!A198</f>
        <v>WSX</v>
      </c>
      <c r="B198" s="151" t="str">
        <f>F_Inputs!B198</f>
        <v>CWW3_150TOT_PR24</v>
      </c>
      <c r="C198" s="151" t="str">
        <f>F_Inputs!C198</f>
        <v>EA/NRW environmental programme bioresources (WINEP/NEP) - Sludge investigations and monitoring (NEP only) bioresources opex - Total</v>
      </c>
      <c r="D198" s="110" t="str">
        <f>F_Inputs!D198</f>
        <v>£m</v>
      </c>
      <c r="E198" s="110" t="s">
        <v>69</v>
      </c>
      <c r="F198" s="122">
        <f ca="1">SUMIFS(F_Inputs_adjusted!O:O,F_Inputs_adjusted!$A:$A,$A198,F_Inputs_adjusted!$B:$B,$B198)</f>
        <v>0</v>
      </c>
      <c r="G198" s="122">
        <f ca="1">SUMIFS(F_Inputs_adjusted!P:P,F_Inputs_adjusted!$A:$A,$A198,F_Inputs_adjusted!$B:$B,$B198)</f>
        <v>0</v>
      </c>
      <c r="H198" s="122">
        <f ca="1">SUMIFS(F_Inputs_adjusted!Q:Q,F_Inputs_adjusted!$A:$A,$A198,F_Inputs_adjusted!$B:$B,$B198)</f>
        <v>0</v>
      </c>
      <c r="I198" s="122">
        <f ca="1">SUMIFS(F_Inputs_adjusted!R:R,F_Inputs_adjusted!$A:$A,$A198,F_Inputs_adjusted!$B:$B,$B198)</f>
        <v>0</v>
      </c>
      <c r="J198" s="122">
        <f ca="1">SUMIFS(F_Inputs_adjusted!S:S,F_Inputs_adjusted!$A:$A,$A198,F_Inputs_adjusted!$B:$B,$B198)</f>
        <v>0</v>
      </c>
      <c r="K198" s="122">
        <f ca="1">SUMIFS(F_Inputs_adjusted!T:T,F_Inputs_adjusted!$A:$A,$A198,F_Inputs_adjusted!$B:$B,$B198)</f>
        <v>0</v>
      </c>
      <c r="L198" s="122">
        <f ca="1">SUMIFS(F_Inputs_adjusted!U:U,F_Inputs_adjusted!$A:$A,$A198,F_Inputs_adjusted!$B:$B,$B198)</f>
        <v>0</v>
      </c>
      <c r="M198" s="122"/>
    </row>
    <row r="199" spans="1:13" ht="14.25">
      <c r="A199" s="151" t="str">
        <f>F_Inputs!A199</f>
        <v>WSX</v>
      </c>
      <c r="B199" s="151" t="str">
        <f>F_Inputs!B199</f>
        <v>CWW3_151TOT_PR24</v>
      </c>
      <c r="C199" s="151" t="str">
        <f>F_Inputs!C199</f>
        <v>EA/NRW environmental programme bioresources (WINEP/NEP) - Sludge investigations and monitoring (NEP only) bioresources totex - Total</v>
      </c>
      <c r="D199" s="110" t="str">
        <f>F_Inputs!D199</f>
        <v>£m</v>
      </c>
      <c r="E199" s="110" t="s">
        <v>69</v>
      </c>
      <c r="F199" s="122">
        <f ca="1">SUMIFS(F_Inputs_adjusted!O:O,F_Inputs_adjusted!$A:$A,$A199,F_Inputs_adjusted!$B:$B,$B199)</f>
        <v>0</v>
      </c>
      <c r="G199" s="122">
        <f ca="1">SUMIFS(F_Inputs_adjusted!P:P,F_Inputs_adjusted!$A:$A,$A199,F_Inputs_adjusted!$B:$B,$B199)</f>
        <v>0</v>
      </c>
      <c r="H199" s="122">
        <f ca="1">SUMIFS(F_Inputs_adjusted!Q:Q,F_Inputs_adjusted!$A:$A,$A199,F_Inputs_adjusted!$B:$B,$B199)</f>
        <v>0</v>
      </c>
      <c r="I199" s="122">
        <f ca="1">SUMIFS(F_Inputs_adjusted!R:R,F_Inputs_adjusted!$A:$A,$A199,F_Inputs_adjusted!$B:$B,$B199)</f>
        <v>0</v>
      </c>
      <c r="J199" s="122">
        <f ca="1">SUMIFS(F_Inputs_adjusted!S:S,F_Inputs_adjusted!$A:$A,$A199,F_Inputs_adjusted!$B:$B,$B199)</f>
        <v>0</v>
      </c>
      <c r="K199" s="122">
        <f ca="1">SUMIFS(F_Inputs_adjusted!T:T,F_Inputs_adjusted!$A:$A,$A199,F_Inputs_adjusted!$B:$B,$B199)</f>
        <v>0</v>
      </c>
      <c r="L199" s="122">
        <f ca="1">SUMIFS(F_Inputs_adjusted!U:U,F_Inputs_adjusted!$A:$A,$A199,F_Inputs_adjusted!$B:$B,$B199)</f>
        <v>0</v>
      </c>
      <c r="M199" s="122"/>
    </row>
    <row r="200" spans="1:13" ht="14.25">
      <c r="A200" s="151" t="str">
        <f>F_Inputs!A200</f>
        <v>WSX</v>
      </c>
      <c r="B200" s="151" t="str">
        <f>F_Inputs!B200</f>
        <v>CWW9_149TOT_PR24</v>
      </c>
      <c r="C200" s="151" t="str">
        <f>F_Inputs!C200</f>
        <v>EA/NRW environmental programme bioresources (WINEP/NEP) - Sludge investigations and monitoring (NEP only) bioresources capex - Total</v>
      </c>
      <c r="D200" s="110" t="str">
        <f>F_Inputs!D200</f>
        <v>£m</v>
      </c>
      <c r="E200" s="110" t="s">
        <v>69</v>
      </c>
      <c r="F200" s="122">
        <f ca="1">SUMIFS(F_Inputs_adjusted!O:O,F_Inputs_adjusted!$A:$A,$A200,F_Inputs_adjusted!$B:$B,$B200)</f>
        <v>0</v>
      </c>
      <c r="G200" s="122">
        <f ca="1">SUMIFS(F_Inputs_adjusted!P:P,F_Inputs_adjusted!$A:$A,$A200,F_Inputs_adjusted!$B:$B,$B200)</f>
        <v>0</v>
      </c>
      <c r="H200" s="122">
        <f ca="1">SUMIFS(F_Inputs_adjusted!Q:Q,F_Inputs_adjusted!$A:$A,$A200,F_Inputs_adjusted!$B:$B,$B200)</f>
        <v>0</v>
      </c>
      <c r="I200" s="122">
        <f ca="1">SUMIFS(F_Inputs_adjusted!R:R,F_Inputs_adjusted!$A:$A,$A200,F_Inputs_adjusted!$B:$B,$B200)</f>
        <v>0</v>
      </c>
      <c r="J200" s="122">
        <f ca="1">SUMIFS(F_Inputs_adjusted!S:S,F_Inputs_adjusted!$A:$A,$A200,F_Inputs_adjusted!$B:$B,$B200)</f>
        <v>0</v>
      </c>
      <c r="K200" s="122">
        <f ca="1">SUMIFS(F_Inputs_adjusted!T:T,F_Inputs_adjusted!$A:$A,$A200,F_Inputs_adjusted!$B:$B,$B200)</f>
        <v>0</v>
      </c>
      <c r="L200" s="122">
        <f ca="1">SUMIFS(F_Inputs_adjusted!U:U,F_Inputs_adjusted!$A:$A,$A200,F_Inputs_adjusted!$B:$B,$B200)</f>
        <v>0</v>
      </c>
      <c r="M200" s="122"/>
    </row>
    <row r="201" spans="1:13" ht="14.25">
      <c r="A201" s="151" t="str">
        <f>F_Inputs!A201</f>
        <v>WSX</v>
      </c>
      <c r="B201" s="151" t="str">
        <f>F_Inputs!B201</f>
        <v>CWW9_150TOT_PR24</v>
      </c>
      <c r="C201" s="151" t="str">
        <f>F_Inputs!C201</f>
        <v>EA/NRW environmental programme bioresources (WINEP/NEP) - Sludge investigations and monitoring (NEP only) bioresources opex - Total</v>
      </c>
      <c r="D201" s="110" t="str">
        <f>F_Inputs!D201</f>
        <v>£m</v>
      </c>
      <c r="E201" s="110" t="s">
        <v>69</v>
      </c>
      <c r="F201" s="122">
        <f ca="1">SUMIFS(F_Inputs_adjusted!O:O,F_Inputs_adjusted!$A:$A,$A201,F_Inputs_adjusted!$B:$B,$B201)</f>
        <v>0</v>
      </c>
      <c r="G201" s="122">
        <f ca="1">SUMIFS(F_Inputs_adjusted!P:P,F_Inputs_adjusted!$A:$A,$A201,F_Inputs_adjusted!$B:$B,$B201)</f>
        <v>0</v>
      </c>
      <c r="H201" s="122">
        <f ca="1">SUMIFS(F_Inputs_adjusted!Q:Q,F_Inputs_adjusted!$A:$A,$A201,F_Inputs_adjusted!$B:$B,$B201)</f>
        <v>0</v>
      </c>
      <c r="I201" s="122">
        <f ca="1">SUMIFS(F_Inputs_adjusted!R:R,F_Inputs_adjusted!$A:$A,$A201,F_Inputs_adjusted!$B:$B,$B201)</f>
        <v>0</v>
      </c>
      <c r="J201" s="122">
        <f ca="1">SUMIFS(F_Inputs_adjusted!S:S,F_Inputs_adjusted!$A:$A,$A201,F_Inputs_adjusted!$B:$B,$B201)</f>
        <v>0</v>
      </c>
      <c r="K201" s="122">
        <f ca="1">SUMIFS(F_Inputs_adjusted!T:T,F_Inputs_adjusted!$A:$A,$A201,F_Inputs_adjusted!$B:$B,$B201)</f>
        <v>0</v>
      </c>
      <c r="L201" s="122">
        <f ca="1">SUMIFS(F_Inputs_adjusted!U:U,F_Inputs_adjusted!$A:$A,$A201,F_Inputs_adjusted!$B:$B,$B201)</f>
        <v>0</v>
      </c>
      <c r="M201" s="122"/>
    </row>
    <row r="202" spans="1:13" ht="14.25">
      <c r="A202" s="151" t="str">
        <f>F_Inputs!A202</f>
        <v>WSX</v>
      </c>
      <c r="B202" s="151" t="str">
        <f>F_Inputs!B202</f>
        <v>CWW9_151TOT_PR24</v>
      </c>
      <c r="C202" s="151" t="str">
        <f>F_Inputs!C202</f>
        <v>EA/NRW environmental programme bioresources (WINEP/NEP) - Sludge investigations and monitoring (NEP only) bioresources totex - Total</v>
      </c>
      <c r="D202" s="110" t="str">
        <f>F_Inputs!D202</f>
        <v>£m</v>
      </c>
      <c r="E202" s="110" t="s">
        <v>69</v>
      </c>
      <c r="F202" s="122">
        <f ca="1">SUMIFS(F_Inputs_adjusted!O:O,F_Inputs_adjusted!$A:$A,$A202,F_Inputs_adjusted!$B:$B,$B202)</f>
        <v>0</v>
      </c>
      <c r="G202" s="122">
        <f ca="1">SUMIFS(F_Inputs_adjusted!P:P,F_Inputs_adjusted!$A:$A,$A202,F_Inputs_adjusted!$B:$B,$B202)</f>
        <v>0</v>
      </c>
      <c r="H202" s="122">
        <f ca="1">SUMIFS(F_Inputs_adjusted!Q:Q,F_Inputs_adjusted!$A:$A,$A202,F_Inputs_adjusted!$B:$B,$B202)</f>
        <v>0</v>
      </c>
      <c r="I202" s="122">
        <f ca="1">SUMIFS(F_Inputs_adjusted!R:R,F_Inputs_adjusted!$A:$A,$A202,F_Inputs_adjusted!$B:$B,$B202)</f>
        <v>0</v>
      </c>
      <c r="J202" s="122">
        <f ca="1">SUMIFS(F_Inputs_adjusted!S:S,F_Inputs_adjusted!$A:$A,$A202,F_Inputs_adjusted!$B:$B,$B202)</f>
        <v>0</v>
      </c>
      <c r="K202" s="122">
        <f ca="1">SUMIFS(F_Inputs_adjusted!T:T,F_Inputs_adjusted!$A:$A,$A202,F_Inputs_adjusted!$B:$B,$B202)</f>
        <v>0</v>
      </c>
      <c r="L202" s="122">
        <f ca="1">SUMIFS(F_Inputs_adjusted!U:U,F_Inputs_adjusted!$A:$A,$A202,F_Inputs_adjusted!$B:$B,$B202)</f>
        <v>0</v>
      </c>
      <c r="M202" s="122"/>
    </row>
    <row r="203" spans="1:13" ht="14.25">
      <c r="A203" s="151" t="str">
        <f>F_Inputs!A203</f>
        <v>WSX</v>
      </c>
      <c r="B203" s="151" t="str">
        <f>F_Inputs!B203</f>
        <v>CWW12_149TOT_PR24</v>
      </c>
      <c r="C203" s="151" t="str">
        <f>F_Inputs!C203</f>
        <v>EA/NRW environmental programme bioresources (WINEP/NEP) - Sludge investigations and monitoring (NEP only) bioresources capex - Total</v>
      </c>
      <c r="D203" s="110" t="str">
        <f>F_Inputs!D203</f>
        <v>£m</v>
      </c>
      <c r="E203" s="110" t="s">
        <v>69</v>
      </c>
      <c r="F203" s="122">
        <f ca="1">SUMIFS(F_Inputs_adjusted!O:O,F_Inputs_adjusted!$A:$A,$A203,F_Inputs_adjusted!$B:$B,$B203)</f>
        <v>0</v>
      </c>
      <c r="G203" s="122">
        <f ca="1">SUMIFS(F_Inputs_adjusted!P:P,F_Inputs_adjusted!$A:$A,$A203,F_Inputs_adjusted!$B:$B,$B203)</f>
        <v>0</v>
      </c>
      <c r="H203" s="122">
        <f ca="1">SUMIFS(F_Inputs_adjusted!Q:Q,F_Inputs_adjusted!$A:$A,$A203,F_Inputs_adjusted!$B:$B,$B203)</f>
        <v>0</v>
      </c>
      <c r="I203" s="122">
        <f ca="1">SUMIFS(F_Inputs_adjusted!R:R,F_Inputs_adjusted!$A:$A,$A203,F_Inputs_adjusted!$B:$B,$B203)</f>
        <v>0</v>
      </c>
      <c r="J203" s="122">
        <f ca="1">SUMIFS(F_Inputs_adjusted!S:S,F_Inputs_adjusted!$A:$A,$A203,F_Inputs_adjusted!$B:$B,$B203)</f>
        <v>0</v>
      </c>
      <c r="K203" s="122">
        <f ca="1">SUMIFS(F_Inputs_adjusted!T:T,F_Inputs_adjusted!$A:$A,$A203,F_Inputs_adjusted!$B:$B,$B203)</f>
        <v>0</v>
      </c>
      <c r="L203" s="122">
        <f ca="1">SUMIFS(F_Inputs_adjusted!U:U,F_Inputs_adjusted!$A:$A,$A203,F_Inputs_adjusted!$B:$B,$B203)</f>
        <v>0</v>
      </c>
      <c r="M203" s="122"/>
    </row>
    <row r="204" spans="1:13" ht="14.25">
      <c r="A204" s="151" t="str">
        <f>F_Inputs!A204</f>
        <v>WSX</v>
      </c>
      <c r="B204" s="151" t="str">
        <f>F_Inputs!B204</f>
        <v>CWW12_150TOT_PR24</v>
      </c>
      <c r="C204" s="151" t="str">
        <f>F_Inputs!C204</f>
        <v>EA/NRW environmental programme bioresources (WINEP/NEP) - Sludge investigations and monitoring (NEP only) bioresources opex - Total</v>
      </c>
      <c r="D204" s="110" t="str">
        <f>F_Inputs!D204</f>
        <v>£m</v>
      </c>
      <c r="E204" s="110" t="s">
        <v>69</v>
      </c>
      <c r="F204" s="122">
        <f ca="1">SUMIFS(F_Inputs_adjusted!O:O,F_Inputs_adjusted!$A:$A,$A204,F_Inputs_adjusted!$B:$B,$B204)</f>
        <v>0</v>
      </c>
      <c r="G204" s="122">
        <f ca="1">SUMIFS(F_Inputs_adjusted!P:P,F_Inputs_adjusted!$A:$A,$A204,F_Inputs_adjusted!$B:$B,$B204)</f>
        <v>0</v>
      </c>
      <c r="H204" s="122">
        <f ca="1">SUMIFS(F_Inputs_adjusted!Q:Q,F_Inputs_adjusted!$A:$A,$A204,F_Inputs_adjusted!$B:$B,$B204)</f>
        <v>0</v>
      </c>
      <c r="I204" s="122">
        <f ca="1">SUMIFS(F_Inputs_adjusted!R:R,F_Inputs_adjusted!$A:$A,$A204,F_Inputs_adjusted!$B:$B,$B204)</f>
        <v>0</v>
      </c>
      <c r="J204" s="122">
        <f ca="1">SUMIFS(F_Inputs_adjusted!S:S,F_Inputs_adjusted!$A:$A,$A204,F_Inputs_adjusted!$B:$B,$B204)</f>
        <v>0</v>
      </c>
      <c r="K204" s="122">
        <f ca="1">SUMIFS(F_Inputs_adjusted!T:T,F_Inputs_adjusted!$A:$A,$A204,F_Inputs_adjusted!$B:$B,$B204)</f>
        <v>0</v>
      </c>
      <c r="L204" s="122">
        <f ca="1">SUMIFS(F_Inputs_adjusted!U:U,F_Inputs_adjusted!$A:$A,$A204,F_Inputs_adjusted!$B:$B,$B204)</f>
        <v>0</v>
      </c>
      <c r="M204" s="122"/>
    </row>
    <row r="205" spans="1:13" ht="14.25">
      <c r="A205" s="151" t="str">
        <f>F_Inputs!A205</f>
        <v>WSX</v>
      </c>
      <c r="B205" s="151" t="str">
        <f>F_Inputs!B205</f>
        <v>CWW12_151TOT_PR24</v>
      </c>
      <c r="C205" s="151" t="str">
        <f>F_Inputs!C205</f>
        <v>EA/NRW environmental programme bioresources (WINEP/NEP) - Sludge investigations and monitoring (NEP only) bioresources totex - Total</v>
      </c>
      <c r="D205" s="110" t="str">
        <f>F_Inputs!D205</f>
        <v>£m</v>
      </c>
      <c r="E205" s="110" t="s">
        <v>69</v>
      </c>
      <c r="F205" s="122">
        <f ca="1">SUMIFS(F_Inputs_adjusted!O:O,F_Inputs_adjusted!$A:$A,$A205,F_Inputs_adjusted!$B:$B,$B205)</f>
        <v>0</v>
      </c>
      <c r="G205" s="122">
        <f ca="1">SUMIFS(F_Inputs_adjusted!P:P,F_Inputs_adjusted!$A:$A,$A205,F_Inputs_adjusted!$B:$B,$B205)</f>
        <v>0</v>
      </c>
      <c r="H205" s="122">
        <f ca="1">SUMIFS(F_Inputs_adjusted!Q:Q,F_Inputs_adjusted!$A:$A,$A205,F_Inputs_adjusted!$B:$B,$B205)</f>
        <v>0</v>
      </c>
      <c r="I205" s="122">
        <f ca="1">SUMIFS(F_Inputs_adjusted!R:R,F_Inputs_adjusted!$A:$A,$A205,F_Inputs_adjusted!$B:$B,$B205)</f>
        <v>0</v>
      </c>
      <c r="J205" s="122">
        <f ca="1">SUMIFS(F_Inputs_adjusted!S:S,F_Inputs_adjusted!$A:$A,$A205,F_Inputs_adjusted!$B:$B,$B205)</f>
        <v>0</v>
      </c>
      <c r="K205" s="122">
        <f ca="1">SUMIFS(F_Inputs_adjusted!T:T,F_Inputs_adjusted!$A:$A,$A205,F_Inputs_adjusted!$B:$B,$B205)</f>
        <v>0</v>
      </c>
      <c r="L205" s="122">
        <f ca="1">SUMIFS(F_Inputs_adjusted!U:U,F_Inputs_adjusted!$A:$A,$A205,F_Inputs_adjusted!$B:$B,$B205)</f>
        <v>0</v>
      </c>
      <c r="M205" s="122"/>
    </row>
    <row r="206" spans="1:13" ht="14.25">
      <c r="A206" s="151" t="str">
        <f>F_Inputs!A206</f>
        <v>WSX</v>
      </c>
      <c r="B206" s="151" t="str">
        <f>F_Inputs!B206</f>
        <v>CWW13_201_PR24</v>
      </c>
      <c r="C206" s="151" t="str">
        <f>F_Inputs!C206</f>
        <v>EA/NRW environmental programme bioresources (WINEP/NEP) - Sludge investigations and monitoring; BVA (WINEP/NEP) bioresources capex - Expenditure on projects starting in AMP8</v>
      </c>
      <c r="D206" s="110" t="str">
        <f>F_Inputs!D206</f>
        <v>£m</v>
      </c>
      <c r="E206" s="110" t="s">
        <v>69</v>
      </c>
      <c r="F206" s="122">
        <f ca="1">SUMIFS(F_Inputs_adjusted!O:O,F_Inputs_adjusted!$A:$A,$A206,F_Inputs_adjusted!$B:$B,$B206)</f>
        <v>0</v>
      </c>
      <c r="G206" s="122">
        <f ca="1">SUMIFS(F_Inputs_adjusted!P:P,F_Inputs_adjusted!$A:$A,$A206,F_Inputs_adjusted!$B:$B,$B206)</f>
        <v>0</v>
      </c>
      <c r="H206" s="122">
        <f ca="1">SUMIFS(F_Inputs_adjusted!Q:Q,F_Inputs_adjusted!$A:$A,$A206,F_Inputs_adjusted!$B:$B,$B206)</f>
        <v>0</v>
      </c>
      <c r="I206" s="122">
        <f ca="1">SUMIFS(F_Inputs_adjusted!R:R,F_Inputs_adjusted!$A:$A,$A206,F_Inputs_adjusted!$B:$B,$B206)</f>
        <v>0</v>
      </c>
      <c r="J206" s="122">
        <f ca="1">SUMIFS(F_Inputs_adjusted!S:S,F_Inputs_adjusted!$A:$A,$A206,F_Inputs_adjusted!$B:$B,$B206)</f>
        <v>0</v>
      </c>
      <c r="K206" s="122">
        <f ca="1">SUMIFS(F_Inputs_adjusted!T:T,F_Inputs_adjusted!$A:$A,$A206,F_Inputs_adjusted!$B:$B,$B206)</f>
        <v>0</v>
      </c>
      <c r="L206" s="122">
        <f ca="1">SUMIFS(F_Inputs_adjusted!U:U,F_Inputs_adjusted!$A:$A,$A206,F_Inputs_adjusted!$B:$B,$B206)</f>
        <v>0</v>
      </c>
      <c r="M206" s="122"/>
    </row>
    <row r="207" spans="1:13" ht="14.25">
      <c r="A207" s="151" t="str">
        <f>F_Inputs!A207</f>
        <v>WSX</v>
      </c>
      <c r="B207" s="151" t="str">
        <f>F_Inputs!B207</f>
        <v>CWW13_202_PR24</v>
      </c>
      <c r="C207" s="151" t="str">
        <f>F_Inputs!C207</f>
        <v>EA/NRW environmental programme bioresources (WINEP/NEP) - Sludge investigations and monitoring; BVA (WINEP/NEP) bioresources opex - Expenditure on projects starting in AMP8</v>
      </c>
      <c r="D207" s="110" t="str">
        <f>F_Inputs!D207</f>
        <v>£m</v>
      </c>
      <c r="E207" s="110" t="s">
        <v>69</v>
      </c>
      <c r="F207" s="122">
        <f ca="1">SUMIFS(F_Inputs_adjusted!O:O,F_Inputs_adjusted!$A:$A,$A207,F_Inputs_adjusted!$B:$B,$B207)</f>
        <v>0</v>
      </c>
      <c r="G207" s="122">
        <f ca="1">SUMIFS(F_Inputs_adjusted!P:P,F_Inputs_adjusted!$A:$A,$A207,F_Inputs_adjusted!$B:$B,$B207)</f>
        <v>0</v>
      </c>
      <c r="H207" s="122">
        <f ca="1">SUMIFS(F_Inputs_adjusted!Q:Q,F_Inputs_adjusted!$A:$A,$A207,F_Inputs_adjusted!$B:$B,$B207)</f>
        <v>0</v>
      </c>
      <c r="I207" s="122">
        <f ca="1">SUMIFS(F_Inputs_adjusted!R:R,F_Inputs_adjusted!$A:$A,$A207,F_Inputs_adjusted!$B:$B,$B207)</f>
        <v>0</v>
      </c>
      <c r="J207" s="122">
        <f ca="1">SUMIFS(F_Inputs_adjusted!S:S,F_Inputs_adjusted!$A:$A,$A207,F_Inputs_adjusted!$B:$B,$B207)</f>
        <v>0</v>
      </c>
      <c r="K207" s="122">
        <f ca="1">SUMIFS(F_Inputs_adjusted!T:T,F_Inputs_adjusted!$A:$A,$A207,F_Inputs_adjusted!$B:$B,$B207)</f>
        <v>0</v>
      </c>
      <c r="L207" s="122">
        <f ca="1">SUMIFS(F_Inputs_adjusted!U:U,F_Inputs_adjusted!$A:$A,$A207,F_Inputs_adjusted!$B:$B,$B207)</f>
        <v>0</v>
      </c>
      <c r="M207" s="122"/>
    </row>
    <row r="208" spans="1:13" ht="14.25">
      <c r="A208" s="151" t="str">
        <f>F_Inputs!A208</f>
        <v>WSX</v>
      </c>
      <c r="B208" s="151" t="str">
        <f>F_Inputs!B208</f>
        <v>CWW13_203_PR24</v>
      </c>
      <c r="C208" s="151" t="str">
        <f>F_Inputs!C208</f>
        <v>EA/NRW environmental programme bioresources (WINEP/NEP) - Sludge investigations and monitoring; BVA (WINEP/NEP) bioresources totex - Expenditure on projects starting in AMP8</v>
      </c>
      <c r="D208" s="110" t="str">
        <f>F_Inputs!D208</f>
        <v>£m</v>
      </c>
      <c r="E208" s="110" t="s">
        <v>69</v>
      </c>
      <c r="F208" s="122">
        <f ca="1">SUMIFS(F_Inputs_adjusted!O:O,F_Inputs_adjusted!$A:$A,$A208,F_Inputs_adjusted!$B:$B,$B208)</f>
        <v>0</v>
      </c>
      <c r="G208" s="122">
        <f ca="1">SUMIFS(F_Inputs_adjusted!P:P,F_Inputs_adjusted!$A:$A,$A208,F_Inputs_adjusted!$B:$B,$B208)</f>
        <v>0</v>
      </c>
      <c r="H208" s="122">
        <f ca="1">SUMIFS(F_Inputs_adjusted!Q:Q,F_Inputs_adjusted!$A:$A,$A208,F_Inputs_adjusted!$B:$B,$B208)</f>
        <v>0</v>
      </c>
      <c r="I208" s="122">
        <f ca="1">SUMIFS(F_Inputs_adjusted!R:R,F_Inputs_adjusted!$A:$A,$A208,F_Inputs_adjusted!$B:$B,$B208)</f>
        <v>0</v>
      </c>
      <c r="J208" s="122">
        <f ca="1">SUMIFS(F_Inputs_adjusted!S:S,F_Inputs_adjusted!$A:$A,$A208,F_Inputs_adjusted!$B:$B,$B208)</f>
        <v>0</v>
      </c>
      <c r="K208" s="122">
        <f ca="1">SUMIFS(F_Inputs_adjusted!T:T,F_Inputs_adjusted!$A:$A,$A208,F_Inputs_adjusted!$B:$B,$B208)</f>
        <v>0</v>
      </c>
      <c r="L208" s="122">
        <f ca="1">SUMIFS(F_Inputs_adjusted!U:U,F_Inputs_adjusted!$A:$A,$A208,F_Inputs_adjusted!$B:$B,$B208)</f>
        <v>0</v>
      </c>
      <c r="M208" s="122"/>
    </row>
    <row r="209" spans="1:13" ht="14.25">
      <c r="A209" s="151" t="str">
        <f>F_Inputs!A209</f>
        <v>WSX</v>
      </c>
      <c r="B209" s="151" t="str">
        <f>F_Inputs!B209</f>
        <v>CWW13_204_PR24</v>
      </c>
      <c r="C209" s="151" t="str">
        <f>F_Inputs!C209</f>
        <v>EA/NRW environmental programme bioresources (WINEP/NEP) - Sludge investigations and monitoring; BVA (WINEP/NEP) bioresources third party contributions - Expenditure on projects starting in AMP8</v>
      </c>
      <c r="D209" s="110" t="str">
        <f>F_Inputs!D209</f>
        <v>£m</v>
      </c>
      <c r="E209" s="110" t="s">
        <v>69</v>
      </c>
      <c r="F209" s="122">
        <f ca="1">SUMIFS(F_Inputs_adjusted!O:O,F_Inputs_adjusted!$A:$A,$A209,F_Inputs_adjusted!$B:$B,$B209)</f>
        <v>0</v>
      </c>
      <c r="G209" s="122">
        <f ca="1">SUMIFS(F_Inputs_adjusted!P:P,F_Inputs_adjusted!$A:$A,$A209,F_Inputs_adjusted!$B:$B,$B209)</f>
        <v>0</v>
      </c>
      <c r="H209" s="122">
        <f ca="1">SUMIFS(F_Inputs_adjusted!Q:Q,F_Inputs_adjusted!$A:$A,$A209,F_Inputs_adjusted!$B:$B,$B209)</f>
        <v>0</v>
      </c>
      <c r="I209" s="122">
        <f ca="1">SUMIFS(F_Inputs_adjusted!R:R,F_Inputs_adjusted!$A:$A,$A209,F_Inputs_adjusted!$B:$B,$B209)</f>
        <v>0</v>
      </c>
      <c r="J209" s="122">
        <f ca="1">SUMIFS(F_Inputs_adjusted!S:S,F_Inputs_adjusted!$A:$A,$A209,F_Inputs_adjusted!$B:$B,$B209)</f>
        <v>0</v>
      </c>
      <c r="K209" s="122">
        <f ca="1">SUMIFS(F_Inputs_adjusted!T:T,F_Inputs_adjusted!$A:$A,$A209,F_Inputs_adjusted!$B:$B,$B209)</f>
        <v>0</v>
      </c>
      <c r="L209" s="122">
        <f ca="1">SUMIFS(F_Inputs_adjusted!U:U,F_Inputs_adjusted!$A:$A,$A209,F_Inputs_adjusted!$B:$B,$B209)</f>
        <v>0</v>
      </c>
      <c r="M209" s="122"/>
    </row>
    <row r="210" spans="1:13" ht="14.25">
      <c r="A210" s="151" t="str">
        <f>F_Inputs!A210</f>
        <v>WSX</v>
      </c>
      <c r="B210" s="151" t="str">
        <f>F_Inputs!B210</f>
        <v>CWW14_201_PR24</v>
      </c>
      <c r="C210" s="151" t="str">
        <f>F_Inputs!C210</f>
        <v>EA/NRW environmental programme bioresources (WINEP/NEP) - Sludge investigations and monitoring; BVA (WINEP/NEP) bioresources capex - Expenditure on alternative least cost option plan for projects starting in AMP8</v>
      </c>
      <c r="D210" s="110" t="str">
        <f>F_Inputs!D210</f>
        <v>£m</v>
      </c>
      <c r="E210" s="110" t="s">
        <v>69</v>
      </c>
      <c r="F210" s="122">
        <f ca="1">SUMIFS(F_Inputs_adjusted!O:O,F_Inputs_adjusted!$A:$A,$A210,F_Inputs_adjusted!$B:$B,$B210)</f>
        <v>0</v>
      </c>
      <c r="G210" s="122">
        <f ca="1">SUMIFS(F_Inputs_adjusted!P:P,F_Inputs_adjusted!$A:$A,$A210,F_Inputs_adjusted!$B:$B,$B210)</f>
        <v>0</v>
      </c>
      <c r="H210" s="122">
        <f ca="1">SUMIFS(F_Inputs_adjusted!Q:Q,F_Inputs_adjusted!$A:$A,$A210,F_Inputs_adjusted!$B:$B,$B210)</f>
        <v>0</v>
      </c>
      <c r="I210" s="122">
        <f ca="1">SUMIFS(F_Inputs_adjusted!R:R,F_Inputs_adjusted!$A:$A,$A210,F_Inputs_adjusted!$B:$B,$B210)</f>
        <v>0</v>
      </c>
      <c r="J210" s="122">
        <f ca="1">SUMIFS(F_Inputs_adjusted!S:S,F_Inputs_adjusted!$A:$A,$A210,F_Inputs_adjusted!$B:$B,$B210)</f>
        <v>0</v>
      </c>
      <c r="K210" s="122">
        <f ca="1">SUMIFS(F_Inputs_adjusted!T:T,F_Inputs_adjusted!$A:$A,$A210,F_Inputs_adjusted!$B:$B,$B210)</f>
        <v>0</v>
      </c>
      <c r="L210" s="122">
        <f ca="1">SUMIFS(F_Inputs_adjusted!U:U,F_Inputs_adjusted!$A:$A,$A210,F_Inputs_adjusted!$B:$B,$B210)</f>
        <v>0</v>
      </c>
      <c r="M210" s="122"/>
    </row>
    <row r="211" spans="1:13" ht="14.25">
      <c r="A211" s="151" t="str">
        <f>F_Inputs!A211</f>
        <v>WSX</v>
      </c>
      <c r="B211" s="151" t="str">
        <f>F_Inputs!B211</f>
        <v>CWW14_202_PR24</v>
      </c>
      <c r="C211" s="151" t="str">
        <f>F_Inputs!C211</f>
        <v>EA/NRW environmental programme bioresources (WINEP/NEP) - Sludge investigations and monitoring; BVA (WINEP/NEP) bioresources opex - Expenditure on alternative least cost option plan for projects starting in AMP8</v>
      </c>
      <c r="D211" s="110" t="str">
        <f>F_Inputs!D211</f>
        <v>£m</v>
      </c>
      <c r="E211" s="110" t="s">
        <v>69</v>
      </c>
      <c r="F211" s="122">
        <f ca="1">SUMIFS(F_Inputs_adjusted!O:O,F_Inputs_adjusted!$A:$A,$A211,F_Inputs_adjusted!$B:$B,$B211)</f>
        <v>0</v>
      </c>
      <c r="G211" s="122">
        <f ca="1">SUMIFS(F_Inputs_adjusted!P:P,F_Inputs_adjusted!$A:$A,$A211,F_Inputs_adjusted!$B:$B,$B211)</f>
        <v>0</v>
      </c>
      <c r="H211" s="122">
        <f ca="1">SUMIFS(F_Inputs_adjusted!Q:Q,F_Inputs_adjusted!$A:$A,$A211,F_Inputs_adjusted!$B:$B,$B211)</f>
        <v>0</v>
      </c>
      <c r="I211" s="122">
        <f ca="1">SUMIFS(F_Inputs_adjusted!R:R,F_Inputs_adjusted!$A:$A,$A211,F_Inputs_adjusted!$B:$B,$B211)</f>
        <v>0</v>
      </c>
      <c r="J211" s="122">
        <f ca="1">SUMIFS(F_Inputs_adjusted!S:S,F_Inputs_adjusted!$A:$A,$A211,F_Inputs_adjusted!$B:$B,$B211)</f>
        <v>0</v>
      </c>
      <c r="K211" s="122">
        <f ca="1">SUMIFS(F_Inputs_adjusted!T:T,F_Inputs_adjusted!$A:$A,$A211,F_Inputs_adjusted!$B:$B,$B211)</f>
        <v>0</v>
      </c>
      <c r="L211" s="122">
        <f ca="1">SUMIFS(F_Inputs_adjusted!U:U,F_Inputs_adjusted!$A:$A,$A211,F_Inputs_adjusted!$B:$B,$B211)</f>
        <v>0</v>
      </c>
      <c r="M211" s="122"/>
    </row>
    <row r="212" spans="1:13" ht="14.25">
      <c r="A212" s="151" t="str">
        <f>F_Inputs!A212</f>
        <v>WSX</v>
      </c>
      <c r="B212" s="151" t="str">
        <f>F_Inputs!B212</f>
        <v>CWW14_203_PR24</v>
      </c>
      <c r="C212" s="151" t="str">
        <f>F_Inputs!C212</f>
        <v>EA/NRW environmental programme bioresources (WINEP/NEP) - Sludge investigations and monitoring; BVA (WINEP/NEP) bioresources totex - Expenditure on alternative least cost option plan for projects starting in AMP8</v>
      </c>
      <c r="D212" s="110" t="str">
        <f>F_Inputs!D212</f>
        <v>£m</v>
      </c>
      <c r="E212" s="110" t="s">
        <v>69</v>
      </c>
      <c r="F212" s="122">
        <f ca="1">SUMIFS(F_Inputs_adjusted!O:O,F_Inputs_adjusted!$A:$A,$A212,F_Inputs_adjusted!$B:$B,$B212)</f>
        <v>0</v>
      </c>
      <c r="G212" s="122">
        <f ca="1">SUMIFS(F_Inputs_adjusted!P:P,F_Inputs_adjusted!$A:$A,$A212,F_Inputs_adjusted!$B:$B,$B212)</f>
        <v>0</v>
      </c>
      <c r="H212" s="122">
        <f ca="1">SUMIFS(F_Inputs_adjusted!Q:Q,F_Inputs_adjusted!$A:$A,$A212,F_Inputs_adjusted!$B:$B,$B212)</f>
        <v>0</v>
      </c>
      <c r="I212" s="122">
        <f ca="1">SUMIFS(F_Inputs_adjusted!R:R,F_Inputs_adjusted!$A:$A,$A212,F_Inputs_adjusted!$B:$B,$B212)</f>
        <v>0</v>
      </c>
      <c r="J212" s="122">
        <f ca="1">SUMIFS(F_Inputs_adjusted!S:S,F_Inputs_adjusted!$A:$A,$A212,F_Inputs_adjusted!$B:$B,$B212)</f>
        <v>0</v>
      </c>
      <c r="K212" s="122">
        <f ca="1">SUMIFS(F_Inputs_adjusted!T:T,F_Inputs_adjusted!$A:$A,$A212,F_Inputs_adjusted!$B:$B,$B212)</f>
        <v>0</v>
      </c>
      <c r="L212" s="122">
        <f ca="1">SUMIFS(F_Inputs_adjusted!U:U,F_Inputs_adjusted!$A:$A,$A212,F_Inputs_adjusted!$B:$B,$B212)</f>
        <v>0</v>
      </c>
      <c r="M212" s="122"/>
    </row>
    <row r="213" spans="1:13" ht="14.25">
      <c r="A213" s="151" t="str">
        <f>F_Inputs!A213</f>
        <v>WSX</v>
      </c>
      <c r="B213" s="151" t="str">
        <f>F_Inputs!B213</f>
        <v>CWW17_149TOT_PR24</v>
      </c>
      <c r="C213" s="151" t="str">
        <f>F_Inputs!C213</f>
        <v>EA/NRW environmental programme bioresources (WINEP/NEP) - Sludge investigations and monitoring (NEP only) bioresources capex - Total</v>
      </c>
      <c r="D213" s="110" t="str">
        <f>F_Inputs!D213</f>
        <v>£m</v>
      </c>
      <c r="E213" s="110" t="s">
        <v>69</v>
      </c>
      <c r="F213" s="122">
        <f ca="1">SUMIFS(F_Inputs_adjusted!O:O,F_Inputs_adjusted!$A:$A,$A213,F_Inputs_adjusted!$B:$B,$B213)</f>
        <v>0</v>
      </c>
      <c r="G213" s="122">
        <f ca="1">SUMIFS(F_Inputs_adjusted!P:P,F_Inputs_adjusted!$A:$A,$A213,F_Inputs_adjusted!$B:$B,$B213)</f>
        <v>0</v>
      </c>
      <c r="H213" s="122">
        <f ca="1">SUMIFS(F_Inputs_adjusted!Q:Q,F_Inputs_adjusted!$A:$A,$A213,F_Inputs_adjusted!$B:$B,$B213)</f>
        <v>0</v>
      </c>
      <c r="I213" s="122">
        <f ca="1">SUMIFS(F_Inputs_adjusted!R:R,F_Inputs_adjusted!$A:$A,$A213,F_Inputs_adjusted!$B:$B,$B213)</f>
        <v>0</v>
      </c>
      <c r="J213" s="122">
        <f ca="1">SUMIFS(F_Inputs_adjusted!S:S,F_Inputs_adjusted!$A:$A,$A213,F_Inputs_adjusted!$B:$B,$B213)</f>
        <v>0</v>
      </c>
      <c r="K213" s="122">
        <f ca="1">SUMIFS(F_Inputs_adjusted!T:T,F_Inputs_adjusted!$A:$A,$A213,F_Inputs_adjusted!$B:$B,$B213)</f>
        <v>0</v>
      </c>
      <c r="L213" s="122">
        <f ca="1">SUMIFS(F_Inputs_adjusted!U:U,F_Inputs_adjusted!$A:$A,$A213,F_Inputs_adjusted!$B:$B,$B213)</f>
        <v>0</v>
      </c>
      <c r="M213" s="122"/>
    </row>
    <row r="214" spans="1:13" ht="14.25">
      <c r="A214" s="151" t="str">
        <f>F_Inputs!A214</f>
        <v>WSX</v>
      </c>
      <c r="B214" s="151" t="str">
        <f>F_Inputs!B214</f>
        <v>CWW17_150TOT_PR24</v>
      </c>
      <c r="C214" s="151" t="str">
        <f>F_Inputs!C214</f>
        <v>EA/NRW environmental programme bioresources (WINEP/NEP) - Sludge investigations and monitoring (NEP only) bioresources opex - Total</v>
      </c>
      <c r="D214" s="110" t="str">
        <f>F_Inputs!D214</f>
        <v>£m</v>
      </c>
      <c r="E214" s="110" t="s">
        <v>69</v>
      </c>
      <c r="F214" s="122">
        <f ca="1">SUMIFS(F_Inputs_adjusted!O:O,F_Inputs_adjusted!$A:$A,$A214,F_Inputs_adjusted!$B:$B,$B214)</f>
        <v>0</v>
      </c>
      <c r="G214" s="122">
        <f ca="1">SUMIFS(F_Inputs_adjusted!P:P,F_Inputs_adjusted!$A:$A,$A214,F_Inputs_adjusted!$B:$B,$B214)</f>
        <v>0</v>
      </c>
      <c r="H214" s="122">
        <f ca="1">SUMIFS(F_Inputs_adjusted!Q:Q,F_Inputs_adjusted!$A:$A,$A214,F_Inputs_adjusted!$B:$B,$B214)</f>
        <v>0</v>
      </c>
      <c r="I214" s="122">
        <f ca="1">SUMIFS(F_Inputs_adjusted!R:R,F_Inputs_adjusted!$A:$A,$A214,F_Inputs_adjusted!$B:$B,$B214)</f>
        <v>0</v>
      </c>
      <c r="J214" s="122">
        <f ca="1">SUMIFS(F_Inputs_adjusted!S:S,F_Inputs_adjusted!$A:$A,$A214,F_Inputs_adjusted!$B:$B,$B214)</f>
        <v>0</v>
      </c>
      <c r="K214" s="122">
        <f ca="1">SUMIFS(F_Inputs_adjusted!T:T,F_Inputs_adjusted!$A:$A,$A214,F_Inputs_adjusted!$B:$B,$B214)</f>
        <v>0</v>
      </c>
      <c r="L214" s="122">
        <f ca="1">SUMIFS(F_Inputs_adjusted!U:U,F_Inputs_adjusted!$A:$A,$A214,F_Inputs_adjusted!$B:$B,$B214)</f>
        <v>0</v>
      </c>
      <c r="M214" s="122"/>
    </row>
    <row r="215" spans="1:13" ht="14.25">
      <c r="A215" s="151" t="str">
        <f>F_Inputs!A215</f>
        <v>WSX</v>
      </c>
      <c r="B215" s="151" t="str">
        <f>F_Inputs!B215</f>
        <v>CWW17_151TOT_PR24</v>
      </c>
      <c r="C215" s="151" t="str">
        <f>F_Inputs!C215</f>
        <v>EA/NRW environmental programme bioresources (WINEP/NEP) - Sludge investigations and monitoring (NEP only) bioresources totex - Total</v>
      </c>
      <c r="D215" s="110" t="str">
        <f>F_Inputs!D215</f>
        <v>£m</v>
      </c>
      <c r="E215" s="110" t="s">
        <v>69</v>
      </c>
      <c r="F215" s="122">
        <f ca="1">SUMIFS(F_Inputs_adjusted!O:O,F_Inputs_adjusted!$A:$A,$A215,F_Inputs_adjusted!$B:$B,$B215)</f>
        <v>0</v>
      </c>
      <c r="G215" s="122">
        <f ca="1">SUMIFS(F_Inputs_adjusted!P:P,F_Inputs_adjusted!$A:$A,$A215,F_Inputs_adjusted!$B:$B,$B215)</f>
        <v>0</v>
      </c>
      <c r="H215" s="122">
        <f ca="1">SUMIFS(F_Inputs_adjusted!Q:Q,F_Inputs_adjusted!$A:$A,$A215,F_Inputs_adjusted!$B:$B,$B215)</f>
        <v>0</v>
      </c>
      <c r="I215" s="122">
        <f ca="1">SUMIFS(F_Inputs_adjusted!R:R,F_Inputs_adjusted!$A:$A,$A215,F_Inputs_adjusted!$B:$B,$B215)</f>
        <v>0</v>
      </c>
      <c r="J215" s="122">
        <f ca="1">SUMIFS(F_Inputs_adjusted!S:S,F_Inputs_adjusted!$A:$A,$A215,F_Inputs_adjusted!$B:$B,$B215)</f>
        <v>0</v>
      </c>
      <c r="K215" s="122">
        <f ca="1">SUMIFS(F_Inputs_adjusted!T:T,F_Inputs_adjusted!$A:$A,$A215,F_Inputs_adjusted!$B:$B,$B215)</f>
        <v>0</v>
      </c>
      <c r="L215" s="122">
        <f ca="1">SUMIFS(F_Inputs_adjusted!U:U,F_Inputs_adjusted!$A:$A,$A215,F_Inputs_adjusted!$B:$B,$B215)</f>
        <v>0</v>
      </c>
      <c r="M215" s="122"/>
    </row>
    <row r="216" spans="1:13" ht="14.25">
      <c r="A216" s="151" t="str">
        <f>F_Inputs!A216</f>
        <v>WSX</v>
      </c>
      <c r="B216" s="151" t="str">
        <f>F_Inputs!B216</f>
        <v>CWW20_064_PR24</v>
      </c>
      <c r="C216" s="151" t="str">
        <f>F_Inputs!C216</f>
        <v>Other data - Total number of WINEP/NEP investigations</v>
      </c>
      <c r="D216" s="110" t="str">
        <f>F_Inputs!D216</f>
        <v>nr</v>
      </c>
      <c r="E216" s="110" t="s">
        <v>69</v>
      </c>
      <c r="F216" s="122">
        <f ca="1">SUMIFS(F_Inputs_adjusted!O:O,F_Inputs_adjusted!$A:$A,$A216,F_Inputs_adjusted!$B:$B,$B216)</f>
        <v>0</v>
      </c>
      <c r="G216" s="122">
        <f ca="1">SUMIFS(F_Inputs_adjusted!P:P,F_Inputs_adjusted!$A:$A,$A216,F_Inputs_adjusted!$B:$B,$B216)</f>
        <v>0</v>
      </c>
      <c r="H216" s="122">
        <f ca="1">SUMIFS(F_Inputs_adjusted!Q:Q,F_Inputs_adjusted!$A:$A,$A216,F_Inputs_adjusted!$B:$B,$B216)</f>
        <v>0</v>
      </c>
      <c r="I216" s="122">
        <f ca="1">SUMIFS(F_Inputs_adjusted!R:R,F_Inputs_adjusted!$A:$A,$A216,F_Inputs_adjusted!$B:$B,$B216)</f>
        <v>0</v>
      </c>
      <c r="J216" s="122">
        <f ca="1">SUMIFS(F_Inputs_adjusted!S:S,F_Inputs_adjusted!$A:$A,$A216,F_Inputs_adjusted!$B:$B,$B216)</f>
        <v>422</v>
      </c>
      <c r="K216" s="122">
        <f ca="1">SUMIFS(F_Inputs_adjusted!T:T,F_Inputs_adjusted!$A:$A,$A216,F_Inputs_adjusted!$B:$B,$B216)</f>
        <v>0</v>
      </c>
      <c r="L216" s="122">
        <f ca="1">SUMIFS(F_Inputs_adjusted!U:U,F_Inputs_adjusted!$A:$A,$A216,F_Inputs_adjusted!$B:$B,$B216)</f>
        <v>3</v>
      </c>
      <c r="M216" s="122"/>
    </row>
    <row r="217" spans="1:13" ht="14.25">
      <c r="A217" s="151" t="str">
        <f>F_Inputs!A217</f>
        <v>WSX</v>
      </c>
      <c r="B217" s="151" t="str">
        <f>F_Inputs!B217</f>
        <v>BIO5_011_PR24</v>
      </c>
      <c r="C217" s="151" t="str">
        <f>F_Inputs!C217</f>
        <v>Sludge management/sludge treatment/ Bioresources cost driver - Additional Line 1; Sludge management/sludge treatment/ Bioresources cost driver</v>
      </c>
      <c r="D217" s="110" t="str">
        <f>F_Inputs!D217</f>
        <v>define</v>
      </c>
      <c r="E217" s="110" t="s">
        <v>69</v>
      </c>
      <c r="F217" s="122">
        <f ca="1">SUMIFS(F_Inputs_adjusted!O:O,F_Inputs_adjusted!$A:$A,$A217,F_Inputs_adjusted!$B:$B,$B217)</f>
        <v>0</v>
      </c>
      <c r="G217" s="122">
        <f ca="1">SUMIFS(F_Inputs_adjusted!P:P,F_Inputs_adjusted!$A:$A,$A217,F_Inputs_adjusted!$B:$B,$B217)</f>
        <v>0</v>
      </c>
      <c r="H217" s="122">
        <f ca="1">SUMIFS(F_Inputs_adjusted!Q:Q,F_Inputs_adjusted!$A:$A,$A217,F_Inputs_adjusted!$B:$B,$B217)</f>
        <v>0</v>
      </c>
      <c r="I217" s="122">
        <f ca="1">SUMIFS(F_Inputs_adjusted!R:R,F_Inputs_adjusted!$A:$A,$A217,F_Inputs_adjusted!$B:$B,$B217)</f>
        <v>5.4749999999999996</v>
      </c>
      <c r="J217" s="122">
        <f ca="1">SUMIFS(F_Inputs_adjusted!S:S,F_Inputs_adjusted!$A:$A,$A217,F_Inputs_adjusted!$B:$B,$B217)</f>
        <v>0</v>
      </c>
      <c r="K217" s="122">
        <f ca="1">SUMIFS(F_Inputs_adjusted!T:T,F_Inputs_adjusted!$A:$A,$A217,F_Inputs_adjusted!$B:$B,$B217)</f>
        <v>0</v>
      </c>
      <c r="L217" s="122">
        <f ca="1">SUMIFS(F_Inputs_adjusted!U:U,F_Inputs_adjusted!$A:$A,$A217,F_Inputs_adjusted!$B:$B,$B217)</f>
        <v>0</v>
      </c>
      <c r="M217" s="122"/>
    </row>
    <row r="218" spans="1:13" ht="14.25">
      <c r="A218" s="151" t="str">
        <f>F_Inputs!A218</f>
        <v>YKY</v>
      </c>
      <c r="B218" s="151" t="str">
        <f>F_Inputs!B218</f>
        <v>CWW3_149TOT_PR24</v>
      </c>
      <c r="C218" s="151" t="str">
        <f>F_Inputs!C218</f>
        <v>EA/NRW environmental programme bioresources (WINEP/NEP) - Sludge investigations and monitoring (NEP only) bioresources capex - Total</v>
      </c>
      <c r="D218" s="110" t="str">
        <f>F_Inputs!D218</f>
        <v>£m</v>
      </c>
      <c r="E218" s="110" t="s">
        <v>69</v>
      </c>
      <c r="F218" s="122">
        <f ca="1">SUMIFS(F_Inputs_adjusted!O:O,F_Inputs_adjusted!$A:$A,$A218,F_Inputs_adjusted!$B:$B,$B218)</f>
        <v>0</v>
      </c>
      <c r="G218" s="122">
        <f ca="1">SUMIFS(F_Inputs_adjusted!P:P,F_Inputs_adjusted!$A:$A,$A218,F_Inputs_adjusted!$B:$B,$B218)</f>
        <v>0</v>
      </c>
      <c r="H218" s="122">
        <f ca="1">SUMIFS(F_Inputs_adjusted!Q:Q,F_Inputs_adjusted!$A:$A,$A218,F_Inputs_adjusted!$B:$B,$B218)</f>
        <v>0</v>
      </c>
      <c r="I218" s="122">
        <f ca="1">SUMIFS(F_Inputs_adjusted!R:R,F_Inputs_adjusted!$A:$A,$A218,F_Inputs_adjusted!$B:$B,$B218)</f>
        <v>0</v>
      </c>
      <c r="J218" s="122">
        <f ca="1">SUMIFS(F_Inputs_adjusted!S:S,F_Inputs_adjusted!$A:$A,$A218,F_Inputs_adjusted!$B:$B,$B218)</f>
        <v>0</v>
      </c>
      <c r="K218" s="122">
        <f ca="1">SUMIFS(F_Inputs_adjusted!T:T,F_Inputs_adjusted!$A:$A,$A218,F_Inputs_adjusted!$B:$B,$B218)</f>
        <v>0</v>
      </c>
      <c r="L218" s="122">
        <f ca="1">SUMIFS(F_Inputs_adjusted!U:U,F_Inputs_adjusted!$A:$A,$A218,F_Inputs_adjusted!$B:$B,$B218)</f>
        <v>0</v>
      </c>
      <c r="M218" s="122"/>
    </row>
    <row r="219" spans="1:13" ht="14.25">
      <c r="A219" s="151" t="str">
        <f>F_Inputs!A219</f>
        <v>YKY</v>
      </c>
      <c r="B219" s="151" t="str">
        <f>F_Inputs!B219</f>
        <v>CWW3_150TOT_PR24</v>
      </c>
      <c r="C219" s="151" t="str">
        <f>F_Inputs!C219</f>
        <v>EA/NRW environmental programme bioresources (WINEP/NEP) - Sludge investigations and monitoring (NEP only) bioresources opex - Total</v>
      </c>
      <c r="D219" s="110" t="str">
        <f>F_Inputs!D219</f>
        <v>£m</v>
      </c>
      <c r="E219" s="110" t="s">
        <v>69</v>
      </c>
      <c r="F219" s="122">
        <f ca="1">SUMIFS(F_Inputs_adjusted!O:O,F_Inputs_adjusted!$A:$A,$A219,F_Inputs_adjusted!$B:$B,$B219)</f>
        <v>0</v>
      </c>
      <c r="G219" s="122">
        <f ca="1">SUMIFS(F_Inputs_adjusted!P:P,F_Inputs_adjusted!$A:$A,$A219,F_Inputs_adjusted!$B:$B,$B219)</f>
        <v>0</v>
      </c>
      <c r="H219" s="122">
        <f ca="1">SUMIFS(F_Inputs_adjusted!Q:Q,F_Inputs_adjusted!$A:$A,$A219,F_Inputs_adjusted!$B:$B,$B219)</f>
        <v>0</v>
      </c>
      <c r="I219" s="122">
        <f ca="1">SUMIFS(F_Inputs_adjusted!R:R,F_Inputs_adjusted!$A:$A,$A219,F_Inputs_adjusted!$B:$B,$B219)</f>
        <v>0</v>
      </c>
      <c r="J219" s="122">
        <f ca="1">SUMIFS(F_Inputs_adjusted!S:S,F_Inputs_adjusted!$A:$A,$A219,F_Inputs_adjusted!$B:$B,$B219)</f>
        <v>0</v>
      </c>
      <c r="K219" s="122">
        <f ca="1">SUMIFS(F_Inputs_adjusted!T:T,F_Inputs_adjusted!$A:$A,$A219,F_Inputs_adjusted!$B:$B,$B219)</f>
        <v>0</v>
      </c>
      <c r="L219" s="122">
        <f ca="1">SUMIFS(F_Inputs_adjusted!U:U,F_Inputs_adjusted!$A:$A,$A219,F_Inputs_adjusted!$B:$B,$B219)</f>
        <v>0</v>
      </c>
      <c r="M219" s="122"/>
    </row>
    <row r="220" spans="1:13" ht="14.25">
      <c r="A220" s="151" t="str">
        <f>F_Inputs!A220</f>
        <v>YKY</v>
      </c>
      <c r="B220" s="151" t="str">
        <f>F_Inputs!B220</f>
        <v>CWW3_151TOT_PR24</v>
      </c>
      <c r="C220" s="151" t="str">
        <f>F_Inputs!C220</f>
        <v>EA/NRW environmental programme bioresources (WINEP/NEP) - Sludge investigations and monitoring (NEP only) bioresources totex - Total</v>
      </c>
      <c r="D220" s="110" t="str">
        <f>F_Inputs!D220</f>
        <v>£m</v>
      </c>
      <c r="E220" s="110" t="s">
        <v>69</v>
      </c>
      <c r="F220" s="122">
        <f ca="1">SUMIFS(F_Inputs_adjusted!O:O,F_Inputs_adjusted!$A:$A,$A220,F_Inputs_adjusted!$B:$B,$B220)</f>
        <v>0</v>
      </c>
      <c r="G220" s="122">
        <f ca="1">SUMIFS(F_Inputs_adjusted!P:P,F_Inputs_adjusted!$A:$A,$A220,F_Inputs_adjusted!$B:$B,$B220)</f>
        <v>0</v>
      </c>
      <c r="H220" s="122">
        <f ca="1">SUMIFS(F_Inputs_adjusted!Q:Q,F_Inputs_adjusted!$A:$A,$A220,F_Inputs_adjusted!$B:$B,$B220)</f>
        <v>0</v>
      </c>
      <c r="I220" s="122">
        <f ca="1">SUMIFS(F_Inputs_adjusted!R:R,F_Inputs_adjusted!$A:$A,$A220,F_Inputs_adjusted!$B:$B,$B220)</f>
        <v>0</v>
      </c>
      <c r="J220" s="122">
        <f ca="1">SUMIFS(F_Inputs_adjusted!S:S,F_Inputs_adjusted!$A:$A,$A220,F_Inputs_adjusted!$B:$B,$B220)</f>
        <v>0</v>
      </c>
      <c r="K220" s="122">
        <f ca="1">SUMIFS(F_Inputs_adjusted!T:T,F_Inputs_adjusted!$A:$A,$A220,F_Inputs_adjusted!$B:$B,$B220)</f>
        <v>0</v>
      </c>
      <c r="L220" s="122">
        <f ca="1">SUMIFS(F_Inputs_adjusted!U:U,F_Inputs_adjusted!$A:$A,$A220,F_Inputs_adjusted!$B:$B,$B220)</f>
        <v>0</v>
      </c>
      <c r="M220" s="122"/>
    </row>
    <row r="221" spans="1:13" ht="14.25">
      <c r="A221" s="151" t="str">
        <f>F_Inputs!A221</f>
        <v>YKY</v>
      </c>
      <c r="B221" s="151" t="str">
        <f>F_Inputs!B221</f>
        <v>CWW9_149TOT_PR24</v>
      </c>
      <c r="C221" s="151" t="str">
        <f>F_Inputs!C221</f>
        <v>EA/NRW environmental programme bioresources (WINEP/NEP) - Sludge investigations and monitoring (NEP only) bioresources capex - Total</v>
      </c>
      <c r="D221" s="110" t="str">
        <f>F_Inputs!D221</f>
        <v>£m</v>
      </c>
      <c r="E221" s="110" t="s">
        <v>69</v>
      </c>
      <c r="F221" s="122">
        <f ca="1">SUMIFS(F_Inputs_adjusted!O:O,F_Inputs_adjusted!$A:$A,$A221,F_Inputs_adjusted!$B:$B,$B221)</f>
        <v>0</v>
      </c>
      <c r="G221" s="122">
        <f ca="1">SUMIFS(F_Inputs_adjusted!P:P,F_Inputs_adjusted!$A:$A,$A221,F_Inputs_adjusted!$B:$B,$B221)</f>
        <v>0</v>
      </c>
      <c r="H221" s="122">
        <f ca="1">SUMIFS(F_Inputs_adjusted!Q:Q,F_Inputs_adjusted!$A:$A,$A221,F_Inputs_adjusted!$B:$B,$B221)</f>
        <v>0</v>
      </c>
      <c r="I221" s="122">
        <f ca="1">SUMIFS(F_Inputs_adjusted!R:R,F_Inputs_adjusted!$A:$A,$A221,F_Inputs_adjusted!$B:$B,$B221)</f>
        <v>0</v>
      </c>
      <c r="J221" s="122">
        <f ca="1">SUMIFS(F_Inputs_adjusted!S:S,F_Inputs_adjusted!$A:$A,$A221,F_Inputs_adjusted!$B:$B,$B221)</f>
        <v>0</v>
      </c>
      <c r="K221" s="122">
        <f ca="1">SUMIFS(F_Inputs_adjusted!T:T,F_Inputs_adjusted!$A:$A,$A221,F_Inputs_adjusted!$B:$B,$B221)</f>
        <v>0</v>
      </c>
      <c r="L221" s="122">
        <f ca="1">SUMIFS(F_Inputs_adjusted!U:U,F_Inputs_adjusted!$A:$A,$A221,F_Inputs_adjusted!$B:$B,$B221)</f>
        <v>0</v>
      </c>
      <c r="M221" s="122"/>
    </row>
    <row r="222" spans="1:13" ht="14.25">
      <c r="A222" s="151" t="str">
        <f>F_Inputs!A222</f>
        <v>YKY</v>
      </c>
      <c r="B222" s="151" t="str">
        <f>F_Inputs!B222</f>
        <v>CWW9_150TOT_PR24</v>
      </c>
      <c r="C222" s="151" t="str">
        <f>F_Inputs!C222</f>
        <v>EA/NRW environmental programme bioresources (WINEP/NEP) - Sludge investigations and monitoring (NEP only) bioresources opex - Total</v>
      </c>
      <c r="D222" s="110" t="str">
        <f>F_Inputs!D222</f>
        <v>£m</v>
      </c>
      <c r="E222" s="110" t="s">
        <v>69</v>
      </c>
      <c r="F222" s="122">
        <f ca="1">SUMIFS(F_Inputs_adjusted!O:O,F_Inputs_adjusted!$A:$A,$A222,F_Inputs_adjusted!$B:$B,$B222)</f>
        <v>0</v>
      </c>
      <c r="G222" s="122">
        <f ca="1">SUMIFS(F_Inputs_adjusted!P:P,F_Inputs_adjusted!$A:$A,$A222,F_Inputs_adjusted!$B:$B,$B222)</f>
        <v>0</v>
      </c>
      <c r="H222" s="122">
        <f ca="1">SUMIFS(F_Inputs_adjusted!Q:Q,F_Inputs_adjusted!$A:$A,$A222,F_Inputs_adjusted!$B:$B,$B222)</f>
        <v>0</v>
      </c>
      <c r="I222" s="122">
        <f ca="1">SUMIFS(F_Inputs_adjusted!R:R,F_Inputs_adjusted!$A:$A,$A222,F_Inputs_adjusted!$B:$B,$B222)</f>
        <v>0</v>
      </c>
      <c r="J222" s="122">
        <f ca="1">SUMIFS(F_Inputs_adjusted!S:S,F_Inputs_adjusted!$A:$A,$A222,F_Inputs_adjusted!$B:$B,$B222)</f>
        <v>0</v>
      </c>
      <c r="K222" s="122">
        <f ca="1">SUMIFS(F_Inputs_adjusted!T:T,F_Inputs_adjusted!$A:$A,$A222,F_Inputs_adjusted!$B:$B,$B222)</f>
        <v>0</v>
      </c>
      <c r="L222" s="122">
        <f ca="1">SUMIFS(F_Inputs_adjusted!U:U,F_Inputs_adjusted!$A:$A,$A222,F_Inputs_adjusted!$B:$B,$B222)</f>
        <v>0</v>
      </c>
      <c r="M222" s="122"/>
    </row>
    <row r="223" spans="1:13" ht="14.25">
      <c r="A223" s="151" t="str">
        <f>F_Inputs!A223</f>
        <v>YKY</v>
      </c>
      <c r="B223" s="151" t="str">
        <f>F_Inputs!B223</f>
        <v>CWW9_151TOT_PR24</v>
      </c>
      <c r="C223" s="151" t="str">
        <f>F_Inputs!C223</f>
        <v>EA/NRW environmental programme bioresources (WINEP/NEP) - Sludge investigations and monitoring (NEP only) bioresources totex - Total</v>
      </c>
      <c r="D223" s="110" t="str">
        <f>F_Inputs!D223</f>
        <v>£m</v>
      </c>
      <c r="E223" s="110" t="s">
        <v>69</v>
      </c>
      <c r="F223" s="122">
        <f ca="1">SUMIFS(F_Inputs_adjusted!O:O,F_Inputs_adjusted!$A:$A,$A223,F_Inputs_adjusted!$B:$B,$B223)</f>
        <v>0</v>
      </c>
      <c r="G223" s="122">
        <f ca="1">SUMIFS(F_Inputs_adjusted!P:P,F_Inputs_adjusted!$A:$A,$A223,F_Inputs_adjusted!$B:$B,$B223)</f>
        <v>0</v>
      </c>
      <c r="H223" s="122">
        <f ca="1">SUMIFS(F_Inputs_adjusted!Q:Q,F_Inputs_adjusted!$A:$A,$A223,F_Inputs_adjusted!$B:$B,$B223)</f>
        <v>0</v>
      </c>
      <c r="I223" s="122">
        <f ca="1">SUMIFS(F_Inputs_adjusted!R:R,F_Inputs_adjusted!$A:$A,$A223,F_Inputs_adjusted!$B:$B,$B223)</f>
        <v>0</v>
      </c>
      <c r="J223" s="122">
        <f ca="1">SUMIFS(F_Inputs_adjusted!S:S,F_Inputs_adjusted!$A:$A,$A223,F_Inputs_adjusted!$B:$B,$B223)</f>
        <v>0</v>
      </c>
      <c r="K223" s="122">
        <f ca="1">SUMIFS(F_Inputs_adjusted!T:T,F_Inputs_adjusted!$A:$A,$A223,F_Inputs_adjusted!$B:$B,$B223)</f>
        <v>0</v>
      </c>
      <c r="L223" s="122">
        <f ca="1">SUMIFS(F_Inputs_adjusted!U:U,F_Inputs_adjusted!$A:$A,$A223,F_Inputs_adjusted!$B:$B,$B223)</f>
        <v>0</v>
      </c>
      <c r="M223" s="122"/>
    </row>
    <row r="224" spans="1:13" ht="14.25">
      <c r="A224" s="151" t="str">
        <f>F_Inputs!A224</f>
        <v>YKY</v>
      </c>
      <c r="B224" s="151" t="str">
        <f>F_Inputs!B224</f>
        <v>CWW12_149TOT_PR24</v>
      </c>
      <c r="C224" s="151" t="str">
        <f>F_Inputs!C224</f>
        <v>EA/NRW environmental programme bioresources (WINEP/NEP) - Sludge investigations and monitoring (NEP only) bioresources capex - Total</v>
      </c>
      <c r="D224" s="110" t="str">
        <f>F_Inputs!D224</f>
        <v>£m</v>
      </c>
      <c r="E224" s="110" t="s">
        <v>69</v>
      </c>
      <c r="F224" s="122">
        <f ca="1">SUMIFS(F_Inputs_adjusted!O:O,F_Inputs_adjusted!$A:$A,$A224,F_Inputs_adjusted!$B:$B,$B224)</f>
        <v>0</v>
      </c>
      <c r="G224" s="122">
        <f ca="1">SUMIFS(F_Inputs_adjusted!P:P,F_Inputs_adjusted!$A:$A,$A224,F_Inputs_adjusted!$B:$B,$B224)</f>
        <v>0</v>
      </c>
      <c r="H224" s="122">
        <f ca="1">SUMIFS(F_Inputs_adjusted!Q:Q,F_Inputs_adjusted!$A:$A,$A224,F_Inputs_adjusted!$B:$B,$B224)</f>
        <v>0</v>
      </c>
      <c r="I224" s="122">
        <f ca="1">SUMIFS(F_Inputs_adjusted!R:R,F_Inputs_adjusted!$A:$A,$A224,F_Inputs_adjusted!$B:$B,$B224)</f>
        <v>0</v>
      </c>
      <c r="J224" s="122">
        <f ca="1">SUMIFS(F_Inputs_adjusted!S:S,F_Inputs_adjusted!$A:$A,$A224,F_Inputs_adjusted!$B:$B,$B224)</f>
        <v>0</v>
      </c>
      <c r="K224" s="122">
        <f ca="1">SUMIFS(F_Inputs_adjusted!T:T,F_Inputs_adjusted!$A:$A,$A224,F_Inputs_adjusted!$B:$B,$B224)</f>
        <v>0</v>
      </c>
      <c r="L224" s="122">
        <f ca="1">SUMIFS(F_Inputs_adjusted!U:U,F_Inputs_adjusted!$A:$A,$A224,F_Inputs_adjusted!$B:$B,$B224)</f>
        <v>0</v>
      </c>
      <c r="M224" s="122"/>
    </row>
    <row r="225" spans="1:13" ht="14.25">
      <c r="A225" s="151" t="str">
        <f>F_Inputs!A225</f>
        <v>YKY</v>
      </c>
      <c r="B225" s="151" t="str">
        <f>F_Inputs!B225</f>
        <v>CWW12_150TOT_PR24</v>
      </c>
      <c r="C225" s="151" t="str">
        <f>F_Inputs!C225</f>
        <v>EA/NRW environmental programme bioresources (WINEP/NEP) - Sludge investigations and monitoring (NEP only) bioresources opex - Total</v>
      </c>
      <c r="D225" s="110" t="str">
        <f>F_Inputs!D225</f>
        <v>£m</v>
      </c>
      <c r="E225" s="110" t="s">
        <v>69</v>
      </c>
      <c r="F225" s="122">
        <f ca="1">SUMIFS(F_Inputs_adjusted!O:O,F_Inputs_adjusted!$A:$A,$A225,F_Inputs_adjusted!$B:$B,$B225)</f>
        <v>0</v>
      </c>
      <c r="G225" s="122">
        <f ca="1">SUMIFS(F_Inputs_adjusted!P:P,F_Inputs_adjusted!$A:$A,$A225,F_Inputs_adjusted!$B:$B,$B225)</f>
        <v>0</v>
      </c>
      <c r="H225" s="122">
        <f ca="1">SUMIFS(F_Inputs_adjusted!Q:Q,F_Inputs_adjusted!$A:$A,$A225,F_Inputs_adjusted!$B:$B,$B225)</f>
        <v>0</v>
      </c>
      <c r="I225" s="122">
        <f ca="1">SUMIFS(F_Inputs_adjusted!R:R,F_Inputs_adjusted!$A:$A,$A225,F_Inputs_adjusted!$B:$B,$B225)</f>
        <v>0</v>
      </c>
      <c r="J225" s="122">
        <f ca="1">SUMIFS(F_Inputs_adjusted!S:S,F_Inputs_adjusted!$A:$A,$A225,F_Inputs_adjusted!$B:$B,$B225)</f>
        <v>0</v>
      </c>
      <c r="K225" s="122">
        <f ca="1">SUMIFS(F_Inputs_adjusted!T:T,F_Inputs_adjusted!$A:$A,$A225,F_Inputs_adjusted!$B:$B,$B225)</f>
        <v>0</v>
      </c>
      <c r="L225" s="122">
        <f ca="1">SUMIFS(F_Inputs_adjusted!U:U,F_Inputs_adjusted!$A:$A,$A225,F_Inputs_adjusted!$B:$B,$B225)</f>
        <v>0</v>
      </c>
      <c r="M225" s="122"/>
    </row>
    <row r="226" spans="1:13" ht="14.25">
      <c r="A226" s="151" t="str">
        <f>F_Inputs!A226</f>
        <v>YKY</v>
      </c>
      <c r="B226" s="151" t="str">
        <f>F_Inputs!B226</f>
        <v>CWW12_151TOT_PR24</v>
      </c>
      <c r="C226" s="151" t="str">
        <f>F_Inputs!C226</f>
        <v>EA/NRW environmental programme bioresources (WINEP/NEP) - Sludge investigations and monitoring (NEP only) bioresources totex - Total</v>
      </c>
      <c r="D226" s="110" t="str">
        <f>F_Inputs!D226</f>
        <v>£m</v>
      </c>
      <c r="E226" s="110" t="s">
        <v>69</v>
      </c>
      <c r="F226" s="122">
        <f ca="1">SUMIFS(F_Inputs_adjusted!O:O,F_Inputs_adjusted!$A:$A,$A226,F_Inputs_adjusted!$B:$B,$B226)</f>
        <v>0</v>
      </c>
      <c r="G226" s="122">
        <f ca="1">SUMIFS(F_Inputs_adjusted!P:P,F_Inputs_adjusted!$A:$A,$A226,F_Inputs_adjusted!$B:$B,$B226)</f>
        <v>0</v>
      </c>
      <c r="H226" s="122">
        <f ca="1">SUMIFS(F_Inputs_adjusted!Q:Q,F_Inputs_adjusted!$A:$A,$A226,F_Inputs_adjusted!$B:$B,$B226)</f>
        <v>0</v>
      </c>
      <c r="I226" s="122">
        <f ca="1">SUMIFS(F_Inputs_adjusted!R:R,F_Inputs_adjusted!$A:$A,$A226,F_Inputs_adjusted!$B:$B,$B226)</f>
        <v>0</v>
      </c>
      <c r="J226" s="122">
        <f ca="1">SUMIFS(F_Inputs_adjusted!S:S,F_Inputs_adjusted!$A:$A,$A226,F_Inputs_adjusted!$B:$B,$B226)</f>
        <v>0</v>
      </c>
      <c r="K226" s="122">
        <f ca="1">SUMIFS(F_Inputs_adjusted!T:T,F_Inputs_adjusted!$A:$A,$A226,F_Inputs_adjusted!$B:$B,$B226)</f>
        <v>0</v>
      </c>
      <c r="L226" s="122">
        <f ca="1">SUMIFS(F_Inputs_adjusted!U:U,F_Inputs_adjusted!$A:$A,$A226,F_Inputs_adjusted!$B:$B,$B226)</f>
        <v>0</v>
      </c>
      <c r="M226" s="122"/>
    </row>
    <row r="227" spans="1:13" ht="14.25">
      <c r="A227" s="151" t="str">
        <f>F_Inputs!A227</f>
        <v>YKY</v>
      </c>
      <c r="B227" s="151" t="str">
        <f>F_Inputs!B227</f>
        <v>CWW13_201_PR24</v>
      </c>
      <c r="C227" s="151" t="str">
        <f>F_Inputs!C227</f>
        <v>EA/NRW environmental programme bioresources (WINEP/NEP) - Sludge investigations and monitoring; BVA (WINEP/NEP) bioresources capex - Expenditure on projects starting in AMP8</v>
      </c>
      <c r="D227" s="110" t="str">
        <f>F_Inputs!D227</f>
        <v>£m</v>
      </c>
      <c r="E227" s="110" t="s">
        <v>69</v>
      </c>
      <c r="F227" s="122">
        <f ca="1">SUMIFS(F_Inputs_adjusted!O:O,F_Inputs_adjusted!$A:$A,$A227,F_Inputs_adjusted!$B:$B,$B227)</f>
        <v>0</v>
      </c>
      <c r="G227" s="122">
        <f ca="1">SUMIFS(F_Inputs_adjusted!P:P,F_Inputs_adjusted!$A:$A,$A227,F_Inputs_adjusted!$B:$B,$B227)</f>
        <v>0</v>
      </c>
      <c r="H227" s="122">
        <f ca="1">SUMIFS(F_Inputs_adjusted!Q:Q,F_Inputs_adjusted!$A:$A,$A227,F_Inputs_adjusted!$B:$B,$B227)</f>
        <v>0</v>
      </c>
      <c r="I227" s="122">
        <f ca="1">SUMIFS(F_Inputs_adjusted!R:R,F_Inputs_adjusted!$A:$A,$A227,F_Inputs_adjusted!$B:$B,$B227)</f>
        <v>0</v>
      </c>
      <c r="J227" s="122">
        <f ca="1">SUMIFS(F_Inputs_adjusted!S:S,F_Inputs_adjusted!$A:$A,$A227,F_Inputs_adjusted!$B:$B,$B227)</f>
        <v>0</v>
      </c>
      <c r="K227" s="122">
        <f ca="1">SUMIFS(F_Inputs_adjusted!T:T,F_Inputs_adjusted!$A:$A,$A227,F_Inputs_adjusted!$B:$B,$B227)</f>
        <v>0</v>
      </c>
      <c r="L227" s="122">
        <f ca="1">SUMIFS(F_Inputs_adjusted!U:U,F_Inputs_adjusted!$A:$A,$A227,F_Inputs_adjusted!$B:$B,$B227)</f>
        <v>0</v>
      </c>
      <c r="M227" s="122"/>
    </row>
    <row r="228" spans="1:13" ht="14.25">
      <c r="A228" s="151" t="str">
        <f>F_Inputs!A228</f>
        <v>YKY</v>
      </c>
      <c r="B228" s="151" t="str">
        <f>F_Inputs!B228</f>
        <v>CWW13_202_PR24</v>
      </c>
      <c r="C228" s="151" t="str">
        <f>F_Inputs!C228</f>
        <v>EA/NRW environmental programme bioresources (WINEP/NEP) - Sludge investigations and monitoring; BVA (WINEP/NEP) bioresources opex - Expenditure on projects starting in AMP8</v>
      </c>
      <c r="D228" s="110" t="str">
        <f>F_Inputs!D228</f>
        <v>£m</v>
      </c>
      <c r="E228" s="110" t="s">
        <v>69</v>
      </c>
      <c r="F228" s="122">
        <f ca="1">SUMIFS(F_Inputs_adjusted!O:O,F_Inputs_adjusted!$A:$A,$A228,F_Inputs_adjusted!$B:$B,$B228)</f>
        <v>0</v>
      </c>
      <c r="G228" s="122">
        <f ca="1">SUMIFS(F_Inputs_adjusted!P:P,F_Inputs_adjusted!$A:$A,$A228,F_Inputs_adjusted!$B:$B,$B228)</f>
        <v>0</v>
      </c>
      <c r="H228" s="122">
        <f ca="1">SUMIFS(F_Inputs_adjusted!Q:Q,F_Inputs_adjusted!$A:$A,$A228,F_Inputs_adjusted!$B:$B,$B228)</f>
        <v>0</v>
      </c>
      <c r="I228" s="122">
        <f ca="1">SUMIFS(F_Inputs_adjusted!R:R,F_Inputs_adjusted!$A:$A,$A228,F_Inputs_adjusted!$B:$B,$B228)</f>
        <v>0</v>
      </c>
      <c r="J228" s="122">
        <f ca="1">SUMIFS(F_Inputs_adjusted!S:S,F_Inputs_adjusted!$A:$A,$A228,F_Inputs_adjusted!$B:$B,$B228)</f>
        <v>0</v>
      </c>
      <c r="K228" s="122">
        <f ca="1">SUMIFS(F_Inputs_adjusted!T:T,F_Inputs_adjusted!$A:$A,$A228,F_Inputs_adjusted!$B:$B,$B228)</f>
        <v>0</v>
      </c>
      <c r="L228" s="122">
        <f ca="1">SUMIFS(F_Inputs_adjusted!U:U,F_Inputs_adjusted!$A:$A,$A228,F_Inputs_adjusted!$B:$B,$B228)</f>
        <v>0</v>
      </c>
      <c r="M228" s="122"/>
    </row>
    <row r="229" spans="1:13" ht="14.25">
      <c r="A229" s="151" t="str">
        <f>F_Inputs!A229</f>
        <v>YKY</v>
      </c>
      <c r="B229" s="151" t="str">
        <f>F_Inputs!B229</f>
        <v>CWW13_203_PR24</v>
      </c>
      <c r="C229" s="151" t="str">
        <f>F_Inputs!C229</f>
        <v>EA/NRW environmental programme bioresources (WINEP/NEP) - Sludge investigations and monitoring; BVA (WINEP/NEP) bioresources totex - Expenditure on projects starting in AMP8</v>
      </c>
      <c r="D229" s="110" t="str">
        <f>F_Inputs!D229</f>
        <v>£m</v>
      </c>
      <c r="E229" s="110" t="s">
        <v>69</v>
      </c>
      <c r="F229" s="122">
        <f ca="1">SUMIFS(F_Inputs_adjusted!O:O,F_Inputs_adjusted!$A:$A,$A229,F_Inputs_adjusted!$B:$B,$B229)</f>
        <v>0</v>
      </c>
      <c r="G229" s="122">
        <f ca="1">SUMIFS(F_Inputs_adjusted!P:P,F_Inputs_adjusted!$A:$A,$A229,F_Inputs_adjusted!$B:$B,$B229)</f>
        <v>0</v>
      </c>
      <c r="H229" s="122">
        <f ca="1">SUMIFS(F_Inputs_adjusted!Q:Q,F_Inputs_adjusted!$A:$A,$A229,F_Inputs_adjusted!$B:$B,$B229)</f>
        <v>0</v>
      </c>
      <c r="I229" s="122">
        <f ca="1">SUMIFS(F_Inputs_adjusted!R:R,F_Inputs_adjusted!$A:$A,$A229,F_Inputs_adjusted!$B:$B,$B229)</f>
        <v>0</v>
      </c>
      <c r="J229" s="122">
        <f ca="1">SUMIFS(F_Inputs_adjusted!S:S,F_Inputs_adjusted!$A:$A,$A229,F_Inputs_adjusted!$B:$B,$B229)</f>
        <v>0</v>
      </c>
      <c r="K229" s="122">
        <f ca="1">SUMIFS(F_Inputs_adjusted!T:T,F_Inputs_adjusted!$A:$A,$A229,F_Inputs_adjusted!$B:$B,$B229)</f>
        <v>0</v>
      </c>
      <c r="L229" s="122">
        <f ca="1">SUMIFS(F_Inputs_adjusted!U:U,F_Inputs_adjusted!$A:$A,$A229,F_Inputs_adjusted!$B:$B,$B229)</f>
        <v>0</v>
      </c>
      <c r="M229" s="122"/>
    </row>
    <row r="230" spans="1:13" ht="14.25">
      <c r="A230" s="151" t="str">
        <f>F_Inputs!A230</f>
        <v>YKY</v>
      </c>
      <c r="B230" s="151" t="str">
        <f>F_Inputs!B230</f>
        <v>CWW13_204_PR24</v>
      </c>
      <c r="C230" s="151" t="str">
        <f>F_Inputs!C230</f>
        <v>EA/NRW environmental programme bioresources (WINEP/NEP) - Sludge investigations and monitoring; BVA (WINEP/NEP) bioresources third party contributions - Expenditure on projects starting in AMP8</v>
      </c>
      <c r="D230" s="110" t="str">
        <f>F_Inputs!D230</f>
        <v>£m</v>
      </c>
      <c r="E230" s="110" t="s">
        <v>69</v>
      </c>
      <c r="F230" s="122">
        <f ca="1">SUMIFS(F_Inputs_adjusted!O:O,F_Inputs_adjusted!$A:$A,$A230,F_Inputs_adjusted!$B:$B,$B230)</f>
        <v>0</v>
      </c>
      <c r="G230" s="122">
        <f ca="1">SUMIFS(F_Inputs_adjusted!P:P,F_Inputs_adjusted!$A:$A,$A230,F_Inputs_adjusted!$B:$B,$B230)</f>
        <v>0</v>
      </c>
      <c r="H230" s="122">
        <f ca="1">SUMIFS(F_Inputs_adjusted!Q:Q,F_Inputs_adjusted!$A:$A,$A230,F_Inputs_adjusted!$B:$B,$B230)</f>
        <v>0</v>
      </c>
      <c r="I230" s="122">
        <f ca="1">SUMIFS(F_Inputs_adjusted!R:R,F_Inputs_adjusted!$A:$A,$A230,F_Inputs_adjusted!$B:$B,$B230)</f>
        <v>0</v>
      </c>
      <c r="J230" s="122">
        <f ca="1">SUMIFS(F_Inputs_adjusted!S:S,F_Inputs_adjusted!$A:$A,$A230,F_Inputs_adjusted!$B:$B,$B230)</f>
        <v>0</v>
      </c>
      <c r="K230" s="122">
        <f ca="1">SUMIFS(F_Inputs_adjusted!T:T,F_Inputs_adjusted!$A:$A,$A230,F_Inputs_adjusted!$B:$B,$B230)</f>
        <v>0</v>
      </c>
      <c r="L230" s="122">
        <f ca="1">SUMIFS(F_Inputs_adjusted!U:U,F_Inputs_adjusted!$A:$A,$A230,F_Inputs_adjusted!$B:$B,$B230)</f>
        <v>0</v>
      </c>
      <c r="M230" s="122"/>
    </row>
    <row r="231" spans="1:13" ht="14.25">
      <c r="A231" s="151" t="str">
        <f>F_Inputs!A231</f>
        <v>YKY</v>
      </c>
      <c r="B231" s="151" t="str">
        <f>F_Inputs!B231</f>
        <v>CWW14_201_PR24</v>
      </c>
      <c r="C231" s="151" t="str">
        <f>F_Inputs!C231</f>
        <v>EA/NRW environmental programme bioresources (WINEP/NEP) - Sludge investigations and monitoring; BVA (WINEP/NEP) bioresources capex - Expenditure on alternative least cost option plan for projects starting in AMP8</v>
      </c>
      <c r="D231" s="110" t="str">
        <f>F_Inputs!D231</f>
        <v>£m</v>
      </c>
      <c r="E231" s="110" t="s">
        <v>69</v>
      </c>
      <c r="F231" s="122">
        <f ca="1">SUMIFS(F_Inputs_adjusted!O:O,F_Inputs_adjusted!$A:$A,$A231,F_Inputs_adjusted!$B:$B,$B231)</f>
        <v>0</v>
      </c>
      <c r="G231" s="122">
        <f ca="1">SUMIFS(F_Inputs_adjusted!P:P,F_Inputs_adjusted!$A:$A,$A231,F_Inputs_adjusted!$B:$B,$B231)</f>
        <v>0</v>
      </c>
      <c r="H231" s="122">
        <f ca="1">SUMIFS(F_Inputs_adjusted!Q:Q,F_Inputs_adjusted!$A:$A,$A231,F_Inputs_adjusted!$B:$B,$B231)</f>
        <v>0</v>
      </c>
      <c r="I231" s="122">
        <f ca="1">SUMIFS(F_Inputs_adjusted!R:R,F_Inputs_adjusted!$A:$A,$A231,F_Inputs_adjusted!$B:$B,$B231)</f>
        <v>0</v>
      </c>
      <c r="J231" s="122">
        <f ca="1">SUMIFS(F_Inputs_adjusted!S:S,F_Inputs_adjusted!$A:$A,$A231,F_Inputs_adjusted!$B:$B,$B231)</f>
        <v>0</v>
      </c>
      <c r="K231" s="122">
        <f ca="1">SUMIFS(F_Inputs_adjusted!T:T,F_Inputs_adjusted!$A:$A,$A231,F_Inputs_adjusted!$B:$B,$B231)</f>
        <v>0</v>
      </c>
      <c r="L231" s="122">
        <f ca="1">SUMIFS(F_Inputs_adjusted!U:U,F_Inputs_adjusted!$A:$A,$A231,F_Inputs_adjusted!$B:$B,$B231)</f>
        <v>0</v>
      </c>
      <c r="M231" s="122"/>
    </row>
    <row r="232" spans="1:13" ht="14.25">
      <c r="A232" s="151" t="str">
        <f>F_Inputs!A232</f>
        <v>YKY</v>
      </c>
      <c r="B232" s="151" t="str">
        <f>F_Inputs!B232</f>
        <v>CWW14_202_PR24</v>
      </c>
      <c r="C232" s="151" t="str">
        <f>F_Inputs!C232</f>
        <v>EA/NRW environmental programme bioresources (WINEP/NEP) - Sludge investigations and monitoring; BVA (WINEP/NEP) bioresources opex - Expenditure on alternative least cost option plan for projects starting in AMP8</v>
      </c>
      <c r="D232" s="110" t="str">
        <f>F_Inputs!D232</f>
        <v>£m</v>
      </c>
      <c r="E232" s="110" t="s">
        <v>69</v>
      </c>
      <c r="F232" s="122">
        <f ca="1">SUMIFS(F_Inputs_adjusted!O:O,F_Inputs_adjusted!$A:$A,$A232,F_Inputs_adjusted!$B:$B,$B232)</f>
        <v>0</v>
      </c>
      <c r="G232" s="122">
        <f ca="1">SUMIFS(F_Inputs_adjusted!P:P,F_Inputs_adjusted!$A:$A,$A232,F_Inputs_adjusted!$B:$B,$B232)</f>
        <v>0</v>
      </c>
      <c r="H232" s="122">
        <f ca="1">SUMIFS(F_Inputs_adjusted!Q:Q,F_Inputs_adjusted!$A:$A,$A232,F_Inputs_adjusted!$B:$B,$B232)</f>
        <v>0</v>
      </c>
      <c r="I232" s="122">
        <f ca="1">SUMIFS(F_Inputs_adjusted!R:R,F_Inputs_adjusted!$A:$A,$A232,F_Inputs_adjusted!$B:$B,$B232)</f>
        <v>0</v>
      </c>
      <c r="J232" s="122">
        <f ca="1">SUMIFS(F_Inputs_adjusted!S:S,F_Inputs_adjusted!$A:$A,$A232,F_Inputs_adjusted!$B:$B,$B232)</f>
        <v>0</v>
      </c>
      <c r="K232" s="122">
        <f ca="1">SUMIFS(F_Inputs_adjusted!T:T,F_Inputs_adjusted!$A:$A,$A232,F_Inputs_adjusted!$B:$B,$B232)</f>
        <v>0</v>
      </c>
      <c r="L232" s="122">
        <f ca="1">SUMIFS(F_Inputs_adjusted!U:U,F_Inputs_adjusted!$A:$A,$A232,F_Inputs_adjusted!$B:$B,$B232)</f>
        <v>0</v>
      </c>
      <c r="M232" s="122"/>
    </row>
    <row r="233" spans="1:13" ht="14.25">
      <c r="A233" s="151" t="str">
        <f>F_Inputs!A233</f>
        <v>YKY</v>
      </c>
      <c r="B233" s="151" t="str">
        <f>F_Inputs!B233</f>
        <v>CWW14_203_PR24</v>
      </c>
      <c r="C233" s="151" t="str">
        <f>F_Inputs!C233</f>
        <v>EA/NRW environmental programme bioresources (WINEP/NEP) - Sludge investigations and monitoring; BVA (WINEP/NEP) bioresources totex - Expenditure on alternative least cost option plan for projects starting in AMP8</v>
      </c>
      <c r="D233" s="110" t="str">
        <f>F_Inputs!D233</f>
        <v>£m</v>
      </c>
      <c r="E233" s="110" t="s">
        <v>69</v>
      </c>
      <c r="F233" s="122">
        <f ca="1">SUMIFS(F_Inputs_adjusted!O:O,F_Inputs_adjusted!$A:$A,$A233,F_Inputs_adjusted!$B:$B,$B233)</f>
        <v>0</v>
      </c>
      <c r="G233" s="122">
        <f ca="1">SUMIFS(F_Inputs_adjusted!P:P,F_Inputs_adjusted!$A:$A,$A233,F_Inputs_adjusted!$B:$B,$B233)</f>
        <v>0</v>
      </c>
      <c r="H233" s="122">
        <f ca="1">SUMIFS(F_Inputs_adjusted!Q:Q,F_Inputs_adjusted!$A:$A,$A233,F_Inputs_adjusted!$B:$B,$B233)</f>
        <v>0</v>
      </c>
      <c r="I233" s="122">
        <f ca="1">SUMIFS(F_Inputs_adjusted!R:R,F_Inputs_adjusted!$A:$A,$A233,F_Inputs_adjusted!$B:$B,$B233)</f>
        <v>0</v>
      </c>
      <c r="J233" s="122">
        <f ca="1">SUMIFS(F_Inputs_adjusted!S:S,F_Inputs_adjusted!$A:$A,$A233,F_Inputs_adjusted!$B:$B,$B233)</f>
        <v>0</v>
      </c>
      <c r="K233" s="122">
        <f ca="1">SUMIFS(F_Inputs_adjusted!T:T,F_Inputs_adjusted!$A:$A,$A233,F_Inputs_adjusted!$B:$B,$B233)</f>
        <v>0</v>
      </c>
      <c r="L233" s="122">
        <f ca="1">SUMIFS(F_Inputs_adjusted!U:U,F_Inputs_adjusted!$A:$A,$A233,F_Inputs_adjusted!$B:$B,$B233)</f>
        <v>0</v>
      </c>
      <c r="M233" s="122"/>
    </row>
    <row r="234" spans="1:13" ht="14.25">
      <c r="A234" s="151" t="str">
        <f>F_Inputs!A234</f>
        <v>YKY</v>
      </c>
      <c r="B234" s="151" t="str">
        <f>F_Inputs!B234</f>
        <v>CWW17_149TOT_PR24</v>
      </c>
      <c r="C234" s="151" t="str">
        <f>F_Inputs!C234</f>
        <v>EA/NRW environmental programme bioresources (WINEP/NEP) - Sludge investigations and monitoring (NEP only) bioresources capex - Total</v>
      </c>
      <c r="D234" s="110" t="str">
        <f>F_Inputs!D234</f>
        <v>£m</v>
      </c>
      <c r="E234" s="110" t="s">
        <v>69</v>
      </c>
      <c r="F234" s="122">
        <f ca="1">SUMIFS(F_Inputs_adjusted!O:O,F_Inputs_adjusted!$A:$A,$A234,F_Inputs_adjusted!$B:$B,$B234)</f>
        <v>0</v>
      </c>
      <c r="G234" s="122">
        <f ca="1">SUMIFS(F_Inputs_adjusted!P:P,F_Inputs_adjusted!$A:$A,$A234,F_Inputs_adjusted!$B:$B,$B234)</f>
        <v>0</v>
      </c>
      <c r="H234" s="122">
        <f ca="1">SUMIFS(F_Inputs_adjusted!Q:Q,F_Inputs_adjusted!$A:$A,$A234,F_Inputs_adjusted!$B:$B,$B234)</f>
        <v>0</v>
      </c>
      <c r="I234" s="122">
        <f ca="1">SUMIFS(F_Inputs_adjusted!R:R,F_Inputs_adjusted!$A:$A,$A234,F_Inputs_adjusted!$B:$B,$B234)</f>
        <v>0</v>
      </c>
      <c r="J234" s="122">
        <f ca="1">SUMIFS(F_Inputs_adjusted!S:S,F_Inputs_adjusted!$A:$A,$A234,F_Inputs_adjusted!$B:$B,$B234)</f>
        <v>0</v>
      </c>
      <c r="K234" s="122">
        <f ca="1">SUMIFS(F_Inputs_adjusted!T:T,F_Inputs_adjusted!$A:$A,$A234,F_Inputs_adjusted!$B:$B,$B234)</f>
        <v>0</v>
      </c>
      <c r="L234" s="122">
        <f ca="1">SUMIFS(F_Inputs_adjusted!U:U,F_Inputs_adjusted!$A:$A,$A234,F_Inputs_adjusted!$B:$B,$B234)</f>
        <v>0</v>
      </c>
      <c r="M234" s="122"/>
    </row>
    <row r="235" spans="1:13" ht="14.25">
      <c r="A235" s="151" t="str">
        <f>F_Inputs!A235</f>
        <v>YKY</v>
      </c>
      <c r="B235" s="151" t="str">
        <f>F_Inputs!B235</f>
        <v>CWW17_150TOT_PR24</v>
      </c>
      <c r="C235" s="151" t="str">
        <f>F_Inputs!C235</f>
        <v>EA/NRW environmental programme bioresources (WINEP/NEP) - Sludge investigations and monitoring (NEP only) bioresources opex - Total</v>
      </c>
      <c r="D235" s="110" t="str">
        <f>F_Inputs!D235</f>
        <v>£m</v>
      </c>
      <c r="E235" s="110" t="s">
        <v>69</v>
      </c>
      <c r="F235" s="122">
        <f ca="1">SUMIFS(F_Inputs_adjusted!O:O,F_Inputs_adjusted!$A:$A,$A235,F_Inputs_adjusted!$B:$B,$B235)</f>
        <v>0</v>
      </c>
      <c r="G235" s="122">
        <f ca="1">SUMIFS(F_Inputs_adjusted!P:P,F_Inputs_adjusted!$A:$A,$A235,F_Inputs_adjusted!$B:$B,$B235)</f>
        <v>0</v>
      </c>
      <c r="H235" s="122">
        <f ca="1">SUMIFS(F_Inputs_adjusted!Q:Q,F_Inputs_adjusted!$A:$A,$A235,F_Inputs_adjusted!$B:$B,$B235)</f>
        <v>0</v>
      </c>
      <c r="I235" s="122">
        <f ca="1">SUMIFS(F_Inputs_adjusted!R:R,F_Inputs_adjusted!$A:$A,$A235,F_Inputs_adjusted!$B:$B,$B235)</f>
        <v>0</v>
      </c>
      <c r="J235" s="122">
        <f ca="1">SUMIFS(F_Inputs_adjusted!S:S,F_Inputs_adjusted!$A:$A,$A235,F_Inputs_adjusted!$B:$B,$B235)</f>
        <v>0</v>
      </c>
      <c r="K235" s="122">
        <f ca="1">SUMIFS(F_Inputs_adjusted!T:T,F_Inputs_adjusted!$A:$A,$A235,F_Inputs_adjusted!$B:$B,$B235)</f>
        <v>0</v>
      </c>
      <c r="L235" s="122">
        <f ca="1">SUMIFS(F_Inputs_adjusted!U:U,F_Inputs_adjusted!$A:$A,$A235,F_Inputs_adjusted!$B:$B,$B235)</f>
        <v>0</v>
      </c>
      <c r="M235" s="122"/>
    </row>
    <row r="236" spans="1:13" ht="14.25">
      <c r="A236" s="151" t="str">
        <f>F_Inputs!A236</f>
        <v>YKY</v>
      </c>
      <c r="B236" s="151" t="str">
        <f>F_Inputs!B236</f>
        <v>CWW17_151TOT_PR24</v>
      </c>
      <c r="C236" s="151" t="str">
        <f>F_Inputs!C236</f>
        <v>EA/NRW environmental programme bioresources (WINEP/NEP) - Sludge investigations and monitoring (NEP only) bioresources totex - Total</v>
      </c>
      <c r="D236" s="110" t="str">
        <f>F_Inputs!D236</f>
        <v>£m</v>
      </c>
      <c r="E236" s="110" t="s">
        <v>69</v>
      </c>
      <c r="F236" s="122">
        <f ca="1">SUMIFS(F_Inputs_adjusted!O:O,F_Inputs_adjusted!$A:$A,$A236,F_Inputs_adjusted!$B:$B,$B236)</f>
        <v>0</v>
      </c>
      <c r="G236" s="122">
        <f ca="1">SUMIFS(F_Inputs_adjusted!P:P,F_Inputs_adjusted!$A:$A,$A236,F_Inputs_adjusted!$B:$B,$B236)</f>
        <v>0</v>
      </c>
      <c r="H236" s="122">
        <f ca="1">SUMIFS(F_Inputs_adjusted!Q:Q,F_Inputs_adjusted!$A:$A,$A236,F_Inputs_adjusted!$B:$B,$B236)</f>
        <v>0</v>
      </c>
      <c r="I236" s="122">
        <f ca="1">SUMIFS(F_Inputs_adjusted!R:R,F_Inputs_adjusted!$A:$A,$A236,F_Inputs_adjusted!$B:$B,$B236)</f>
        <v>0</v>
      </c>
      <c r="J236" s="122">
        <f ca="1">SUMIFS(F_Inputs_adjusted!S:S,F_Inputs_adjusted!$A:$A,$A236,F_Inputs_adjusted!$B:$B,$B236)</f>
        <v>0</v>
      </c>
      <c r="K236" s="122">
        <f ca="1">SUMIFS(F_Inputs_adjusted!T:T,F_Inputs_adjusted!$A:$A,$A236,F_Inputs_adjusted!$B:$B,$B236)</f>
        <v>0</v>
      </c>
      <c r="L236" s="122">
        <f ca="1">SUMIFS(F_Inputs_adjusted!U:U,F_Inputs_adjusted!$A:$A,$A236,F_Inputs_adjusted!$B:$B,$B236)</f>
        <v>0</v>
      </c>
      <c r="M236" s="122"/>
    </row>
    <row r="237" spans="1:13" ht="14.25">
      <c r="A237" s="151" t="str">
        <f>F_Inputs!A237</f>
        <v>YKY</v>
      </c>
      <c r="B237" s="151" t="str">
        <f>F_Inputs!B237</f>
        <v>CWW20_064_PR24</v>
      </c>
      <c r="C237" s="151" t="str">
        <f>F_Inputs!C237</f>
        <v>Other data - Total number of WINEP/NEP investigations</v>
      </c>
      <c r="D237" s="110" t="str">
        <f>F_Inputs!D237</f>
        <v>nr</v>
      </c>
      <c r="E237" s="110" t="s">
        <v>69</v>
      </c>
      <c r="F237" s="122">
        <f ca="1">SUMIFS(F_Inputs_adjusted!O:O,F_Inputs_adjusted!$A:$A,$A237,F_Inputs_adjusted!$B:$B,$B237)</f>
        <v>0</v>
      </c>
      <c r="G237" s="122">
        <f ca="1">SUMIFS(F_Inputs_adjusted!P:P,F_Inputs_adjusted!$A:$A,$A237,F_Inputs_adjusted!$B:$B,$B237)</f>
        <v>0</v>
      </c>
      <c r="H237" s="122">
        <f ca="1">SUMIFS(F_Inputs_adjusted!Q:Q,F_Inputs_adjusted!$A:$A,$A237,F_Inputs_adjusted!$B:$B,$B237)</f>
        <v>0</v>
      </c>
      <c r="I237" s="122">
        <f ca="1">SUMIFS(F_Inputs_adjusted!R:R,F_Inputs_adjusted!$A:$A,$A237,F_Inputs_adjusted!$B:$B,$B237)</f>
        <v>0</v>
      </c>
      <c r="J237" s="122">
        <f ca="1">SUMIFS(F_Inputs_adjusted!S:S,F_Inputs_adjusted!$A:$A,$A237,F_Inputs_adjusted!$B:$B,$B237)</f>
        <v>0</v>
      </c>
      <c r="K237" s="122">
        <f ca="1">SUMIFS(F_Inputs_adjusted!T:T,F_Inputs_adjusted!$A:$A,$A237,F_Inputs_adjusted!$B:$B,$B237)</f>
        <v>0</v>
      </c>
      <c r="L237" s="122">
        <f ca="1">SUMIFS(F_Inputs_adjusted!U:U,F_Inputs_adjusted!$A:$A,$A237,F_Inputs_adjusted!$B:$B,$B237)</f>
        <v>0</v>
      </c>
      <c r="M237" s="122"/>
    </row>
    <row r="238" spans="1:13" ht="14.25">
      <c r="A238" s="151" t="str">
        <f>F_Inputs!A238</f>
        <v>YKY</v>
      </c>
      <c r="B238" s="151" t="str">
        <f>F_Inputs!B238</f>
        <v>BIO5_011_PR24</v>
      </c>
      <c r="C238" s="151" t="str">
        <f>F_Inputs!C238</f>
        <v>Sludge management/sludge treatment/ Bioresources cost driver - Additional Line 1; Sludge management/sludge treatment/ Bioresources cost driver</v>
      </c>
      <c r="D238" s="110" t="str">
        <f>F_Inputs!D238</f>
        <v>define</v>
      </c>
      <c r="E238" s="110" t="s">
        <v>69</v>
      </c>
      <c r="F238" s="122">
        <f ca="1">SUMIFS(F_Inputs_adjusted!O:O,F_Inputs_adjusted!$A:$A,$A238,F_Inputs_adjusted!$B:$B,$B238)</f>
        <v>0</v>
      </c>
      <c r="G238" s="122">
        <f ca="1">SUMIFS(F_Inputs_adjusted!P:P,F_Inputs_adjusted!$A:$A,$A238,F_Inputs_adjusted!$B:$B,$B238)</f>
        <v>0</v>
      </c>
      <c r="H238" s="122">
        <f ca="1">SUMIFS(F_Inputs_adjusted!Q:Q,F_Inputs_adjusted!$A:$A,$A238,F_Inputs_adjusted!$B:$B,$B238)</f>
        <v>0</v>
      </c>
      <c r="I238" s="122">
        <f ca="1">SUMIFS(F_Inputs_adjusted!R:R,F_Inputs_adjusted!$A:$A,$A238,F_Inputs_adjusted!$B:$B,$B238)</f>
        <v>0</v>
      </c>
      <c r="J238" s="122">
        <f ca="1">SUMIFS(F_Inputs_adjusted!S:S,F_Inputs_adjusted!$A:$A,$A238,F_Inputs_adjusted!$B:$B,$B238)</f>
        <v>0</v>
      </c>
      <c r="K238" s="122">
        <f ca="1">SUMIFS(F_Inputs_adjusted!T:T,F_Inputs_adjusted!$A:$A,$A238,F_Inputs_adjusted!$B:$B,$B238)</f>
        <v>0</v>
      </c>
      <c r="L238" s="122">
        <f ca="1">SUMIFS(F_Inputs_adjusted!U:U,F_Inputs_adjusted!$A:$A,$A238,F_Inputs_adjusted!$B:$B,$B238)</f>
        <v>0</v>
      </c>
      <c r="M238" s="122"/>
    </row>
    <row r="239" spans="1:13" ht="22.15">
      <c r="A239" s="25"/>
    </row>
    <row r="240" spans="1:13" ht="22.15">
      <c r="A240" s="25"/>
    </row>
    <row r="241" spans="1:1" ht="22.15">
      <c r="A241" s="25"/>
    </row>
    <row r="242" spans="1:1" ht="22.15">
      <c r="A242" s="25"/>
    </row>
    <row r="243" spans="1:1" ht="22.15">
      <c r="A243" s="25"/>
    </row>
  </sheetData>
  <phoneticPr fontId="44" type="noConversion"/>
  <conditionalFormatting sqref="L2:L3 L5:L7 L239:L1048576">
    <cfRule type="cellIs" dxfId="38" priority="1" operator="greaterThan">
      <formula>0</formula>
    </cfRule>
  </conditionalFormatting>
  <conditionalFormatting sqref="N1:N1048576">
    <cfRule type="cellIs" dxfId="37" priority="2" operator="lessThan">
      <formula>0</formula>
    </cfRule>
    <cfRule type="cellIs" dxfId="36" priority="3" operator="greaterThan">
      <formula>0</formula>
    </cfRule>
  </conditionalFormatting>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C5698-C5D8-4161-9C61-3A470D39562C}">
  <sheetPr>
    <tabColor rgb="FFFFDB8E"/>
  </sheetPr>
  <dimension ref="A1:M238"/>
  <sheetViews>
    <sheetView zoomScale="80" zoomScaleNormal="80" workbookViewId="0"/>
  </sheetViews>
  <sheetFormatPr defaultRowHeight="12.75"/>
  <cols>
    <col min="1" max="1" width="14.28515625" customWidth="1"/>
    <col min="2" max="2" width="19.28515625" bestFit="1" customWidth="1"/>
    <col min="3" max="3" width="74.85546875" customWidth="1"/>
    <col min="5" max="5" width="17.28515625" customWidth="1"/>
    <col min="13" max="13" width="27.7109375" customWidth="1"/>
  </cols>
  <sheetData>
    <row r="1" spans="1:13" ht="30.75">
      <c r="A1" s="1" t="e">
        <f ca="1" xml:space="preserve"> RIGHT(CELL("filename", $A$1), LEN(CELL("filename", $A$1)) - SEARCH("]", CELL("filename", $A$1)))</f>
        <v>#VALUE!</v>
      </c>
      <c r="B1" s="1"/>
      <c r="C1" s="1"/>
      <c r="D1" s="1"/>
      <c r="E1" s="1"/>
      <c r="F1" s="1"/>
      <c r="G1" s="1"/>
      <c r="H1" s="1"/>
      <c r="I1" s="1"/>
      <c r="J1" s="1"/>
      <c r="K1" s="1"/>
      <c r="L1" s="1"/>
      <c r="M1" s="1"/>
    </row>
    <row r="4" spans="1:13" s="2" customFormat="1" ht="13.15">
      <c r="A4" s="121" t="str">
        <f>'Consolidated Input'!A4</f>
        <v>Acronym</v>
      </c>
      <c r="B4" s="121" t="str">
        <f>'Consolidated Input'!B4</f>
        <v>BON code</v>
      </c>
      <c r="C4" s="121" t="s">
        <v>122</v>
      </c>
      <c r="D4" s="121" t="str">
        <f>'Consolidated Input'!D4</f>
        <v>Unit</v>
      </c>
      <c r="E4" s="121" t="str">
        <f>'Consolidated Input'!E4</f>
        <v>Model</v>
      </c>
      <c r="F4" s="121" t="str">
        <f>'Consolidated Input'!F4</f>
        <v>2023-24</v>
      </c>
      <c r="G4" s="121" t="str">
        <f>'Consolidated Input'!G4</f>
        <v>2024-25</v>
      </c>
      <c r="H4" s="121" t="str">
        <f>'Consolidated Input'!H4</f>
        <v>2025-26</v>
      </c>
      <c r="I4" s="121" t="str">
        <f>'Consolidated Input'!I4</f>
        <v>2026-27</v>
      </c>
      <c r="J4" s="121" t="str">
        <f>'Consolidated Input'!J4</f>
        <v>2027-28</v>
      </c>
      <c r="K4" s="121" t="str">
        <f>'Consolidated Input'!K4</f>
        <v>2028-29</v>
      </c>
      <c r="L4" s="121" t="str">
        <f>'Consolidated Input'!L4</f>
        <v>2029-30</v>
      </c>
      <c r="M4" s="121" t="s">
        <v>132</v>
      </c>
    </row>
    <row r="5" spans="1:13" s="2" customFormat="1" ht="13.15">
      <c r="A5" s="153"/>
      <c r="B5" s="153"/>
      <c r="C5" s="153"/>
      <c r="D5" s="153"/>
      <c r="E5" s="153"/>
      <c r="F5" s="121"/>
      <c r="G5" s="121"/>
      <c r="H5" s="121"/>
      <c r="I5" s="121"/>
      <c r="J5" s="121"/>
      <c r="K5" s="121"/>
      <c r="L5" s="121"/>
      <c r="M5" s="153"/>
    </row>
    <row r="6" spans="1:13" s="2" customFormat="1" ht="13.15">
      <c r="A6" s="153"/>
      <c r="B6" s="153"/>
      <c r="C6" s="153"/>
      <c r="D6" s="153"/>
      <c r="E6" s="153"/>
      <c r="F6" s="121"/>
      <c r="G6" s="121"/>
      <c r="H6" s="121"/>
      <c r="I6" s="121"/>
      <c r="J6" s="121"/>
      <c r="K6" s="121"/>
      <c r="L6" s="121"/>
      <c r="M6" s="153"/>
    </row>
    <row r="7" spans="1:13" s="2" customFormat="1" ht="13.15">
      <c r="A7" s="153"/>
      <c r="B7" s="153"/>
      <c r="C7" s="153"/>
      <c r="D7" s="153"/>
      <c r="E7" s="153"/>
      <c r="F7" s="121"/>
      <c r="G7" s="121"/>
      <c r="H7" s="121"/>
      <c r="I7" s="121"/>
      <c r="J7" s="121"/>
      <c r="K7" s="121"/>
      <c r="L7" s="121"/>
      <c r="M7" s="153"/>
    </row>
    <row r="8" spans="1:13" s="2" customFormat="1" ht="13.15">
      <c r="A8" s="2" t="str">
        <f>'Consolidated Input'!A8</f>
        <v>ANH</v>
      </c>
      <c r="B8" s="2" t="str">
        <f>'Consolidated Input'!B8</f>
        <v>CWW3_149TOT_PR24</v>
      </c>
      <c r="C8" s="2" t="str">
        <f>'Consolidated Input'!C8</f>
        <v>EA/NRW environmental programme bioresources (WINEP/NEP) - Sludge investigations and monitoring (NEP only) bioresources capex - Total</v>
      </c>
      <c r="D8" s="2" t="str">
        <f>'Consolidated Input'!D8</f>
        <v>£m</v>
      </c>
      <c r="E8" s="2" t="str">
        <f>'Consolidated Input'!E8</f>
        <v>Price Review 2024</v>
      </c>
      <c r="F8" s="122"/>
      <c r="G8" s="122"/>
      <c r="H8" s="122"/>
      <c r="I8" s="122"/>
      <c r="J8" s="122"/>
      <c r="K8" s="122"/>
      <c r="L8" s="122"/>
    </row>
    <row r="9" spans="1:13" s="2" customFormat="1" ht="13.15">
      <c r="A9" s="2" t="str">
        <f>'Consolidated Input'!A9</f>
        <v>ANH</v>
      </c>
      <c r="B9" s="2" t="str">
        <f>'Consolidated Input'!B9</f>
        <v>CWW3_150TOT_PR24</v>
      </c>
      <c r="C9" s="2" t="str">
        <f>'Consolidated Input'!C9</f>
        <v>EA/NRW environmental programme bioresources (WINEP/NEP) - Sludge investigations and monitoring (NEP only) bioresources opex - Total</v>
      </c>
      <c r="D9" s="2" t="str">
        <f>'Consolidated Input'!D9</f>
        <v>£m</v>
      </c>
      <c r="E9" s="2" t="str">
        <f>'Consolidated Input'!E9</f>
        <v>Price Review 2024</v>
      </c>
      <c r="F9" s="122"/>
      <c r="G9" s="122"/>
      <c r="H9" s="122"/>
      <c r="I9" s="122"/>
      <c r="J9" s="122"/>
      <c r="K9" s="122"/>
      <c r="L9" s="122"/>
    </row>
    <row r="10" spans="1:13" s="2" customFormat="1" ht="13.15">
      <c r="A10" s="2" t="str">
        <f>'Consolidated Input'!A10</f>
        <v>ANH</v>
      </c>
      <c r="B10" s="2" t="str">
        <f>'Consolidated Input'!B10</f>
        <v>CWW3_151TOT_PR24</v>
      </c>
      <c r="C10" s="2" t="str">
        <f>'Consolidated Input'!C10</f>
        <v>EA/NRW environmental programme bioresources (WINEP/NEP) - Sludge investigations and monitoring (NEP only) bioresources totex - Total</v>
      </c>
      <c r="D10" s="2" t="str">
        <f>'Consolidated Input'!D10</f>
        <v>£m</v>
      </c>
      <c r="E10" s="2" t="str">
        <f>'Consolidated Input'!E10</f>
        <v>Price Review 2024</v>
      </c>
      <c r="F10" s="122"/>
      <c r="G10" s="122"/>
      <c r="H10" s="122"/>
      <c r="I10" s="122"/>
      <c r="J10" s="122"/>
      <c r="K10" s="122"/>
      <c r="L10" s="122"/>
    </row>
    <row r="11" spans="1:13" s="2" customFormat="1" ht="13.15">
      <c r="A11" s="2" t="str">
        <f>'Consolidated Input'!A11</f>
        <v>ANH</v>
      </c>
      <c r="B11" s="2" t="str">
        <f>'Consolidated Input'!B11</f>
        <v>CWW9_149TOT_PR24</v>
      </c>
      <c r="C11" s="2" t="str">
        <f>'Consolidated Input'!C11</f>
        <v>EA/NRW environmental programme bioresources (WINEP/NEP) - Sludge investigations and monitoring (NEP only) bioresources capex - Total</v>
      </c>
      <c r="D11" s="2" t="str">
        <f>'Consolidated Input'!D11</f>
        <v>£m</v>
      </c>
      <c r="E11" s="2" t="str">
        <f>'Consolidated Input'!E11</f>
        <v>Price Review 2024</v>
      </c>
      <c r="F11" s="122"/>
      <c r="G11" s="122"/>
      <c r="H11" s="122"/>
      <c r="I11" s="122"/>
      <c r="J11" s="122"/>
      <c r="K11" s="122"/>
      <c r="L11" s="122"/>
    </row>
    <row r="12" spans="1:13" s="2" customFormat="1" ht="13.15">
      <c r="A12" s="2" t="str">
        <f>'Consolidated Input'!A12</f>
        <v>ANH</v>
      </c>
      <c r="B12" s="2" t="str">
        <f>'Consolidated Input'!B12</f>
        <v>CWW9_150TOT_PR24</v>
      </c>
      <c r="C12" s="2" t="str">
        <f>'Consolidated Input'!C12</f>
        <v>EA/NRW environmental programme bioresources (WINEP/NEP) - Sludge investigations and monitoring (NEP only) bioresources opex - Total</v>
      </c>
      <c r="D12" s="2" t="str">
        <f>'Consolidated Input'!D12</f>
        <v>£m</v>
      </c>
      <c r="E12" s="2" t="str">
        <f>'Consolidated Input'!E12</f>
        <v>Price Review 2024</v>
      </c>
      <c r="F12" s="122"/>
      <c r="G12" s="122"/>
      <c r="H12" s="122"/>
      <c r="I12" s="122"/>
      <c r="J12" s="122"/>
      <c r="K12" s="122"/>
      <c r="L12" s="122"/>
    </row>
    <row r="13" spans="1:13" s="2" customFormat="1" ht="13.15">
      <c r="A13" s="2" t="str">
        <f>'Consolidated Input'!A13</f>
        <v>ANH</v>
      </c>
      <c r="B13" s="2" t="str">
        <f>'Consolidated Input'!B13</f>
        <v>CWW9_151TOT_PR24</v>
      </c>
      <c r="C13" s="2" t="str">
        <f>'Consolidated Input'!C13</f>
        <v>EA/NRW environmental programme bioresources (WINEP/NEP) - Sludge investigations and monitoring (NEP only) bioresources totex - Total</v>
      </c>
      <c r="D13" s="2" t="str">
        <f>'Consolidated Input'!D13</f>
        <v>£m</v>
      </c>
      <c r="E13" s="2" t="str">
        <f>'Consolidated Input'!E13</f>
        <v>Price Review 2024</v>
      </c>
      <c r="F13" s="122"/>
      <c r="G13" s="122"/>
      <c r="H13" s="122"/>
      <c r="I13" s="122"/>
      <c r="J13" s="122"/>
      <c r="K13" s="122"/>
      <c r="L13" s="122"/>
    </row>
    <row r="14" spans="1:13" s="2" customFormat="1" ht="13.15">
      <c r="A14" s="2" t="str">
        <f>'Consolidated Input'!A14</f>
        <v>ANH</v>
      </c>
      <c r="B14" s="2" t="str">
        <f>'Consolidated Input'!B14</f>
        <v>CWW12_149TOT_PR24</v>
      </c>
      <c r="C14" s="2" t="str">
        <f>'Consolidated Input'!C14</f>
        <v>EA/NRW environmental programme bioresources (WINEP/NEP) - Sludge investigations and monitoring (NEP only) bioresources capex - Total</v>
      </c>
      <c r="D14" s="2" t="str">
        <f>'Consolidated Input'!D14</f>
        <v>£m</v>
      </c>
      <c r="E14" s="2" t="str">
        <f>'Consolidated Input'!E14</f>
        <v>Price Review 2024</v>
      </c>
      <c r="F14" s="122"/>
      <c r="G14" s="122"/>
      <c r="H14" s="122"/>
      <c r="I14" s="122"/>
      <c r="J14" s="122"/>
      <c r="K14" s="122"/>
      <c r="L14" s="122"/>
    </row>
    <row r="15" spans="1:13" s="2" customFormat="1" ht="13.15">
      <c r="A15" s="2" t="str">
        <f>'Consolidated Input'!A15</f>
        <v>ANH</v>
      </c>
      <c r="B15" s="2" t="str">
        <f>'Consolidated Input'!B15</f>
        <v>CWW12_150TOT_PR24</v>
      </c>
      <c r="C15" s="2" t="str">
        <f>'Consolidated Input'!C15</f>
        <v>EA/NRW environmental programme bioresources (WINEP/NEP) - Sludge investigations and monitoring (NEP only) bioresources opex - Total</v>
      </c>
      <c r="D15" s="2" t="str">
        <f>'Consolidated Input'!D15</f>
        <v>£m</v>
      </c>
      <c r="E15" s="2" t="str">
        <f>'Consolidated Input'!E15</f>
        <v>Price Review 2024</v>
      </c>
      <c r="F15" s="122"/>
      <c r="G15" s="122"/>
      <c r="H15" s="122"/>
      <c r="I15" s="122"/>
      <c r="J15" s="122"/>
      <c r="K15" s="122"/>
      <c r="L15" s="122"/>
    </row>
    <row r="16" spans="1:13" s="2" customFormat="1" ht="13.15">
      <c r="A16" s="2" t="str">
        <f>'Consolidated Input'!A16</f>
        <v>ANH</v>
      </c>
      <c r="B16" s="2" t="str">
        <f>'Consolidated Input'!B16</f>
        <v>CWW12_151TOT_PR24</v>
      </c>
      <c r="C16" s="2" t="str">
        <f>'Consolidated Input'!C16</f>
        <v>EA/NRW environmental programme bioresources (WINEP/NEP) - Sludge investigations and monitoring (NEP only) bioresources totex - Total</v>
      </c>
      <c r="D16" s="2" t="str">
        <f>'Consolidated Input'!D16</f>
        <v>£m</v>
      </c>
      <c r="E16" s="2" t="str">
        <f>'Consolidated Input'!E16</f>
        <v>Price Review 2024</v>
      </c>
      <c r="F16" s="122"/>
      <c r="G16" s="122"/>
      <c r="H16" s="122"/>
      <c r="I16" s="122"/>
      <c r="J16" s="122"/>
      <c r="K16" s="122"/>
      <c r="L16" s="122"/>
    </row>
    <row r="17" spans="1:12" s="2" customFormat="1" ht="13.15">
      <c r="A17" s="2" t="str">
        <f>'Consolidated Input'!A17</f>
        <v>ANH</v>
      </c>
      <c r="B17" s="2" t="str">
        <f>'Consolidated Input'!B17</f>
        <v>CWW13_201_PR24</v>
      </c>
      <c r="C17" s="2" t="str">
        <f>'Consolidated Input'!C17</f>
        <v>EA/NRW environmental programme bioresources (WINEP/NEP) - Sludge investigations and monitoring; BVA (WINEP/NEP) bioresources capex - Expenditure on projects starting in AMP8</v>
      </c>
      <c r="D17" s="2" t="str">
        <f>'Consolidated Input'!D17</f>
        <v>£m</v>
      </c>
      <c r="E17" s="2" t="str">
        <f>'Consolidated Input'!E17</f>
        <v>Price Review 2024</v>
      </c>
      <c r="F17" s="122"/>
      <c r="G17" s="122"/>
      <c r="H17" s="122"/>
      <c r="I17" s="122"/>
      <c r="J17" s="122"/>
      <c r="K17" s="122"/>
      <c r="L17" s="122"/>
    </row>
    <row r="18" spans="1:12" s="2" customFormat="1" ht="13.15">
      <c r="A18" s="2" t="str">
        <f>'Consolidated Input'!A18</f>
        <v>ANH</v>
      </c>
      <c r="B18" s="2" t="str">
        <f>'Consolidated Input'!B18</f>
        <v>CWW13_202_PR24</v>
      </c>
      <c r="C18" s="2" t="str">
        <f>'Consolidated Input'!C18</f>
        <v>EA/NRW environmental programme bioresources (WINEP/NEP) - Sludge investigations and monitoring; BVA (WINEP/NEP) bioresources opex - Expenditure on projects starting in AMP8</v>
      </c>
      <c r="D18" s="2" t="str">
        <f>'Consolidated Input'!D18</f>
        <v>£m</v>
      </c>
      <c r="E18" s="2" t="str">
        <f>'Consolidated Input'!E18</f>
        <v>Price Review 2024</v>
      </c>
      <c r="F18" s="122"/>
      <c r="G18" s="122"/>
      <c r="H18" s="122"/>
      <c r="I18" s="122"/>
      <c r="J18" s="122"/>
      <c r="K18" s="122"/>
      <c r="L18" s="122"/>
    </row>
    <row r="19" spans="1:12" s="2" customFormat="1" ht="13.15">
      <c r="A19" s="2" t="str">
        <f>'Consolidated Input'!A19</f>
        <v>ANH</v>
      </c>
      <c r="B19" s="2" t="str">
        <f>'Consolidated Input'!B19</f>
        <v>CWW13_203_PR24</v>
      </c>
      <c r="C19" s="2" t="str">
        <f>'Consolidated Input'!C19</f>
        <v>EA/NRW environmental programme bioresources (WINEP/NEP) - Sludge investigations and monitoring; BVA (WINEP/NEP) bioresources totex - Expenditure on projects starting in AMP8</v>
      </c>
      <c r="D19" s="2" t="str">
        <f>'Consolidated Input'!D19</f>
        <v>£m</v>
      </c>
      <c r="E19" s="2" t="str">
        <f>'Consolidated Input'!E19</f>
        <v>Price Review 2024</v>
      </c>
      <c r="F19" s="122"/>
      <c r="G19" s="122"/>
      <c r="H19" s="122"/>
      <c r="I19" s="122"/>
      <c r="J19" s="122"/>
      <c r="K19" s="122"/>
      <c r="L19" s="122"/>
    </row>
    <row r="20" spans="1:12" s="2" customFormat="1" ht="13.15">
      <c r="A20" s="2" t="str">
        <f>'Consolidated Input'!A20</f>
        <v>ANH</v>
      </c>
      <c r="B20" s="2" t="str">
        <f>'Consolidated Input'!B20</f>
        <v>CWW13_204_PR24</v>
      </c>
      <c r="C20" s="2" t="str">
        <f>'Consolidated Input'!C20</f>
        <v>EA/NRW environmental programme bioresources (WINEP/NEP) - Sludge investigations and monitoring; BVA (WINEP/NEP) bioresources third party contributions - Expenditure on projects starting in AMP8</v>
      </c>
      <c r="D20" s="2" t="str">
        <f>'Consolidated Input'!D20</f>
        <v>£m</v>
      </c>
      <c r="E20" s="2" t="str">
        <f>'Consolidated Input'!E20</f>
        <v>Price Review 2024</v>
      </c>
      <c r="F20" s="122"/>
      <c r="G20" s="122"/>
      <c r="H20" s="122"/>
      <c r="I20" s="122"/>
      <c r="J20" s="122"/>
      <c r="K20" s="122"/>
      <c r="L20" s="122"/>
    </row>
    <row r="21" spans="1:12" s="2" customFormat="1" ht="13.15">
      <c r="A21" s="2" t="str">
        <f>'Consolidated Input'!A21</f>
        <v>ANH</v>
      </c>
      <c r="B21" s="2" t="str">
        <f>'Consolidated Input'!B21</f>
        <v>CWW14_201_PR24</v>
      </c>
      <c r="C21" s="2" t="str">
        <f>'Consolidated Input'!C21</f>
        <v>EA/NRW environmental programme bioresources (WINEP/NEP) - Sludge investigations and monitoring; BVA (WINEP/NEP) bioresources capex - Expenditure on alternative least cost option plan for projects starting in AMP8</v>
      </c>
      <c r="D21" s="2" t="str">
        <f>'Consolidated Input'!D21</f>
        <v>£m</v>
      </c>
      <c r="E21" s="2" t="str">
        <f>'Consolidated Input'!E21</f>
        <v>Price Review 2024</v>
      </c>
      <c r="F21" s="122"/>
      <c r="G21" s="122"/>
      <c r="H21" s="122"/>
      <c r="I21" s="122"/>
      <c r="J21" s="122"/>
      <c r="K21" s="122"/>
      <c r="L21" s="122"/>
    </row>
    <row r="22" spans="1:12" s="2" customFormat="1" ht="13.15">
      <c r="A22" s="2" t="str">
        <f>'Consolidated Input'!A22</f>
        <v>ANH</v>
      </c>
      <c r="B22" s="2" t="str">
        <f>'Consolidated Input'!B22</f>
        <v>CWW14_202_PR24</v>
      </c>
      <c r="C22" s="2" t="str">
        <f>'Consolidated Input'!C22</f>
        <v>EA/NRW environmental programme bioresources (WINEP/NEP) - Sludge investigations and monitoring; BVA (WINEP/NEP) bioresources opex - Expenditure on alternative least cost option plan for projects starting in AMP8</v>
      </c>
      <c r="D22" s="2" t="str">
        <f>'Consolidated Input'!D22</f>
        <v>£m</v>
      </c>
      <c r="E22" s="2" t="str">
        <f>'Consolidated Input'!E22</f>
        <v>Price Review 2024</v>
      </c>
      <c r="F22" s="122"/>
      <c r="G22" s="122"/>
      <c r="H22" s="122"/>
      <c r="I22" s="122"/>
      <c r="J22" s="122"/>
      <c r="K22" s="122"/>
      <c r="L22" s="122"/>
    </row>
    <row r="23" spans="1:12" s="2" customFormat="1" ht="13.15">
      <c r="A23" s="2" t="str">
        <f>'Consolidated Input'!A23</f>
        <v>ANH</v>
      </c>
      <c r="B23" s="2" t="str">
        <f>'Consolidated Input'!B23</f>
        <v>CWW14_203_PR24</v>
      </c>
      <c r="C23" s="2" t="str">
        <f>'Consolidated Input'!C23</f>
        <v>EA/NRW environmental programme bioresources (WINEP/NEP) - Sludge investigations and monitoring; BVA (WINEP/NEP) bioresources totex - Expenditure on alternative least cost option plan for projects starting in AMP8</v>
      </c>
      <c r="D23" s="2" t="str">
        <f>'Consolidated Input'!D23</f>
        <v>£m</v>
      </c>
      <c r="E23" s="2" t="str">
        <f>'Consolidated Input'!E23</f>
        <v>Price Review 2024</v>
      </c>
      <c r="F23" s="122"/>
      <c r="G23" s="122"/>
      <c r="H23" s="122"/>
      <c r="I23" s="122"/>
      <c r="J23" s="122"/>
      <c r="K23" s="122"/>
      <c r="L23" s="122"/>
    </row>
    <row r="24" spans="1:12" s="2" customFormat="1" ht="13.15">
      <c r="A24" s="2" t="str">
        <f>'Consolidated Input'!A24</f>
        <v>ANH</v>
      </c>
      <c r="B24" s="2" t="str">
        <f>'Consolidated Input'!B24</f>
        <v>CWW17_149TOT_PR24</v>
      </c>
      <c r="C24" s="2" t="str">
        <f>'Consolidated Input'!C24</f>
        <v>EA/NRW environmental programme bioresources (WINEP/NEP) - Sludge investigations and monitoring (NEP only) bioresources capex - Total</v>
      </c>
      <c r="D24" s="2" t="str">
        <f>'Consolidated Input'!D24</f>
        <v>£m</v>
      </c>
      <c r="E24" s="2" t="str">
        <f>'Consolidated Input'!E24</f>
        <v>Price Review 2024</v>
      </c>
      <c r="F24" s="122"/>
      <c r="G24" s="122"/>
      <c r="H24" s="122"/>
      <c r="I24" s="122"/>
      <c r="J24" s="122"/>
      <c r="K24" s="122"/>
      <c r="L24" s="122"/>
    </row>
    <row r="25" spans="1:12" s="2" customFormat="1" ht="13.15">
      <c r="A25" s="2" t="str">
        <f>'Consolidated Input'!A25</f>
        <v>ANH</v>
      </c>
      <c r="B25" s="2" t="str">
        <f>'Consolidated Input'!B25</f>
        <v>CWW17_150TOT_PR24</v>
      </c>
      <c r="C25" s="2" t="str">
        <f>'Consolidated Input'!C25</f>
        <v>EA/NRW environmental programme bioresources (WINEP/NEP) - Sludge investigations and monitoring (NEP only) bioresources opex - Total</v>
      </c>
      <c r="D25" s="2" t="str">
        <f>'Consolidated Input'!D25</f>
        <v>£m</v>
      </c>
      <c r="E25" s="2" t="str">
        <f>'Consolidated Input'!E25</f>
        <v>Price Review 2024</v>
      </c>
      <c r="F25" s="122"/>
      <c r="G25" s="122"/>
      <c r="H25" s="122"/>
      <c r="I25" s="122"/>
      <c r="J25" s="122"/>
      <c r="K25" s="122"/>
      <c r="L25" s="122"/>
    </row>
    <row r="26" spans="1:12" s="2" customFormat="1" ht="13.15">
      <c r="A26" s="2" t="str">
        <f>'Consolidated Input'!A26</f>
        <v>ANH</v>
      </c>
      <c r="B26" s="2" t="str">
        <f>'Consolidated Input'!B26</f>
        <v>CWW17_151TOT_PR24</v>
      </c>
      <c r="C26" s="2" t="str">
        <f>'Consolidated Input'!C26</f>
        <v>EA/NRW environmental programme bioresources (WINEP/NEP) - Sludge investigations and monitoring (NEP only) bioresources totex - Total</v>
      </c>
      <c r="D26" s="2" t="str">
        <f>'Consolidated Input'!D26</f>
        <v>£m</v>
      </c>
      <c r="E26" s="2" t="str">
        <f>'Consolidated Input'!E26</f>
        <v>Price Review 2024</v>
      </c>
      <c r="F26" s="122"/>
      <c r="G26" s="122"/>
      <c r="H26" s="122"/>
      <c r="I26" s="122"/>
      <c r="J26" s="122"/>
      <c r="K26" s="122"/>
      <c r="L26" s="122"/>
    </row>
    <row r="27" spans="1:12" s="2" customFormat="1" ht="13.15">
      <c r="A27" s="2" t="str">
        <f>'Consolidated Input'!A27</f>
        <v>ANH</v>
      </c>
      <c r="B27" s="2" t="str">
        <f>'Consolidated Input'!B27</f>
        <v>CWW20_064_PR24</v>
      </c>
      <c r="C27" s="2" t="str">
        <f>'Consolidated Input'!C27</f>
        <v>Other data - Total number of WINEP/NEP investigations</v>
      </c>
      <c r="D27" s="2" t="str">
        <f>'Consolidated Input'!D27</f>
        <v>nr</v>
      </c>
      <c r="E27" s="2" t="str">
        <f>'Consolidated Input'!E27</f>
        <v>Price Review 2024</v>
      </c>
      <c r="F27" s="122"/>
      <c r="G27" s="122"/>
      <c r="H27" s="122"/>
      <c r="I27" s="122"/>
      <c r="J27" s="122"/>
      <c r="K27" s="122"/>
      <c r="L27" s="122"/>
    </row>
    <row r="28" spans="1:12" s="2" customFormat="1" ht="13.15">
      <c r="A28" s="2" t="str">
        <f>'Consolidated Input'!A28</f>
        <v>ANH</v>
      </c>
      <c r="B28" s="2" t="str">
        <f>'Consolidated Input'!B28</f>
        <v>BIO5_011_PR24</v>
      </c>
      <c r="C28" s="2" t="str">
        <f>'Consolidated Input'!C28</f>
        <v>Sludge management/sludge treatment/ Bioresources cost driver - Additional Line 1; Sludge management/sludge treatment/ Bioresources cost driver</v>
      </c>
      <c r="D28" s="2" t="str">
        <f>'Consolidated Input'!D28</f>
        <v>define</v>
      </c>
      <c r="E28" s="2" t="str">
        <f>'Consolidated Input'!E28</f>
        <v>Price Review 2024</v>
      </c>
      <c r="F28" s="122"/>
      <c r="G28" s="122"/>
      <c r="H28" s="122"/>
      <c r="I28" s="122"/>
      <c r="J28" s="122"/>
      <c r="K28" s="122"/>
      <c r="L28" s="122"/>
    </row>
    <row r="29" spans="1:12" s="2" customFormat="1" ht="13.15">
      <c r="A29" s="2" t="str">
        <f>'Consolidated Input'!A29</f>
        <v>WSH</v>
      </c>
      <c r="B29" s="2" t="str">
        <f>'Consolidated Input'!B29</f>
        <v>CWW3_149TOT_PR24</v>
      </c>
      <c r="C29" s="2" t="str">
        <f>'Consolidated Input'!C29</f>
        <v>EA/NRW environmental programme bioresources (WINEP/NEP) - Sludge investigations and monitoring (NEP only) bioresources capex - Total</v>
      </c>
      <c r="D29" s="2" t="str">
        <f>'Consolidated Input'!D29</f>
        <v>£m</v>
      </c>
      <c r="E29" s="2" t="str">
        <f>'Consolidated Input'!E29</f>
        <v>Price Review 2024</v>
      </c>
      <c r="F29" s="122"/>
      <c r="G29" s="122"/>
      <c r="H29" s="122"/>
      <c r="I29" s="122"/>
      <c r="J29" s="122"/>
      <c r="K29" s="122"/>
      <c r="L29" s="122"/>
    </row>
    <row r="30" spans="1:12" s="2" customFormat="1" ht="13.15">
      <c r="A30" s="2" t="str">
        <f>'Consolidated Input'!A30</f>
        <v>WSH</v>
      </c>
      <c r="B30" s="2" t="str">
        <f>'Consolidated Input'!B30</f>
        <v>CWW3_150TOT_PR24</v>
      </c>
      <c r="C30" s="2" t="str">
        <f>'Consolidated Input'!C30</f>
        <v>EA/NRW environmental programme bioresources (WINEP/NEP) - Sludge investigations and monitoring (NEP only) bioresources opex - Total</v>
      </c>
      <c r="D30" s="2" t="str">
        <f>'Consolidated Input'!D30</f>
        <v>£m</v>
      </c>
      <c r="E30" s="2" t="str">
        <f>'Consolidated Input'!E30</f>
        <v>Price Review 2024</v>
      </c>
      <c r="F30" s="122"/>
      <c r="G30" s="122"/>
      <c r="H30" s="122"/>
      <c r="I30" s="122"/>
      <c r="J30" s="122"/>
      <c r="K30" s="122"/>
      <c r="L30" s="122"/>
    </row>
    <row r="31" spans="1:12" s="2" customFormat="1" ht="13.15">
      <c r="A31" s="2" t="str">
        <f>'Consolidated Input'!A31</f>
        <v>WSH</v>
      </c>
      <c r="B31" s="2" t="str">
        <f>'Consolidated Input'!B31</f>
        <v>CWW3_151TOT_PR24</v>
      </c>
      <c r="C31" s="2" t="str">
        <f>'Consolidated Input'!C31</f>
        <v>EA/NRW environmental programme bioresources (WINEP/NEP) - Sludge investigations and monitoring (NEP only) bioresources totex - Total</v>
      </c>
      <c r="D31" s="2" t="str">
        <f>'Consolidated Input'!D31</f>
        <v>£m</v>
      </c>
      <c r="E31" s="2" t="str">
        <f>'Consolidated Input'!E31</f>
        <v>Price Review 2024</v>
      </c>
      <c r="F31" s="122"/>
      <c r="G31" s="122"/>
      <c r="H31" s="122"/>
      <c r="I31" s="122"/>
      <c r="J31" s="122"/>
      <c r="K31" s="122"/>
      <c r="L31" s="122"/>
    </row>
    <row r="32" spans="1:12" s="2" customFormat="1" ht="13.15">
      <c r="A32" s="2" t="str">
        <f>'Consolidated Input'!A32</f>
        <v>WSH</v>
      </c>
      <c r="B32" s="2" t="str">
        <f>'Consolidated Input'!B32</f>
        <v>CWW9_149TOT_PR24</v>
      </c>
      <c r="C32" s="2" t="str">
        <f>'Consolidated Input'!C32</f>
        <v>EA/NRW environmental programme bioresources (WINEP/NEP) - Sludge investigations and monitoring (NEP only) bioresources capex - Total</v>
      </c>
      <c r="D32" s="2" t="str">
        <f>'Consolidated Input'!D32</f>
        <v>£m</v>
      </c>
      <c r="E32" s="2" t="str">
        <f>'Consolidated Input'!E32</f>
        <v>Price Review 2024</v>
      </c>
      <c r="F32" s="122"/>
      <c r="G32" s="122"/>
      <c r="H32" s="122"/>
      <c r="I32" s="122"/>
      <c r="J32" s="122"/>
      <c r="K32" s="122"/>
      <c r="L32" s="122"/>
    </row>
    <row r="33" spans="1:12" s="2" customFormat="1" ht="13.15">
      <c r="A33" s="2" t="str">
        <f>'Consolidated Input'!A33</f>
        <v>WSH</v>
      </c>
      <c r="B33" s="2" t="str">
        <f>'Consolidated Input'!B33</f>
        <v>CWW9_150TOT_PR24</v>
      </c>
      <c r="C33" s="2" t="str">
        <f>'Consolidated Input'!C33</f>
        <v>EA/NRW environmental programme bioresources (WINEP/NEP) - Sludge investigations and monitoring (NEP only) bioresources opex - Total</v>
      </c>
      <c r="D33" s="2" t="str">
        <f>'Consolidated Input'!D33</f>
        <v>£m</v>
      </c>
      <c r="E33" s="2" t="str">
        <f>'Consolidated Input'!E33</f>
        <v>Price Review 2024</v>
      </c>
      <c r="F33" s="122"/>
      <c r="G33" s="122"/>
      <c r="H33" s="122"/>
      <c r="I33" s="122"/>
      <c r="J33" s="122"/>
      <c r="K33" s="122"/>
      <c r="L33" s="122"/>
    </row>
    <row r="34" spans="1:12" s="2" customFormat="1" ht="13.15">
      <c r="A34" s="2" t="str">
        <f>'Consolidated Input'!A34</f>
        <v>WSH</v>
      </c>
      <c r="B34" s="2" t="str">
        <f>'Consolidated Input'!B34</f>
        <v>CWW9_151TOT_PR24</v>
      </c>
      <c r="C34" s="2" t="str">
        <f>'Consolidated Input'!C34</f>
        <v>EA/NRW environmental programme bioresources (WINEP/NEP) - Sludge investigations and monitoring (NEP only) bioresources totex - Total</v>
      </c>
      <c r="D34" s="2" t="str">
        <f>'Consolidated Input'!D34</f>
        <v>£m</v>
      </c>
      <c r="E34" s="2" t="str">
        <f>'Consolidated Input'!E34</f>
        <v>Price Review 2024</v>
      </c>
      <c r="F34" s="122"/>
      <c r="G34" s="122"/>
      <c r="H34" s="122"/>
      <c r="I34" s="122"/>
      <c r="J34" s="122"/>
      <c r="K34" s="122"/>
      <c r="L34" s="122"/>
    </row>
    <row r="35" spans="1:12" s="2" customFormat="1" ht="13.15">
      <c r="A35" s="2" t="str">
        <f>'Consolidated Input'!A35</f>
        <v>WSH</v>
      </c>
      <c r="B35" s="2" t="str">
        <f>'Consolidated Input'!B35</f>
        <v>CWW12_149TOT_PR24</v>
      </c>
      <c r="C35" s="2" t="str">
        <f>'Consolidated Input'!C35</f>
        <v>EA/NRW environmental programme bioresources (WINEP/NEP) - Sludge investigations and monitoring (NEP only) bioresources capex - Total</v>
      </c>
      <c r="D35" s="2" t="str">
        <f>'Consolidated Input'!D35</f>
        <v>£m</v>
      </c>
      <c r="E35" s="2" t="str">
        <f>'Consolidated Input'!E35</f>
        <v>Price Review 2024</v>
      </c>
      <c r="F35" s="122"/>
      <c r="G35" s="122"/>
      <c r="H35" s="122"/>
      <c r="I35" s="122"/>
      <c r="J35" s="122"/>
      <c r="K35" s="122"/>
      <c r="L35" s="122"/>
    </row>
    <row r="36" spans="1:12" s="2" customFormat="1" ht="13.15">
      <c r="A36" s="2" t="str">
        <f>'Consolidated Input'!A36</f>
        <v>WSH</v>
      </c>
      <c r="B36" s="2" t="str">
        <f>'Consolidated Input'!B36</f>
        <v>CWW12_150TOT_PR24</v>
      </c>
      <c r="C36" s="2" t="str">
        <f>'Consolidated Input'!C36</f>
        <v>EA/NRW environmental programme bioresources (WINEP/NEP) - Sludge investigations and monitoring (NEP only) bioresources opex - Total</v>
      </c>
      <c r="D36" s="2" t="str">
        <f>'Consolidated Input'!D36</f>
        <v>£m</v>
      </c>
      <c r="E36" s="2" t="str">
        <f>'Consolidated Input'!E36</f>
        <v>Price Review 2024</v>
      </c>
      <c r="F36" s="122"/>
      <c r="G36" s="122"/>
      <c r="H36" s="122"/>
      <c r="I36" s="122"/>
      <c r="J36" s="122"/>
      <c r="K36" s="122"/>
      <c r="L36" s="122"/>
    </row>
    <row r="37" spans="1:12" s="2" customFormat="1" ht="13.15">
      <c r="A37" s="2" t="str">
        <f>'Consolidated Input'!A37</f>
        <v>WSH</v>
      </c>
      <c r="B37" s="2" t="str">
        <f>'Consolidated Input'!B37</f>
        <v>CWW12_151TOT_PR24</v>
      </c>
      <c r="C37" s="2" t="str">
        <f>'Consolidated Input'!C37</f>
        <v>EA/NRW environmental programme bioresources (WINEP/NEP) - Sludge investigations and monitoring (NEP only) bioresources totex - Total</v>
      </c>
      <c r="D37" s="2" t="str">
        <f>'Consolidated Input'!D37</f>
        <v>£m</v>
      </c>
      <c r="E37" s="2" t="str">
        <f>'Consolidated Input'!E37</f>
        <v>Price Review 2024</v>
      </c>
      <c r="F37" s="122"/>
      <c r="G37" s="122"/>
      <c r="H37" s="122"/>
      <c r="I37" s="122"/>
      <c r="J37" s="122"/>
      <c r="K37" s="122"/>
      <c r="L37" s="122"/>
    </row>
    <row r="38" spans="1:12" s="2" customFormat="1" ht="13.15">
      <c r="A38" s="2" t="str">
        <f>'Consolidated Input'!A38</f>
        <v>WSH</v>
      </c>
      <c r="B38" s="2" t="str">
        <f>'Consolidated Input'!B38</f>
        <v>CWW13_201_PR24</v>
      </c>
      <c r="C38" s="2" t="str">
        <f>'Consolidated Input'!C38</f>
        <v>EA/NRW environmental programme bioresources (WINEP/NEP) - Sludge investigations and monitoring; BVA (WINEP/NEP) bioresources capex - Expenditure on projects starting in AMP8</v>
      </c>
      <c r="D38" s="2" t="str">
        <f>'Consolidated Input'!D38</f>
        <v>£m</v>
      </c>
      <c r="E38" s="2" t="str">
        <f>'Consolidated Input'!E38</f>
        <v>Price Review 2024</v>
      </c>
      <c r="F38" s="122"/>
      <c r="G38" s="122"/>
      <c r="H38" s="122"/>
      <c r="I38" s="122"/>
      <c r="J38" s="122"/>
      <c r="K38" s="122"/>
      <c r="L38" s="122"/>
    </row>
    <row r="39" spans="1:12" s="2" customFormat="1" ht="13.15">
      <c r="A39" s="2" t="str">
        <f>'Consolidated Input'!A39</f>
        <v>WSH</v>
      </c>
      <c r="B39" s="2" t="str">
        <f>'Consolidated Input'!B39</f>
        <v>CWW13_202_PR24</v>
      </c>
      <c r="C39" s="2" t="str">
        <f>'Consolidated Input'!C39</f>
        <v>EA/NRW environmental programme bioresources (WINEP/NEP) - Sludge investigations and monitoring; BVA (WINEP/NEP) bioresources opex - Expenditure on projects starting in AMP8</v>
      </c>
      <c r="D39" s="2" t="str">
        <f>'Consolidated Input'!D39</f>
        <v>£m</v>
      </c>
      <c r="E39" s="2" t="str">
        <f>'Consolidated Input'!E39</f>
        <v>Price Review 2024</v>
      </c>
      <c r="F39" s="122"/>
      <c r="G39" s="122"/>
      <c r="H39" s="122"/>
      <c r="I39" s="122"/>
      <c r="J39" s="122"/>
      <c r="K39" s="122"/>
      <c r="L39" s="122"/>
    </row>
    <row r="40" spans="1:12" s="2" customFormat="1" ht="13.15">
      <c r="A40" s="2" t="str">
        <f>'Consolidated Input'!A40</f>
        <v>WSH</v>
      </c>
      <c r="B40" s="2" t="str">
        <f>'Consolidated Input'!B40</f>
        <v>CWW13_203_PR24</v>
      </c>
      <c r="C40" s="2" t="str">
        <f>'Consolidated Input'!C40</f>
        <v>EA/NRW environmental programme bioresources (WINEP/NEP) - Sludge investigations and monitoring; BVA (WINEP/NEP) bioresources totex - Expenditure on projects starting in AMP8</v>
      </c>
      <c r="D40" s="2" t="str">
        <f>'Consolidated Input'!D40</f>
        <v>£m</v>
      </c>
      <c r="E40" s="2" t="str">
        <f>'Consolidated Input'!E40</f>
        <v>Price Review 2024</v>
      </c>
      <c r="F40" s="122"/>
      <c r="G40" s="122"/>
      <c r="H40" s="122"/>
      <c r="I40" s="122"/>
      <c r="J40" s="122"/>
      <c r="K40" s="122"/>
      <c r="L40" s="122"/>
    </row>
    <row r="41" spans="1:12" s="2" customFormat="1" ht="13.15">
      <c r="A41" s="2" t="str">
        <f>'Consolidated Input'!A41</f>
        <v>WSH</v>
      </c>
      <c r="B41" s="2" t="str">
        <f>'Consolidated Input'!B41</f>
        <v>CWW13_204_PR24</v>
      </c>
      <c r="C41" s="2" t="str">
        <f>'Consolidated Input'!C41</f>
        <v>EA/NRW environmental programme bioresources (WINEP/NEP) - Sludge investigations and monitoring; BVA (WINEP/NEP) bioresources third party contributions - Expenditure on projects starting in AMP8</v>
      </c>
      <c r="D41" s="2" t="str">
        <f>'Consolidated Input'!D41</f>
        <v>£m</v>
      </c>
      <c r="E41" s="2" t="str">
        <f>'Consolidated Input'!E41</f>
        <v>Price Review 2024</v>
      </c>
      <c r="F41" s="122"/>
      <c r="G41" s="122"/>
      <c r="H41" s="122"/>
      <c r="I41" s="122"/>
      <c r="J41" s="122"/>
      <c r="K41" s="122"/>
      <c r="L41" s="122"/>
    </row>
    <row r="42" spans="1:12" s="2" customFormat="1" ht="13.15">
      <c r="A42" s="2" t="str">
        <f>'Consolidated Input'!A42</f>
        <v>WSH</v>
      </c>
      <c r="B42" s="2" t="str">
        <f>'Consolidated Input'!B42</f>
        <v>CWW14_201_PR24</v>
      </c>
      <c r="C42" s="2" t="str">
        <f>'Consolidated Input'!C42</f>
        <v>EA/NRW environmental programme bioresources (WINEP/NEP) - Sludge investigations and monitoring; BVA (WINEP/NEP) bioresources capex - Expenditure on alternative least cost option plan for projects starting in AMP8</v>
      </c>
      <c r="D42" s="2" t="str">
        <f>'Consolidated Input'!D42</f>
        <v>£m</v>
      </c>
      <c r="E42" s="2" t="str">
        <f>'Consolidated Input'!E42</f>
        <v>Price Review 2024</v>
      </c>
      <c r="F42" s="122"/>
      <c r="G42" s="122"/>
      <c r="H42" s="122"/>
      <c r="I42" s="122"/>
      <c r="J42" s="122"/>
      <c r="K42" s="122"/>
      <c r="L42" s="122"/>
    </row>
    <row r="43" spans="1:12" s="2" customFormat="1" ht="13.15">
      <c r="A43" s="2" t="str">
        <f>'Consolidated Input'!A43</f>
        <v>WSH</v>
      </c>
      <c r="B43" s="2" t="str">
        <f>'Consolidated Input'!B43</f>
        <v>CWW14_202_PR24</v>
      </c>
      <c r="C43" s="2" t="str">
        <f>'Consolidated Input'!C43</f>
        <v>EA/NRW environmental programme bioresources (WINEP/NEP) - Sludge investigations and monitoring; BVA (WINEP/NEP) bioresources opex - Expenditure on alternative least cost option plan for projects starting in AMP8</v>
      </c>
      <c r="D43" s="2" t="str">
        <f>'Consolidated Input'!D43</f>
        <v>£m</v>
      </c>
      <c r="E43" s="2" t="str">
        <f>'Consolidated Input'!E43</f>
        <v>Price Review 2024</v>
      </c>
      <c r="F43" s="122"/>
      <c r="G43" s="122"/>
      <c r="H43" s="122"/>
      <c r="I43" s="122"/>
      <c r="J43" s="122"/>
      <c r="K43" s="122"/>
      <c r="L43" s="122"/>
    </row>
    <row r="44" spans="1:12" s="2" customFormat="1" ht="13.15">
      <c r="A44" s="2" t="str">
        <f>'Consolidated Input'!A44</f>
        <v>WSH</v>
      </c>
      <c r="B44" s="2" t="str">
        <f>'Consolidated Input'!B44</f>
        <v>CWW14_203_PR24</v>
      </c>
      <c r="C44" s="2" t="str">
        <f>'Consolidated Input'!C44</f>
        <v>EA/NRW environmental programme bioresources (WINEP/NEP) - Sludge investigations and monitoring; BVA (WINEP/NEP) bioresources totex - Expenditure on alternative least cost option plan for projects starting in AMP8</v>
      </c>
      <c r="D44" s="2" t="str">
        <f>'Consolidated Input'!D44</f>
        <v>£m</v>
      </c>
      <c r="E44" s="2" t="str">
        <f>'Consolidated Input'!E44</f>
        <v>Price Review 2024</v>
      </c>
      <c r="F44" s="122"/>
      <c r="G44" s="122"/>
      <c r="H44" s="122"/>
      <c r="I44" s="122"/>
      <c r="J44" s="122"/>
      <c r="K44" s="122"/>
      <c r="L44" s="122"/>
    </row>
    <row r="45" spans="1:12" s="2" customFormat="1" ht="13.15">
      <c r="A45" s="2" t="str">
        <f>'Consolidated Input'!A45</f>
        <v>WSH</v>
      </c>
      <c r="B45" s="2" t="str">
        <f>'Consolidated Input'!B45</f>
        <v>CWW17_149TOT_PR24</v>
      </c>
      <c r="C45" s="2" t="str">
        <f>'Consolidated Input'!C45</f>
        <v>EA/NRW environmental programme bioresources (WINEP/NEP) - Sludge investigations and monitoring (NEP only) bioresources capex - Total</v>
      </c>
      <c r="D45" s="2" t="str">
        <f>'Consolidated Input'!D45</f>
        <v>£m</v>
      </c>
      <c r="E45" s="2" t="str">
        <f>'Consolidated Input'!E45</f>
        <v>Price Review 2024</v>
      </c>
      <c r="F45" s="122"/>
      <c r="G45" s="122"/>
      <c r="H45" s="122"/>
      <c r="I45" s="122"/>
      <c r="J45" s="122"/>
      <c r="K45" s="122"/>
      <c r="L45" s="122"/>
    </row>
    <row r="46" spans="1:12" s="2" customFormat="1" ht="13.15">
      <c r="A46" s="2" t="str">
        <f>'Consolidated Input'!A46</f>
        <v>WSH</v>
      </c>
      <c r="B46" s="2" t="str">
        <f>'Consolidated Input'!B46</f>
        <v>CWW17_150TOT_PR24</v>
      </c>
      <c r="C46" s="2" t="str">
        <f>'Consolidated Input'!C46</f>
        <v>EA/NRW environmental programme bioresources (WINEP/NEP) - Sludge investigations and monitoring (NEP only) bioresources opex - Total</v>
      </c>
      <c r="D46" s="2" t="str">
        <f>'Consolidated Input'!D46</f>
        <v>£m</v>
      </c>
      <c r="E46" s="2" t="str">
        <f>'Consolidated Input'!E46</f>
        <v>Price Review 2024</v>
      </c>
      <c r="F46" s="122"/>
      <c r="G46" s="122"/>
      <c r="H46" s="122"/>
      <c r="I46" s="122"/>
      <c r="J46" s="122"/>
      <c r="K46" s="122"/>
      <c r="L46" s="122"/>
    </row>
    <row r="47" spans="1:12" s="2" customFormat="1" ht="13.15">
      <c r="A47" s="2" t="str">
        <f>'Consolidated Input'!A47</f>
        <v>WSH</v>
      </c>
      <c r="B47" s="2" t="str">
        <f>'Consolidated Input'!B47</f>
        <v>CWW17_151TOT_PR24</v>
      </c>
      <c r="C47" s="2" t="str">
        <f>'Consolidated Input'!C47</f>
        <v>EA/NRW environmental programme bioresources (WINEP/NEP) - Sludge investigations and monitoring (NEP only) bioresources totex - Total</v>
      </c>
      <c r="D47" s="2" t="str">
        <f>'Consolidated Input'!D47</f>
        <v>£m</v>
      </c>
      <c r="E47" s="2" t="str">
        <f>'Consolidated Input'!E47</f>
        <v>Price Review 2024</v>
      </c>
      <c r="F47" s="122"/>
      <c r="G47" s="122"/>
      <c r="H47" s="122"/>
      <c r="I47" s="122"/>
      <c r="J47" s="122"/>
      <c r="K47" s="122"/>
      <c r="L47" s="122"/>
    </row>
    <row r="48" spans="1:12" s="2" customFormat="1" ht="13.15">
      <c r="A48" s="2" t="str">
        <f>'Consolidated Input'!A48</f>
        <v>WSH</v>
      </c>
      <c r="B48" s="2" t="str">
        <f>'Consolidated Input'!B48</f>
        <v>CWW20_064_PR24</v>
      </c>
      <c r="C48" s="2" t="str">
        <f>'Consolidated Input'!C48</f>
        <v>Other data - Total number of WINEP/NEP investigations</v>
      </c>
      <c r="D48" s="2" t="str">
        <f>'Consolidated Input'!D48</f>
        <v>nr</v>
      </c>
      <c r="E48" s="2" t="str">
        <f>'Consolidated Input'!E48</f>
        <v>Price Review 2024</v>
      </c>
      <c r="F48" s="122"/>
      <c r="G48" s="122"/>
      <c r="H48" s="122"/>
      <c r="I48" s="122"/>
      <c r="J48" s="122"/>
      <c r="K48" s="122"/>
      <c r="L48" s="122"/>
    </row>
    <row r="49" spans="1:12" s="2" customFormat="1" ht="13.15">
      <c r="A49" s="2" t="str">
        <f>'Consolidated Input'!A49</f>
        <v>WSH</v>
      </c>
      <c r="B49" s="2" t="str">
        <f>'Consolidated Input'!B49</f>
        <v>BIO5_011_PR24</v>
      </c>
      <c r="C49" s="2" t="str">
        <f>'Consolidated Input'!C49</f>
        <v>Sludge management/sludge treatment/ Bioresources cost driver - Additional Line 1; Sludge management/sludge treatment/ Bioresources cost driver</v>
      </c>
      <c r="D49" s="2" t="str">
        <f>'Consolidated Input'!D49</f>
        <v>define</v>
      </c>
      <c r="E49" s="2" t="str">
        <f>'Consolidated Input'!E49</f>
        <v>Price Review 2024</v>
      </c>
      <c r="F49" s="122"/>
      <c r="G49" s="122"/>
      <c r="H49" s="122"/>
      <c r="I49" s="122"/>
      <c r="J49" s="122"/>
      <c r="K49" s="122"/>
      <c r="L49" s="122"/>
    </row>
    <row r="50" spans="1:12" s="2" customFormat="1" ht="13.15">
      <c r="A50" s="2" t="str">
        <f>'Consolidated Input'!A50</f>
        <v>HDD</v>
      </c>
      <c r="B50" s="2" t="str">
        <f>'Consolidated Input'!B50</f>
        <v>CWW3_149TOT_PR24</v>
      </c>
      <c r="C50" s="2" t="str">
        <f>'Consolidated Input'!C50</f>
        <v>EA/NRW environmental programme bioresources (WINEP/NEP) - Sludge investigations and monitoring (NEP only) bioresources capex - Total</v>
      </c>
      <c r="D50" s="2" t="str">
        <f>'Consolidated Input'!D50</f>
        <v>£m</v>
      </c>
      <c r="E50" s="2" t="str">
        <f>'Consolidated Input'!E50</f>
        <v>Price Review 2024</v>
      </c>
      <c r="F50" s="122"/>
      <c r="G50" s="122"/>
      <c r="H50" s="122"/>
      <c r="I50" s="122"/>
      <c r="J50" s="122"/>
      <c r="K50" s="122"/>
      <c r="L50" s="122"/>
    </row>
    <row r="51" spans="1:12" s="2" customFormat="1" ht="13.15">
      <c r="A51" s="2" t="str">
        <f>'Consolidated Input'!A51</f>
        <v>HDD</v>
      </c>
      <c r="B51" s="2" t="str">
        <f>'Consolidated Input'!B51</f>
        <v>CWW3_150TOT_PR24</v>
      </c>
      <c r="C51" s="2" t="str">
        <f>'Consolidated Input'!C51</f>
        <v>EA/NRW environmental programme bioresources (WINEP/NEP) - Sludge investigations and monitoring (NEP only) bioresources opex - Total</v>
      </c>
      <c r="D51" s="2" t="str">
        <f>'Consolidated Input'!D51</f>
        <v>£m</v>
      </c>
      <c r="E51" s="2" t="str">
        <f>'Consolidated Input'!E51</f>
        <v>Price Review 2024</v>
      </c>
      <c r="F51" s="122"/>
      <c r="G51" s="122"/>
      <c r="H51" s="122"/>
      <c r="I51" s="122"/>
      <c r="J51" s="122"/>
      <c r="K51" s="122"/>
      <c r="L51" s="122"/>
    </row>
    <row r="52" spans="1:12" s="2" customFormat="1" ht="13.15">
      <c r="A52" s="2" t="str">
        <f>'Consolidated Input'!A52</f>
        <v>HDD</v>
      </c>
      <c r="B52" s="2" t="str">
        <f>'Consolidated Input'!B52</f>
        <v>CWW3_151TOT_PR24</v>
      </c>
      <c r="C52" s="2" t="str">
        <f>'Consolidated Input'!C52</f>
        <v>EA/NRW environmental programme bioresources (WINEP/NEP) - Sludge investigations and monitoring (NEP only) bioresources totex - Total</v>
      </c>
      <c r="D52" s="2" t="str">
        <f>'Consolidated Input'!D52</f>
        <v>£m</v>
      </c>
      <c r="E52" s="2" t="str">
        <f>'Consolidated Input'!E52</f>
        <v>Price Review 2024</v>
      </c>
      <c r="F52" s="122"/>
      <c r="G52" s="122"/>
      <c r="H52" s="122"/>
      <c r="I52" s="122"/>
      <c r="J52" s="122"/>
      <c r="K52" s="122"/>
      <c r="L52" s="122"/>
    </row>
    <row r="53" spans="1:12" s="2" customFormat="1" ht="13.15">
      <c r="A53" s="2" t="str">
        <f>'Consolidated Input'!A53</f>
        <v>HDD</v>
      </c>
      <c r="B53" s="2" t="str">
        <f>'Consolidated Input'!B53</f>
        <v>CWW9_149TOT_PR24</v>
      </c>
      <c r="C53" s="2" t="str">
        <f>'Consolidated Input'!C53</f>
        <v>EA/NRW environmental programme bioresources (WINEP/NEP) - Sludge investigations and monitoring (NEP only) bioresources capex - Total</v>
      </c>
      <c r="D53" s="2" t="str">
        <f>'Consolidated Input'!D53</f>
        <v>£m</v>
      </c>
      <c r="E53" s="2" t="str">
        <f>'Consolidated Input'!E53</f>
        <v>Price Review 2024</v>
      </c>
      <c r="F53" s="122"/>
      <c r="G53" s="122"/>
      <c r="H53" s="122"/>
      <c r="I53" s="122"/>
      <c r="J53" s="122"/>
      <c r="K53" s="122"/>
      <c r="L53" s="122"/>
    </row>
    <row r="54" spans="1:12" s="2" customFormat="1" ht="13.15">
      <c r="A54" s="2" t="str">
        <f>'Consolidated Input'!A54</f>
        <v>HDD</v>
      </c>
      <c r="B54" s="2" t="str">
        <f>'Consolidated Input'!B54</f>
        <v>CWW9_150TOT_PR24</v>
      </c>
      <c r="C54" s="2" t="str">
        <f>'Consolidated Input'!C54</f>
        <v>EA/NRW environmental programme bioresources (WINEP/NEP) - Sludge investigations and monitoring (NEP only) bioresources opex - Total</v>
      </c>
      <c r="D54" s="2" t="str">
        <f>'Consolidated Input'!D54</f>
        <v>£m</v>
      </c>
      <c r="E54" s="2" t="str">
        <f>'Consolidated Input'!E54</f>
        <v>Price Review 2024</v>
      </c>
      <c r="F54" s="122"/>
      <c r="G54" s="122"/>
      <c r="H54" s="122"/>
      <c r="I54" s="122"/>
      <c r="J54" s="122"/>
      <c r="K54" s="122"/>
      <c r="L54" s="122"/>
    </row>
    <row r="55" spans="1:12" s="2" customFormat="1" ht="13.15">
      <c r="A55" s="2" t="str">
        <f>'Consolidated Input'!A55</f>
        <v>HDD</v>
      </c>
      <c r="B55" s="2" t="str">
        <f>'Consolidated Input'!B55</f>
        <v>CWW9_151TOT_PR24</v>
      </c>
      <c r="C55" s="2" t="str">
        <f>'Consolidated Input'!C55</f>
        <v>EA/NRW environmental programme bioresources (WINEP/NEP) - Sludge investigations and monitoring (NEP only) bioresources totex - Total</v>
      </c>
      <c r="D55" s="2" t="str">
        <f>'Consolidated Input'!D55</f>
        <v>£m</v>
      </c>
      <c r="E55" s="2" t="str">
        <f>'Consolidated Input'!E55</f>
        <v>Price Review 2024</v>
      </c>
      <c r="F55" s="122"/>
      <c r="G55" s="122"/>
      <c r="H55" s="122"/>
      <c r="I55" s="122"/>
      <c r="J55" s="122"/>
      <c r="K55" s="122"/>
      <c r="L55" s="122"/>
    </row>
    <row r="56" spans="1:12" s="2" customFormat="1" ht="13.15">
      <c r="A56" s="2" t="str">
        <f>'Consolidated Input'!A56</f>
        <v>HDD</v>
      </c>
      <c r="B56" s="2" t="str">
        <f>'Consolidated Input'!B56</f>
        <v>CWW12_149TOT_PR24</v>
      </c>
      <c r="C56" s="2" t="str">
        <f>'Consolidated Input'!C56</f>
        <v>EA/NRW environmental programme bioresources (WINEP/NEP) - Sludge investigations and monitoring (NEP only) bioresources capex - Total</v>
      </c>
      <c r="D56" s="2" t="str">
        <f>'Consolidated Input'!D56</f>
        <v>£m</v>
      </c>
      <c r="E56" s="2" t="str">
        <f>'Consolidated Input'!E56</f>
        <v>Price Review 2024</v>
      </c>
      <c r="F56" s="122"/>
      <c r="G56" s="122"/>
      <c r="H56" s="122"/>
      <c r="I56" s="122"/>
      <c r="J56" s="122"/>
      <c r="K56" s="122"/>
      <c r="L56" s="122"/>
    </row>
    <row r="57" spans="1:12" s="2" customFormat="1" ht="13.15">
      <c r="A57" s="2" t="str">
        <f>'Consolidated Input'!A57</f>
        <v>HDD</v>
      </c>
      <c r="B57" s="2" t="str">
        <f>'Consolidated Input'!B57</f>
        <v>CWW12_150TOT_PR24</v>
      </c>
      <c r="C57" s="2" t="str">
        <f>'Consolidated Input'!C57</f>
        <v>EA/NRW environmental programme bioresources (WINEP/NEP) - Sludge investigations and monitoring (NEP only) bioresources opex - Total</v>
      </c>
      <c r="D57" s="2" t="str">
        <f>'Consolidated Input'!D57</f>
        <v>£m</v>
      </c>
      <c r="E57" s="2" t="str">
        <f>'Consolidated Input'!E57</f>
        <v>Price Review 2024</v>
      </c>
      <c r="F57" s="122"/>
      <c r="G57" s="122"/>
      <c r="H57" s="122"/>
      <c r="I57" s="122"/>
      <c r="J57" s="122"/>
      <c r="K57" s="122"/>
      <c r="L57" s="122"/>
    </row>
    <row r="58" spans="1:12" s="2" customFormat="1" ht="13.15">
      <c r="A58" s="2" t="str">
        <f>'Consolidated Input'!A58</f>
        <v>HDD</v>
      </c>
      <c r="B58" s="2" t="str">
        <f>'Consolidated Input'!B58</f>
        <v>CWW12_151TOT_PR24</v>
      </c>
      <c r="C58" s="2" t="str">
        <f>'Consolidated Input'!C58</f>
        <v>EA/NRW environmental programme bioresources (WINEP/NEP) - Sludge investigations and monitoring (NEP only) bioresources totex - Total</v>
      </c>
      <c r="D58" s="2" t="str">
        <f>'Consolidated Input'!D58</f>
        <v>£m</v>
      </c>
      <c r="E58" s="2" t="str">
        <f>'Consolidated Input'!E58</f>
        <v>Price Review 2024</v>
      </c>
      <c r="F58" s="122"/>
      <c r="G58" s="122"/>
      <c r="H58" s="122"/>
      <c r="I58" s="122"/>
      <c r="J58" s="122"/>
      <c r="K58" s="122"/>
      <c r="L58" s="122"/>
    </row>
    <row r="59" spans="1:12" s="2" customFormat="1" ht="13.15">
      <c r="A59" s="2" t="str">
        <f>'Consolidated Input'!A59</f>
        <v>HDD</v>
      </c>
      <c r="B59" s="2" t="str">
        <f>'Consolidated Input'!B59</f>
        <v>CWW13_201_PR24</v>
      </c>
      <c r="C59" s="2" t="str">
        <f>'Consolidated Input'!C59</f>
        <v>EA/NRW environmental programme bioresources (WINEP/NEP) - Sludge investigations and monitoring; BVA (WINEP/NEP) bioresources capex - Expenditure on projects starting in AMP8</v>
      </c>
      <c r="D59" s="2" t="str">
        <f>'Consolidated Input'!D59</f>
        <v>£m</v>
      </c>
      <c r="E59" s="2" t="str">
        <f>'Consolidated Input'!E59</f>
        <v>Price Review 2024</v>
      </c>
      <c r="F59" s="122"/>
      <c r="G59" s="122"/>
      <c r="H59" s="122"/>
      <c r="I59" s="122"/>
      <c r="J59" s="122"/>
      <c r="K59" s="122"/>
      <c r="L59" s="122"/>
    </row>
    <row r="60" spans="1:12" s="2" customFormat="1" ht="13.15">
      <c r="A60" s="2" t="str">
        <f>'Consolidated Input'!A60</f>
        <v>HDD</v>
      </c>
      <c r="B60" s="2" t="str">
        <f>'Consolidated Input'!B60</f>
        <v>CWW13_202_PR24</v>
      </c>
      <c r="C60" s="2" t="str">
        <f>'Consolidated Input'!C60</f>
        <v>EA/NRW environmental programme bioresources (WINEP/NEP) - Sludge investigations and monitoring; BVA (WINEP/NEP) bioresources opex - Expenditure on projects starting in AMP8</v>
      </c>
      <c r="D60" s="2" t="str">
        <f>'Consolidated Input'!D60</f>
        <v>£m</v>
      </c>
      <c r="E60" s="2" t="str">
        <f>'Consolidated Input'!E60</f>
        <v>Price Review 2024</v>
      </c>
      <c r="F60" s="122"/>
      <c r="G60" s="122"/>
      <c r="H60" s="122"/>
      <c r="I60" s="122"/>
      <c r="J60" s="122"/>
      <c r="K60" s="122"/>
      <c r="L60" s="122"/>
    </row>
    <row r="61" spans="1:12" s="2" customFormat="1" ht="13.15">
      <c r="A61" s="2" t="str">
        <f>'Consolidated Input'!A61</f>
        <v>HDD</v>
      </c>
      <c r="B61" s="2" t="str">
        <f>'Consolidated Input'!B61</f>
        <v>CWW13_203_PR24</v>
      </c>
      <c r="C61" s="2" t="str">
        <f>'Consolidated Input'!C61</f>
        <v>EA/NRW environmental programme bioresources (WINEP/NEP) - Sludge investigations and monitoring; BVA (WINEP/NEP) bioresources totex - Expenditure on projects starting in AMP8</v>
      </c>
      <c r="D61" s="2" t="str">
        <f>'Consolidated Input'!D61</f>
        <v>£m</v>
      </c>
      <c r="E61" s="2" t="str">
        <f>'Consolidated Input'!E61</f>
        <v>Price Review 2024</v>
      </c>
      <c r="F61" s="122"/>
      <c r="G61" s="122"/>
      <c r="H61" s="122"/>
      <c r="I61" s="122"/>
      <c r="J61" s="122"/>
      <c r="K61" s="122"/>
      <c r="L61" s="122"/>
    </row>
    <row r="62" spans="1:12" s="2" customFormat="1" ht="13.15">
      <c r="A62" s="2" t="str">
        <f>'Consolidated Input'!A62</f>
        <v>HDD</v>
      </c>
      <c r="B62" s="2" t="str">
        <f>'Consolidated Input'!B62</f>
        <v>CWW13_204_PR24</v>
      </c>
      <c r="C62" s="2" t="str">
        <f>'Consolidated Input'!C62</f>
        <v>EA/NRW environmental programme bioresources (WINEP/NEP) - Sludge investigations and monitoring; BVA (WINEP/NEP) bioresources third party contributions - Expenditure on projects starting in AMP8</v>
      </c>
      <c r="D62" s="2" t="str">
        <f>'Consolidated Input'!D62</f>
        <v>£m</v>
      </c>
      <c r="E62" s="2" t="str">
        <f>'Consolidated Input'!E62</f>
        <v>Price Review 2024</v>
      </c>
      <c r="F62" s="122"/>
      <c r="G62" s="122"/>
      <c r="H62" s="122"/>
      <c r="I62" s="122"/>
      <c r="J62" s="122"/>
      <c r="K62" s="122"/>
      <c r="L62" s="122"/>
    </row>
    <row r="63" spans="1:12" s="2" customFormat="1" ht="13.15">
      <c r="A63" s="2" t="str">
        <f>'Consolidated Input'!A63</f>
        <v>HDD</v>
      </c>
      <c r="B63" s="2" t="str">
        <f>'Consolidated Input'!B63</f>
        <v>CWW14_201_PR24</v>
      </c>
      <c r="C63" s="2" t="str">
        <f>'Consolidated Input'!C63</f>
        <v>EA/NRW environmental programme bioresources (WINEP/NEP) - Sludge investigations and monitoring; BVA (WINEP/NEP) bioresources capex - Expenditure on alternative least cost option plan for projects starting in AMP8</v>
      </c>
      <c r="D63" s="2" t="str">
        <f>'Consolidated Input'!D63</f>
        <v>£m</v>
      </c>
      <c r="E63" s="2" t="str">
        <f>'Consolidated Input'!E63</f>
        <v>Price Review 2024</v>
      </c>
      <c r="F63" s="122"/>
      <c r="G63" s="122"/>
      <c r="H63" s="122"/>
      <c r="I63" s="122"/>
      <c r="J63" s="122"/>
      <c r="K63" s="122"/>
      <c r="L63" s="122"/>
    </row>
    <row r="64" spans="1:12" s="2" customFormat="1" ht="13.15">
      <c r="A64" s="2" t="str">
        <f>'Consolidated Input'!A64</f>
        <v>HDD</v>
      </c>
      <c r="B64" s="2" t="str">
        <f>'Consolidated Input'!B64</f>
        <v>CWW14_202_PR24</v>
      </c>
      <c r="C64" s="2" t="str">
        <f>'Consolidated Input'!C64</f>
        <v>EA/NRW environmental programme bioresources (WINEP/NEP) - Sludge investigations and monitoring; BVA (WINEP/NEP) bioresources opex - Expenditure on alternative least cost option plan for projects starting in AMP8</v>
      </c>
      <c r="D64" s="2" t="str">
        <f>'Consolidated Input'!D64</f>
        <v>£m</v>
      </c>
      <c r="E64" s="2" t="str">
        <f>'Consolidated Input'!E64</f>
        <v>Price Review 2024</v>
      </c>
      <c r="F64" s="122"/>
      <c r="G64" s="122"/>
      <c r="H64" s="122"/>
      <c r="I64" s="122"/>
      <c r="J64" s="122"/>
      <c r="K64" s="122"/>
      <c r="L64" s="122"/>
    </row>
    <row r="65" spans="1:12" s="2" customFormat="1" ht="13.15">
      <c r="A65" s="2" t="str">
        <f>'Consolidated Input'!A65</f>
        <v>HDD</v>
      </c>
      <c r="B65" s="2" t="str">
        <f>'Consolidated Input'!B65</f>
        <v>CWW14_203_PR24</v>
      </c>
      <c r="C65" s="2" t="str">
        <f>'Consolidated Input'!C65</f>
        <v>EA/NRW environmental programme bioresources (WINEP/NEP) - Sludge investigations and monitoring; BVA (WINEP/NEP) bioresources totex - Expenditure on alternative least cost option plan for projects starting in AMP8</v>
      </c>
      <c r="D65" s="2" t="str">
        <f>'Consolidated Input'!D65</f>
        <v>£m</v>
      </c>
      <c r="E65" s="2" t="str">
        <f>'Consolidated Input'!E65</f>
        <v>Price Review 2024</v>
      </c>
      <c r="F65" s="122"/>
      <c r="G65" s="122"/>
      <c r="H65" s="122"/>
      <c r="I65" s="122"/>
      <c r="J65" s="122"/>
      <c r="K65" s="122"/>
      <c r="L65" s="122"/>
    </row>
    <row r="66" spans="1:12" s="2" customFormat="1" ht="13.15">
      <c r="A66" s="2" t="str">
        <f>'Consolidated Input'!A66</f>
        <v>HDD</v>
      </c>
      <c r="B66" s="2" t="str">
        <f>'Consolidated Input'!B66</f>
        <v>CWW17_149TOT_PR24</v>
      </c>
      <c r="C66" s="2" t="str">
        <f>'Consolidated Input'!C66</f>
        <v>EA/NRW environmental programme bioresources (WINEP/NEP) - Sludge investigations and monitoring (NEP only) bioresources capex - Total</v>
      </c>
      <c r="D66" s="2" t="str">
        <f>'Consolidated Input'!D66</f>
        <v>£m</v>
      </c>
      <c r="E66" s="2" t="str">
        <f>'Consolidated Input'!E66</f>
        <v>Price Review 2024</v>
      </c>
      <c r="F66" s="122"/>
      <c r="G66" s="122"/>
      <c r="H66" s="122"/>
      <c r="I66" s="122"/>
      <c r="J66" s="122"/>
      <c r="K66" s="122"/>
      <c r="L66" s="122"/>
    </row>
    <row r="67" spans="1:12" s="2" customFormat="1" ht="13.15">
      <c r="A67" s="2" t="str">
        <f>'Consolidated Input'!A67</f>
        <v>HDD</v>
      </c>
      <c r="B67" s="2" t="str">
        <f>'Consolidated Input'!B67</f>
        <v>CWW17_150TOT_PR24</v>
      </c>
      <c r="C67" s="2" t="str">
        <f>'Consolidated Input'!C67</f>
        <v>EA/NRW environmental programme bioresources (WINEP/NEP) - Sludge investigations and monitoring (NEP only) bioresources opex - Total</v>
      </c>
      <c r="D67" s="2" t="str">
        <f>'Consolidated Input'!D67</f>
        <v>£m</v>
      </c>
      <c r="E67" s="2" t="str">
        <f>'Consolidated Input'!E67</f>
        <v>Price Review 2024</v>
      </c>
      <c r="F67" s="122"/>
      <c r="G67" s="122"/>
      <c r="H67" s="122"/>
      <c r="I67" s="122"/>
      <c r="J67" s="122"/>
      <c r="K67" s="122"/>
      <c r="L67" s="122"/>
    </row>
    <row r="68" spans="1:12" s="2" customFormat="1" ht="13.15">
      <c r="A68" s="2" t="str">
        <f>'Consolidated Input'!A68</f>
        <v>HDD</v>
      </c>
      <c r="B68" s="2" t="str">
        <f>'Consolidated Input'!B68</f>
        <v>CWW17_151TOT_PR24</v>
      </c>
      <c r="C68" s="2" t="str">
        <f>'Consolidated Input'!C68</f>
        <v>EA/NRW environmental programme bioresources (WINEP/NEP) - Sludge investigations and monitoring (NEP only) bioresources totex - Total</v>
      </c>
      <c r="D68" s="2" t="str">
        <f>'Consolidated Input'!D68</f>
        <v>£m</v>
      </c>
      <c r="E68" s="2" t="str">
        <f>'Consolidated Input'!E68</f>
        <v>Price Review 2024</v>
      </c>
      <c r="F68" s="122"/>
      <c r="G68" s="122"/>
      <c r="H68" s="122"/>
      <c r="I68" s="122"/>
      <c r="J68" s="122"/>
      <c r="K68" s="122"/>
      <c r="L68" s="122"/>
    </row>
    <row r="69" spans="1:12" s="2" customFormat="1" ht="13.15">
      <c r="A69" s="2" t="str">
        <f>'Consolidated Input'!A69</f>
        <v>HDD</v>
      </c>
      <c r="B69" s="2" t="str">
        <f>'Consolidated Input'!B69</f>
        <v>CWW20_064_PR24</v>
      </c>
      <c r="C69" s="2" t="str">
        <f>'Consolidated Input'!C69</f>
        <v>Other data - Total number of WINEP/NEP investigations</v>
      </c>
      <c r="D69" s="2" t="str">
        <f>'Consolidated Input'!D69</f>
        <v>nr</v>
      </c>
      <c r="E69" s="2" t="str">
        <f>'Consolidated Input'!E69</f>
        <v>Price Review 2024</v>
      </c>
      <c r="F69" s="122"/>
      <c r="G69" s="122"/>
      <c r="H69" s="122"/>
      <c r="I69" s="122"/>
      <c r="J69" s="122"/>
      <c r="K69" s="122"/>
      <c r="L69" s="122"/>
    </row>
    <row r="70" spans="1:12" s="2" customFormat="1" ht="13.15">
      <c r="A70" s="2" t="str">
        <f>'Consolidated Input'!A70</f>
        <v>HDD</v>
      </c>
      <c r="B70" s="2" t="str">
        <f>'Consolidated Input'!B70</f>
        <v>BIO5_011_PR24</v>
      </c>
      <c r="C70" s="2" t="str">
        <f>'Consolidated Input'!C70</f>
        <v>Sludge management/sludge treatment/ Bioresources cost driver - Additional Line 1; Sludge management/sludge treatment/ Bioresources cost driver</v>
      </c>
      <c r="D70" s="2" t="str">
        <f>'Consolidated Input'!D70</f>
        <v>define</v>
      </c>
      <c r="E70" s="2" t="str">
        <f>'Consolidated Input'!E70</f>
        <v>Price Review 2024</v>
      </c>
      <c r="F70" s="122"/>
      <c r="G70" s="122"/>
      <c r="H70" s="122"/>
      <c r="I70" s="122"/>
      <c r="J70" s="122"/>
      <c r="K70" s="122"/>
      <c r="L70" s="122"/>
    </row>
    <row r="71" spans="1:12" s="2" customFormat="1" ht="13.15">
      <c r="A71" s="2" t="str">
        <f>'Consolidated Input'!A71</f>
        <v>NES</v>
      </c>
      <c r="B71" s="2" t="str">
        <f>'Consolidated Input'!B71</f>
        <v>CWW3_149TOT_PR24</v>
      </c>
      <c r="C71" s="2" t="str">
        <f>'Consolidated Input'!C71</f>
        <v>EA/NRW environmental programme bioresources (WINEP/NEP) - Sludge investigations and monitoring (NEP only) bioresources capex - Total</v>
      </c>
      <c r="D71" s="2" t="str">
        <f>'Consolidated Input'!D71</f>
        <v>£m</v>
      </c>
      <c r="E71" s="2" t="str">
        <f>'Consolidated Input'!E71</f>
        <v>Price Review 2024</v>
      </c>
      <c r="F71" s="122"/>
      <c r="G71" s="122"/>
      <c r="H71" s="122"/>
      <c r="I71" s="122"/>
      <c r="J71" s="122"/>
      <c r="K71" s="122"/>
      <c r="L71" s="122"/>
    </row>
    <row r="72" spans="1:12" s="2" customFormat="1" ht="13.15">
      <c r="A72" s="2" t="str">
        <f>'Consolidated Input'!A72</f>
        <v>NES</v>
      </c>
      <c r="B72" s="2" t="str">
        <f>'Consolidated Input'!B72</f>
        <v>CWW3_150TOT_PR24</v>
      </c>
      <c r="C72" s="2" t="str">
        <f>'Consolidated Input'!C72</f>
        <v>EA/NRW environmental programme bioresources (WINEP/NEP) - Sludge investigations and monitoring (NEP only) bioresources opex - Total</v>
      </c>
      <c r="D72" s="2" t="str">
        <f>'Consolidated Input'!D72</f>
        <v>£m</v>
      </c>
      <c r="E72" s="2" t="str">
        <f>'Consolidated Input'!E72</f>
        <v>Price Review 2024</v>
      </c>
      <c r="F72" s="122"/>
      <c r="G72" s="122"/>
      <c r="H72" s="122"/>
      <c r="I72" s="122"/>
      <c r="J72" s="122"/>
      <c r="K72" s="122"/>
      <c r="L72" s="122"/>
    </row>
    <row r="73" spans="1:12" s="2" customFormat="1" ht="13.15">
      <c r="A73" s="2" t="str">
        <f>'Consolidated Input'!A73</f>
        <v>NES</v>
      </c>
      <c r="B73" s="2" t="str">
        <f>'Consolidated Input'!B73</f>
        <v>CWW3_151TOT_PR24</v>
      </c>
      <c r="C73" s="2" t="str">
        <f>'Consolidated Input'!C73</f>
        <v>EA/NRW environmental programme bioresources (WINEP/NEP) - Sludge investigations and monitoring (NEP only) bioresources totex - Total</v>
      </c>
      <c r="D73" s="2" t="str">
        <f>'Consolidated Input'!D73</f>
        <v>£m</v>
      </c>
      <c r="E73" s="2" t="str">
        <f>'Consolidated Input'!E73</f>
        <v>Price Review 2024</v>
      </c>
      <c r="F73" s="122"/>
      <c r="G73" s="122"/>
      <c r="H73" s="122"/>
      <c r="I73" s="122"/>
      <c r="J73" s="122"/>
      <c r="K73" s="122"/>
      <c r="L73" s="122"/>
    </row>
    <row r="74" spans="1:12" s="2" customFormat="1" ht="13.15">
      <c r="A74" s="2" t="str">
        <f>'Consolidated Input'!A74</f>
        <v>NES</v>
      </c>
      <c r="B74" s="2" t="str">
        <f>'Consolidated Input'!B74</f>
        <v>CWW9_149TOT_PR24</v>
      </c>
      <c r="C74" s="2" t="str">
        <f>'Consolidated Input'!C74</f>
        <v>EA/NRW environmental programme bioresources (WINEP/NEP) - Sludge investigations and monitoring (NEP only) bioresources capex - Total</v>
      </c>
      <c r="D74" s="2" t="str">
        <f>'Consolidated Input'!D74</f>
        <v>£m</v>
      </c>
      <c r="E74" s="2" t="str">
        <f>'Consolidated Input'!E74</f>
        <v>Price Review 2024</v>
      </c>
      <c r="F74" s="122"/>
      <c r="G74" s="122"/>
      <c r="H74" s="122"/>
      <c r="I74" s="122"/>
      <c r="J74" s="122"/>
      <c r="K74" s="122"/>
      <c r="L74" s="122"/>
    </row>
    <row r="75" spans="1:12" s="2" customFormat="1" ht="13.15">
      <c r="A75" s="2" t="str">
        <f>'Consolidated Input'!A75</f>
        <v>NES</v>
      </c>
      <c r="B75" s="2" t="str">
        <f>'Consolidated Input'!B75</f>
        <v>CWW9_150TOT_PR24</v>
      </c>
      <c r="C75" s="2" t="str">
        <f>'Consolidated Input'!C75</f>
        <v>EA/NRW environmental programme bioresources (WINEP/NEP) - Sludge investigations and monitoring (NEP only) bioresources opex - Total</v>
      </c>
      <c r="D75" s="2" t="str">
        <f>'Consolidated Input'!D75</f>
        <v>£m</v>
      </c>
      <c r="E75" s="2" t="str">
        <f>'Consolidated Input'!E75</f>
        <v>Price Review 2024</v>
      </c>
      <c r="F75" s="122"/>
      <c r="G75" s="122"/>
      <c r="H75" s="122"/>
      <c r="I75" s="122"/>
      <c r="J75" s="122"/>
      <c r="K75" s="122"/>
      <c r="L75" s="122"/>
    </row>
    <row r="76" spans="1:12" s="2" customFormat="1" ht="13.15">
      <c r="A76" s="2" t="str">
        <f>'Consolidated Input'!A76</f>
        <v>NES</v>
      </c>
      <c r="B76" s="2" t="str">
        <f>'Consolidated Input'!B76</f>
        <v>CWW9_151TOT_PR24</v>
      </c>
      <c r="C76" s="2" t="str">
        <f>'Consolidated Input'!C76</f>
        <v>EA/NRW environmental programme bioresources (WINEP/NEP) - Sludge investigations and monitoring (NEP only) bioresources totex - Total</v>
      </c>
      <c r="D76" s="2" t="str">
        <f>'Consolidated Input'!D76</f>
        <v>£m</v>
      </c>
      <c r="E76" s="2" t="str">
        <f>'Consolidated Input'!E76</f>
        <v>Price Review 2024</v>
      </c>
      <c r="F76" s="122"/>
      <c r="G76" s="122"/>
      <c r="H76" s="122"/>
      <c r="I76" s="122"/>
      <c r="J76" s="122"/>
      <c r="K76" s="122"/>
      <c r="L76" s="122"/>
    </row>
    <row r="77" spans="1:12" s="2" customFormat="1" ht="13.15">
      <c r="A77" s="2" t="str">
        <f>'Consolidated Input'!A77</f>
        <v>NES</v>
      </c>
      <c r="B77" s="2" t="str">
        <f>'Consolidated Input'!B77</f>
        <v>CWW12_149TOT_PR24</v>
      </c>
      <c r="C77" s="2" t="str">
        <f>'Consolidated Input'!C77</f>
        <v>EA/NRW environmental programme bioresources (WINEP/NEP) - Sludge investigations and monitoring (NEP only) bioresources capex - Total</v>
      </c>
      <c r="D77" s="2" t="str">
        <f>'Consolidated Input'!D77</f>
        <v>£m</v>
      </c>
      <c r="E77" s="2" t="str">
        <f>'Consolidated Input'!E77</f>
        <v>Price Review 2024</v>
      </c>
      <c r="F77" s="122"/>
      <c r="G77" s="122"/>
      <c r="H77" s="122"/>
      <c r="I77" s="122"/>
      <c r="J77" s="122"/>
      <c r="K77" s="122"/>
      <c r="L77" s="122"/>
    </row>
    <row r="78" spans="1:12" s="2" customFormat="1" ht="13.15">
      <c r="A78" s="2" t="str">
        <f>'Consolidated Input'!A78</f>
        <v>NES</v>
      </c>
      <c r="B78" s="2" t="str">
        <f>'Consolidated Input'!B78</f>
        <v>CWW12_150TOT_PR24</v>
      </c>
      <c r="C78" s="2" t="str">
        <f>'Consolidated Input'!C78</f>
        <v>EA/NRW environmental programme bioresources (WINEP/NEP) - Sludge investigations and monitoring (NEP only) bioresources opex - Total</v>
      </c>
      <c r="D78" s="2" t="str">
        <f>'Consolidated Input'!D78</f>
        <v>£m</v>
      </c>
      <c r="E78" s="2" t="str">
        <f>'Consolidated Input'!E78</f>
        <v>Price Review 2024</v>
      </c>
      <c r="F78" s="122"/>
      <c r="G78" s="122"/>
      <c r="H78" s="122"/>
      <c r="I78" s="122"/>
      <c r="J78" s="122"/>
      <c r="K78" s="122"/>
      <c r="L78" s="122"/>
    </row>
    <row r="79" spans="1:12" s="2" customFormat="1" ht="13.15">
      <c r="A79" s="2" t="str">
        <f>'Consolidated Input'!A79</f>
        <v>NES</v>
      </c>
      <c r="B79" s="2" t="str">
        <f>'Consolidated Input'!B79</f>
        <v>CWW12_151TOT_PR24</v>
      </c>
      <c r="C79" s="2" t="str">
        <f>'Consolidated Input'!C79</f>
        <v>EA/NRW environmental programme bioresources (WINEP/NEP) - Sludge investigations and monitoring (NEP only) bioresources totex - Total</v>
      </c>
      <c r="D79" s="2" t="str">
        <f>'Consolidated Input'!D79</f>
        <v>£m</v>
      </c>
      <c r="E79" s="2" t="str">
        <f>'Consolidated Input'!E79</f>
        <v>Price Review 2024</v>
      </c>
      <c r="F79" s="122"/>
      <c r="G79" s="122"/>
      <c r="H79" s="122"/>
      <c r="I79" s="122"/>
      <c r="J79" s="122"/>
      <c r="K79" s="122"/>
      <c r="L79" s="122"/>
    </row>
    <row r="80" spans="1:12" s="2" customFormat="1" ht="13.15">
      <c r="A80" s="2" t="str">
        <f>'Consolidated Input'!A80</f>
        <v>NES</v>
      </c>
      <c r="B80" s="2" t="str">
        <f>'Consolidated Input'!B80</f>
        <v>CWW13_201_PR24</v>
      </c>
      <c r="C80" s="2" t="str">
        <f>'Consolidated Input'!C80</f>
        <v>EA/NRW environmental programme bioresources (WINEP/NEP) - Sludge investigations and monitoring; BVA (WINEP/NEP) bioresources capex - Expenditure on projects starting in AMP8</v>
      </c>
      <c r="D80" s="2" t="str">
        <f>'Consolidated Input'!D80</f>
        <v>£m</v>
      </c>
      <c r="E80" s="2" t="str">
        <f>'Consolidated Input'!E80</f>
        <v>Price Review 2024</v>
      </c>
      <c r="F80" s="122"/>
      <c r="G80" s="122"/>
      <c r="H80" s="122"/>
      <c r="I80" s="122"/>
      <c r="J80" s="122"/>
      <c r="K80" s="122"/>
      <c r="L80" s="122"/>
    </row>
    <row r="81" spans="1:12" s="2" customFormat="1" ht="13.15">
      <c r="A81" s="2" t="str">
        <f>'Consolidated Input'!A81</f>
        <v>NES</v>
      </c>
      <c r="B81" s="2" t="str">
        <f>'Consolidated Input'!B81</f>
        <v>CWW13_202_PR24</v>
      </c>
      <c r="C81" s="2" t="str">
        <f>'Consolidated Input'!C81</f>
        <v>EA/NRW environmental programme bioresources (WINEP/NEP) - Sludge investigations and monitoring; BVA (WINEP/NEP) bioresources opex - Expenditure on projects starting in AMP8</v>
      </c>
      <c r="D81" s="2" t="str">
        <f>'Consolidated Input'!D81</f>
        <v>£m</v>
      </c>
      <c r="E81" s="2" t="str">
        <f>'Consolidated Input'!E81</f>
        <v>Price Review 2024</v>
      </c>
      <c r="F81" s="122"/>
      <c r="G81" s="122"/>
      <c r="H81" s="122"/>
      <c r="I81" s="122"/>
      <c r="J81" s="122"/>
      <c r="K81" s="122"/>
      <c r="L81" s="122"/>
    </row>
    <row r="82" spans="1:12" s="2" customFormat="1" ht="13.15">
      <c r="A82" s="2" t="str">
        <f>'Consolidated Input'!A82</f>
        <v>NES</v>
      </c>
      <c r="B82" s="2" t="str">
        <f>'Consolidated Input'!B82</f>
        <v>CWW13_203_PR24</v>
      </c>
      <c r="C82" s="2" t="str">
        <f>'Consolidated Input'!C82</f>
        <v>EA/NRW environmental programme bioresources (WINEP/NEP) - Sludge investigations and monitoring; BVA (WINEP/NEP) bioresources totex - Expenditure on projects starting in AMP8</v>
      </c>
      <c r="D82" s="2" t="str">
        <f>'Consolidated Input'!D82</f>
        <v>£m</v>
      </c>
      <c r="E82" s="2" t="str">
        <f>'Consolidated Input'!E82</f>
        <v>Price Review 2024</v>
      </c>
      <c r="F82" s="122"/>
      <c r="G82" s="122"/>
      <c r="H82" s="122"/>
      <c r="I82" s="122"/>
      <c r="J82" s="122"/>
      <c r="K82" s="122"/>
      <c r="L82" s="122"/>
    </row>
    <row r="83" spans="1:12" s="2" customFormat="1" ht="13.15">
      <c r="A83" s="2" t="str">
        <f>'Consolidated Input'!A83</f>
        <v>NES</v>
      </c>
      <c r="B83" s="2" t="str">
        <f>'Consolidated Input'!B83</f>
        <v>CWW13_204_PR24</v>
      </c>
      <c r="C83" s="2" t="str">
        <f>'Consolidated Input'!C83</f>
        <v>EA/NRW environmental programme bioresources (WINEP/NEP) - Sludge investigations and monitoring; BVA (WINEP/NEP) bioresources third party contributions - Expenditure on projects starting in AMP8</v>
      </c>
      <c r="D83" s="2" t="str">
        <f>'Consolidated Input'!D83</f>
        <v>£m</v>
      </c>
      <c r="E83" s="2" t="str">
        <f>'Consolidated Input'!E83</f>
        <v>Price Review 2024</v>
      </c>
      <c r="F83" s="122"/>
      <c r="G83" s="122"/>
      <c r="H83" s="122"/>
      <c r="I83" s="122"/>
      <c r="J83" s="122"/>
      <c r="K83" s="122"/>
      <c r="L83" s="122"/>
    </row>
    <row r="84" spans="1:12" s="2" customFormat="1" ht="13.15">
      <c r="A84" s="2" t="str">
        <f>'Consolidated Input'!A84</f>
        <v>NES</v>
      </c>
      <c r="B84" s="2" t="str">
        <f>'Consolidated Input'!B84</f>
        <v>CWW14_201_PR24</v>
      </c>
      <c r="C84" s="2" t="str">
        <f>'Consolidated Input'!C84</f>
        <v>EA/NRW environmental programme bioresources (WINEP/NEP) - Sludge investigations and monitoring; BVA (WINEP/NEP) bioresources capex - Expenditure on alternative least cost option plan for projects starting in AMP8</v>
      </c>
      <c r="D84" s="2" t="str">
        <f>'Consolidated Input'!D84</f>
        <v>£m</v>
      </c>
      <c r="E84" s="2" t="str">
        <f>'Consolidated Input'!E84</f>
        <v>Price Review 2024</v>
      </c>
      <c r="F84" s="122"/>
      <c r="G84" s="122"/>
      <c r="H84" s="122"/>
      <c r="I84" s="122"/>
      <c r="J84" s="122"/>
      <c r="K84" s="122"/>
      <c r="L84" s="122"/>
    </row>
    <row r="85" spans="1:12" s="2" customFormat="1" ht="13.15">
      <c r="A85" s="2" t="str">
        <f>'Consolidated Input'!A85</f>
        <v>NES</v>
      </c>
      <c r="B85" s="2" t="str">
        <f>'Consolidated Input'!B85</f>
        <v>CWW14_202_PR24</v>
      </c>
      <c r="C85" s="2" t="str">
        <f>'Consolidated Input'!C85</f>
        <v>EA/NRW environmental programme bioresources (WINEP/NEP) - Sludge investigations and monitoring; BVA (WINEP/NEP) bioresources opex - Expenditure on alternative least cost option plan for projects starting in AMP8</v>
      </c>
      <c r="D85" s="2" t="str">
        <f>'Consolidated Input'!D85</f>
        <v>£m</v>
      </c>
      <c r="E85" s="2" t="str">
        <f>'Consolidated Input'!E85</f>
        <v>Price Review 2024</v>
      </c>
      <c r="F85" s="122"/>
      <c r="G85" s="122"/>
      <c r="H85" s="122"/>
      <c r="I85" s="122"/>
      <c r="J85" s="122"/>
      <c r="K85" s="122"/>
      <c r="L85" s="122"/>
    </row>
    <row r="86" spans="1:12" s="2" customFormat="1" ht="13.15">
      <c r="A86" s="2" t="str">
        <f>'Consolidated Input'!A86</f>
        <v>NES</v>
      </c>
      <c r="B86" s="2" t="str">
        <f>'Consolidated Input'!B86</f>
        <v>CWW14_203_PR24</v>
      </c>
      <c r="C86" s="2" t="str">
        <f>'Consolidated Input'!C86</f>
        <v>EA/NRW environmental programme bioresources (WINEP/NEP) - Sludge investigations and monitoring; BVA (WINEP/NEP) bioresources totex - Expenditure on alternative least cost option plan for projects starting in AMP8</v>
      </c>
      <c r="D86" s="2" t="str">
        <f>'Consolidated Input'!D86</f>
        <v>£m</v>
      </c>
      <c r="E86" s="2" t="str">
        <f>'Consolidated Input'!E86</f>
        <v>Price Review 2024</v>
      </c>
      <c r="F86" s="122"/>
      <c r="G86" s="122"/>
      <c r="H86" s="122"/>
      <c r="I86" s="122"/>
      <c r="J86" s="122"/>
      <c r="K86" s="122"/>
      <c r="L86" s="122"/>
    </row>
    <row r="87" spans="1:12" s="2" customFormat="1" ht="13.15">
      <c r="A87" s="2" t="str">
        <f>'Consolidated Input'!A87</f>
        <v>NES</v>
      </c>
      <c r="B87" s="2" t="str">
        <f>'Consolidated Input'!B87</f>
        <v>CWW17_149TOT_PR24</v>
      </c>
      <c r="C87" s="2" t="str">
        <f>'Consolidated Input'!C87</f>
        <v>EA/NRW environmental programme bioresources (WINEP/NEP) - Sludge investigations and monitoring (NEP only) bioresources capex - Total</v>
      </c>
      <c r="D87" s="2" t="str">
        <f>'Consolidated Input'!D87</f>
        <v>£m</v>
      </c>
      <c r="E87" s="2" t="str">
        <f>'Consolidated Input'!E87</f>
        <v>Price Review 2024</v>
      </c>
      <c r="F87" s="122"/>
      <c r="G87" s="122"/>
      <c r="H87" s="122"/>
      <c r="I87" s="122"/>
      <c r="J87" s="122"/>
      <c r="K87" s="122"/>
      <c r="L87" s="122"/>
    </row>
    <row r="88" spans="1:12" s="2" customFormat="1" ht="13.15">
      <c r="A88" s="2" t="str">
        <f>'Consolidated Input'!A88</f>
        <v>NES</v>
      </c>
      <c r="B88" s="2" t="str">
        <f>'Consolidated Input'!B88</f>
        <v>CWW17_150TOT_PR24</v>
      </c>
      <c r="C88" s="2" t="str">
        <f>'Consolidated Input'!C88</f>
        <v>EA/NRW environmental programme bioresources (WINEP/NEP) - Sludge investigations and monitoring (NEP only) bioresources opex - Total</v>
      </c>
      <c r="D88" s="2" t="str">
        <f>'Consolidated Input'!D88</f>
        <v>£m</v>
      </c>
      <c r="E88" s="2" t="str">
        <f>'Consolidated Input'!E88</f>
        <v>Price Review 2024</v>
      </c>
      <c r="F88" s="122"/>
      <c r="G88" s="122"/>
      <c r="H88" s="122"/>
      <c r="I88" s="122"/>
      <c r="J88" s="122"/>
      <c r="K88" s="122"/>
      <c r="L88" s="122"/>
    </row>
    <row r="89" spans="1:12" s="2" customFormat="1" ht="13.15">
      <c r="A89" s="2" t="str">
        <f>'Consolidated Input'!A89</f>
        <v>NES</v>
      </c>
      <c r="B89" s="2" t="str">
        <f>'Consolidated Input'!B89</f>
        <v>CWW17_151TOT_PR24</v>
      </c>
      <c r="C89" s="2" t="str">
        <f>'Consolidated Input'!C89</f>
        <v>EA/NRW environmental programme bioresources (WINEP/NEP) - Sludge investigations and monitoring (NEP only) bioresources totex - Total</v>
      </c>
      <c r="D89" s="2" t="str">
        <f>'Consolidated Input'!D89</f>
        <v>£m</v>
      </c>
      <c r="E89" s="2" t="str">
        <f>'Consolidated Input'!E89</f>
        <v>Price Review 2024</v>
      </c>
      <c r="F89" s="122"/>
      <c r="G89" s="122"/>
      <c r="H89" s="122"/>
      <c r="I89" s="122"/>
      <c r="J89" s="122"/>
      <c r="K89" s="122"/>
      <c r="L89" s="122"/>
    </row>
    <row r="90" spans="1:12" s="2" customFormat="1" ht="13.15">
      <c r="A90" s="2" t="str">
        <f>'Consolidated Input'!A90</f>
        <v>NES</v>
      </c>
      <c r="B90" s="2" t="str">
        <f>'Consolidated Input'!B90</f>
        <v>CWW20_064_PR24</v>
      </c>
      <c r="C90" s="2" t="str">
        <f>'Consolidated Input'!C90</f>
        <v>Other data - Total number of WINEP/NEP investigations</v>
      </c>
      <c r="D90" s="2" t="str">
        <f>'Consolidated Input'!D90</f>
        <v>nr</v>
      </c>
      <c r="E90" s="2" t="str">
        <f>'Consolidated Input'!E90</f>
        <v>Price Review 2024</v>
      </c>
      <c r="F90" s="122"/>
      <c r="G90" s="122"/>
      <c r="H90" s="122"/>
      <c r="I90" s="122"/>
      <c r="J90" s="122"/>
      <c r="K90" s="122"/>
      <c r="L90" s="122"/>
    </row>
    <row r="91" spans="1:12" s="2" customFormat="1" ht="13.15">
      <c r="A91" s="2" t="str">
        <f>'Consolidated Input'!A91</f>
        <v>NES</v>
      </c>
      <c r="B91" s="2" t="str">
        <f>'Consolidated Input'!B91</f>
        <v>BIO5_011_PR24</v>
      </c>
      <c r="C91" s="2" t="str">
        <f>'Consolidated Input'!C91</f>
        <v>Sludge management/sludge treatment/ Bioresources cost driver - Additional Line 1; Sludge management/sludge treatment/ Bioresources cost driver</v>
      </c>
      <c r="D91" s="2" t="str">
        <f>'Consolidated Input'!D91</f>
        <v>define</v>
      </c>
      <c r="E91" s="2" t="str">
        <f>'Consolidated Input'!E91</f>
        <v>Price Review 2024</v>
      </c>
      <c r="F91" s="122"/>
      <c r="G91" s="122"/>
      <c r="H91" s="122"/>
      <c r="I91" s="122"/>
      <c r="J91" s="122"/>
      <c r="K91" s="122"/>
      <c r="L91" s="122"/>
    </row>
    <row r="92" spans="1:12" s="2" customFormat="1" ht="13.15">
      <c r="A92" s="2" t="str">
        <f>'Consolidated Input'!A92</f>
        <v>SVE</v>
      </c>
      <c r="B92" s="2" t="str">
        <f>'Consolidated Input'!B92</f>
        <v>CWW3_149TOT_PR24</v>
      </c>
      <c r="C92" s="2" t="str">
        <f>'Consolidated Input'!C92</f>
        <v>EA/NRW environmental programme bioresources (WINEP/NEP) - Sludge investigations and monitoring (NEP only) bioresources capex - Total</v>
      </c>
      <c r="D92" s="2" t="str">
        <f>'Consolidated Input'!D92</f>
        <v>£m</v>
      </c>
      <c r="E92" s="2" t="str">
        <f>'Consolidated Input'!E92</f>
        <v>Price Review 2024</v>
      </c>
      <c r="F92" s="122"/>
      <c r="G92" s="122"/>
      <c r="H92" s="122"/>
      <c r="I92" s="122"/>
      <c r="J92" s="122"/>
      <c r="K92" s="122"/>
      <c r="L92" s="122"/>
    </row>
    <row r="93" spans="1:12" s="2" customFormat="1" ht="13.15">
      <c r="A93" s="2" t="str">
        <f>'Consolidated Input'!A93</f>
        <v>SVE</v>
      </c>
      <c r="B93" s="2" t="str">
        <f>'Consolidated Input'!B93</f>
        <v>CWW3_150TOT_PR24</v>
      </c>
      <c r="C93" s="2" t="str">
        <f>'Consolidated Input'!C93</f>
        <v>EA/NRW environmental programme bioresources (WINEP/NEP) - Sludge investigations and monitoring (NEP only) bioresources opex - Total</v>
      </c>
      <c r="D93" s="2" t="str">
        <f>'Consolidated Input'!D93</f>
        <v>£m</v>
      </c>
      <c r="E93" s="2" t="str">
        <f>'Consolidated Input'!E93</f>
        <v>Price Review 2024</v>
      </c>
      <c r="F93" s="122"/>
      <c r="G93" s="122"/>
      <c r="H93" s="122"/>
      <c r="I93" s="122"/>
      <c r="J93" s="122"/>
      <c r="K93" s="122"/>
      <c r="L93" s="122"/>
    </row>
    <row r="94" spans="1:12" s="2" customFormat="1" ht="13.15">
      <c r="A94" s="2" t="str">
        <f>'Consolidated Input'!A94</f>
        <v>SVE</v>
      </c>
      <c r="B94" s="2" t="str">
        <f>'Consolidated Input'!B94</f>
        <v>CWW3_151TOT_PR24</v>
      </c>
      <c r="C94" s="2" t="str">
        <f>'Consolidated Input'!C94</f>
        <v>EA/NRW environmental programme bioresources (WINEP/NEP) - Sludge investigations and monitoring (NEP only) bioresources totex - Total</v>
      </c>
      <c r="D94" s="2" t="str">
        <f>'Consolidated Input'!D94</f>
        <v>£m</v>
      </c>
      <c r="E94" s="2" t="str">
        <f>'Consolidated Input'!E94</f>
        <v>Price Review 2024</v>
      </c>
      <c r="F94" s="122"/>
      <c r="G94" s="122"/>
      <c r="H94" s="122"/>
      <c r="I94" s="122"/>
      <c r="J94" s="122"/>
      <c r="K94" s="122"/>
      <c r="L94" s="122"/>
    </row>
    <row r="95" spans="1:12" s="2" customFormat="1" ht="13.15">
      <c r="A95" s="2" t="str">
        <f>'Consolidated Input'!A95</f>
        <v>SVE</v>
      </c>
      <c r="B95" s="2" t="str">
        <f>'Consolidated Input'!B95</f>
        <v>CWW9_149TOT_PR24</v>
      </c>
      <c r="C95" s="2" t="str">
        <f>'Consolidated Input'!C95</f>
        <v>EA/NRW environmental programme bioresources (WINEP/NEP) - Sludge investigations and monitoring (NEP only) bioresources capex - Total</v>
      </c>
      <c r="D95" s="2" t="str">
        <f>'Consolidated Input'!D95</f>
        <v>£m</v>
      </c>
      <c r="E95" s="2" t="str">
        <f>'Consolidated Input'!E95</f>
        <v>Price Review 2024</v>
      </c>
      <c r="F95" s="122"/>
      <c r="G95" s="122"/>
      <c r="H95" s="122"/>
      <c r="I95" s="122"/>
      <c r="J95" s="122"/>
      <c r="K95" s="122"/>
      <c r="L95" s="122"/>
    </row>
    <row r="96" spans="1:12" s="2" customFormat="1" ht="13.15">
      <c r="A96" s="2" t="str">
        <f>'Consolidated Input'!A96</f>
        <v>SVE</v>
      </c>
      <c r="B96" s="2" t="str">
        <f>'Consolidated Input'!B96</f>
        <v>CWW9_150TOT_PR24</v>
      </c>
      <c r="C96" s="2" t="str">
        <f>'Consolidated Input'!C96</f>
        <v>EA/NRW environmental programme bioresources (WINEP/NEP) - Sludge investigations and monitoring (NEP only) bioresources opex - Total</v>
      </c>
      <c r="D96" s="2" t="str">
        <f>'Consolidated Input'!D96</f>
        <v>£m</v>
      </c>
      <c r="E96" s="2" t="str">
        <f>'Consolidated Input'!E96</f>
        <v>Price Review 2024</v>
      </c>
      <c r="F96" s="122"/>
      <c r="G96" s="122"/>
      <c r="H96" s="122"/>
      <c r="I96" s="122"/>
      <c r="J96" s="122"/>
      <c r="K96" s="122"/>
      <c r="L96" s="122"/>
    </row>
    <row r="97" spans="1:12" s="2" customFormat="1" ht="13.15">
      <c r="A97" s="2" t="str">
        <f>'Consolidated Input'!A97</f>
        <v>SVE</v>
      </c>
      <c r="B97" s="2" t="str">
        <f>'Consolidated Input'!B97</f>
        <v>CWW9_151TOT_PR24</v>
      </c>
      <c r="C97" s="2" t="str">
        <f>'Consolidated Input'!C97</f>
        <v>EA/NRW environmental programme bioresources (WINEP/NEP) - Sludge investigations and monitoring (NEP only) bioresources totex - Total</v>
      </c>
      <c r="D97" s="2" t="str">
        <f>'Consolidated Input'!D97</f>
        <v>£m</v>
      </c>
      <c r="E97" s="2" t="str">
        <f>'Consolidated Input'!E97</f>
        <v>Price Review 2024</v>
      </c>
      <c r="F97" s="122"/>
      <c r="G97" s="122"/>
      <c r="H97" s="122"/>
      <c r="I97" s="122"/>
      <c r="J97" s="122"/>
      <c r="K97" s="122"/>
      <c r="L97" s="122"/>
    </row>
    <row r="98" spans="1:12" s="2" customFormat="1" ht="13.15">
      <c r="A98" s="2" t="str">
        <f>'Consolidated Input'!A98</f>
        <v>SVE</v>
      </c>
      <c r="B98" s="2" t="str">
        <f>'Consolidated Input'!B98</f>
        <v>CWW12_149TOT_PR24</v>
      </c>
      <c r="C98" s="2" t="str">
        <f>'Consolidated Input'!C98</f>
        <v>EA/NRW environmental programme bioresources (WINEP/NEP) - Sludge investigations and monitoring (NEP only) bioresources capex - Total</v>
      </c>
      <c r="D98" s="2" t="str">
        <f>'Consolidated Input'!D98</f>
        <v>£m</v>
      </c>
      <c r="E98" s="2" t="str">
        <f>'Consolidated Input'!E98</f>
        <v>Price Review 2024</v>
      </c>
      <c r="F98" s="122"/>
      <c r="G98" s="122"/>
      <c r="H98" s="122"/>
      <c r="I98" s="122"/>
      <c r="J98" s="122"/>
      <c r="K98" s="122"/>
      <c r="L98" s="122"/>
    </row>
    <row r="99" spans="1:12" s="2" customFormat="1" ht="13.15">
      <c r="A99" s="2" t="str">
        <f>'Consolidated Input'!A99</f>
        <v>SVE</v>
      </c>
      <c r="B99" s="2" t="str">
        <f>'Consolidated Input'!B99</f>
        <v>CWW12_150TOT_PR24</v>
      </c>
      <c r="C99" s="2" t="str">
        <f>'Consolidated Input'!C99</f>
        <v>EA/NRW environmental programme bioresources (WINEP/NEP) - Sludge investigations and monitoring (NEP only) bioresources opex - Total</v>
      </c>
      <c r="D99" s="2" t="str">
        <f>'Consolidated Input'!D99</f>
        <v>£m</v>
      </c>
      <c r="E99" s="2" t="str">
        <f>'Consolidated Input'!E99</f>
        <v>Price Review 2024</v>
      </c>
      <c r="F99" s="122"/>
      <c r="G99" s="122"/>
      <c r="H99" s="122"/>
      <c r="I99" s="122"/>
      <c r="J99" s="122"/>
      <c r="K99" s="122"/>
      <c r="L99" s="122"/>
    </row>
    <row r="100" spans="1:12" s="2" customFormat="1" ht="13.15">
      <c r="A100" s="2" t="str">
        <f>'Consolidated Input'!A100</f>
        <v>SVE</v>
      </c>
      <c r="B100" s="2" t="str">
        <f>'Consolidated Input'!B100</f>
        <v>CWW12_151TOT_PR24</v>
      </c>
      <c r="C100" s="2" t="str">
        <f>'Consolidated Input'!C100</f>
        <v>EA/NRW environmental programme bioresources (WINEP/NEP) - Sludge investigations and monitoring (NEP only) bioresources totex - Total</v>
      </c>
      <c r="D100" s="2" t="str">
        <f>'Consolidated Input'!D100</f>
        <v>£m</v>
      </c>
      <c r="E100" s="2" t="str">
        <f>'Consolidated Input'!E100</f>
        <v>Price Review 2024</v>
      </c>
      <c r="F100" s="122"/>
      <c r="G100" s="122"/>
      <c r="H100" s="122"/>
      <c r="I100" s="122"/>
      <c r="J100" s="122"/>
      <c r="K100" s="122"/>
      <c r="L100" s="122"/>
    </row>
    <row r="101" spans="1:12" s="2" customFormat="1" ht="13.15">
      <c r="A101" s="2" t="str">
        <f>'Consolidated Input'!A101</f>
        <v>SVE</v>
      </c>
      <c r="B101" s="2" t="str">
        <f>'Consolidated Input'!B101</f>
        <v>CWW13_201_PR24</v>
      </c>
      <c r="C101" s="2" t="str">
        <f>'Consolidated Input'!C101</f>
        <v>EA/NRW environmental programme bioresources (WINEP/NEP) - Sludge investigations and monitoring; BVA (WINEP/NEP) bioresources capex - Expenditure on projects starting in AMP8</v>
      </c>
      <c r="D101" s="2" t="str">
        <f>'Consolidated Input'!D101</f>
        <v>£m</v>
      </c>
      <c r="E101" s="2" t="str">
        <f>'Consolidated Input'!E101</f>
        <v>Price Review 2024</v>
      </c>
      <c r="F101" s="122"/>
      <c r="G101" s="122"/>
      <c r="H101" s="122"/>
      <c r="I101" s="122"/>
      <c r="J101" s="122"/>
      <c r="K101" s="122"/>
      <c r="L101" s="122"/>
    </row>
    <row r="102" spans="1:12" s="2" customFormat="1" ht="13.15">
      <c r="A102" s="2" t="str">
        <f>'Consolidated Input'!A102</f>
        <v>SVE</v>
      </c>
      <c r="B102" s="2" t="str">
        <f>'Consolidated Input'!B102</f>
        <v>CWW13_202_PR24</v>
      </c>
      <c r="C102" s="2" t="str">
        <f>'Consolidated Input'!C102</f>
        <v>EA/NRW environmental programme bioresources (WINEP/NEP) - Sludge investigations and monitoring; BVA (WINEP/NEP) bioresources opex - Expenditure on projects starting in AMP8</v>
      </c>
      <c r="D102" s="2" t="str">
        <f>'Consolidated Input'!D102</f>
        <v>£m</v>
      </c>
      <c r="E102" s="2" t="str">
        <f>'Consolidated Input'!E102</f>
        <v>Price Review 2024</v>
      </c>
      <c r="F102" s="122"/>
      <c r="G102" s="122"/>
      <c r="H102" s="122"/>
      <c r="I102" s="122"/>
      <c r="J102" s="122"/>
      <c r="K102" s="122"/>
      <c r="L102" s="122"/>
    </row>
    <row r="103" spans="1:12" s="2" customFormat="1" ht="13.15">
      <c r="A103" s="2" t="str">
        <f>'Consolidated Input'!A103</f>
        <v>SVE</v>
      </c>
      <c r="B103" s="2" t="str">
        <f>'Consolidated Input'!B103</f>
        <v>CWW13_203_PR24</v>
      </c>
      <c r="C103" s="2" t="str">
        <f>'Consolidated Input'!C103</f>
        <v>EA/NRW environmental programme bioresources (WINEP/NEP) - Sludge investigations and monitoring; BVA (WINEP/NEP) bioresources totex - Expenditure on projects starting in AMP8</v>
      </c>
      <c r="D103" s="2" t="str">
        <f>'Consolidated Input'!D103</f>
        <v>£m</v>
      </c>
      <c r="E103" s="2" t="str">
        <f>'Consolidated Input'!E103</f>
        <v>Price Review 2024</v>
      </c>
      <c r="F103" s="122"/>
      <c r="G103" s="122"/>
      <c r="H103" s="122"/>
      <c r="I103" s="122"/>
      <c r="J103" s="122"/>
      <c r="K103" s="122"/>
      <c r="L103" s="122"/>
    </row>
    <row r="104" spans="1:12" s="2" customFormat="1" ht="13.15">
      <c r="A104" s="2" t="str">
        <f>'Consolidated Input'!A104</f>
        <v>SVE</v>
      </c>
      <c r="B104" s="2" t="str">
        <f>'Consolidated Input'!B104</f>
        <v>CWW13_204_PR24</v>
      </c>
      <c r="C104" s="2" t="str">
        <f>'Consolidated Input'!C104</f>
        <v>EA/NRW environmental programme bioresources (WINEP/NEP) - Sludge investigations and monitoring; BVA (WINEP/NEP) bioresources third party contributions - Expenditure on projects starting in AMP8</v>
      </c>
      <c r="D104" s="2" t="str">
        <f>'Consolidated Input'!D104</f>
        <v>£m</v>
      </c>
      <c r="E104" s="2" t="str">
        <f>'Consolidated Input'!E104</f>
        <v>Price Review 2024</v>
      </c>
      <c r="F104" s="122"/>
      <c r="G104" s="122"/>
      <c r="H104" s="122"/>
      <c r="I104" s="122"/>
      <c r="J104" s="122"/>
      <c r="K104" s="122"/>
      <c r="L104" s="122"/>
    </row>
    <row r="105" spans="1:12" s="2" customFormat="1" ht="13.15">
      <c r="A105" s="2" t="str">
        <f>'Consolidated Input'!A105</f>
        <v>SVE</v>
      </c>
      <c r="B105" s="2" t="str">
        <f>'Consolidated Input'!B105</f>
        <v>CWW14_201_PR24</v>
      </c>
      <c r="C105" s="2" t="str">
        <f>'Consolidated Input'!C105</f>
        <v>EA/NRW environmental programme bioresources (WINEP/NEP) - Sludge investigations and monitoring; BVA (WINEP/NEP) bioresources capex - Expenditure on alternative least cost option plan for projects starting in AMP8</v>
      </c>
      <c r="D105" s="2" t="str">
        <f>'Consolidated Input'!D105</f>
        <v>£m</v>
      </c>
      <c r="E105" s="2" t="str">
        <f>'Consolidated Input'!E105</f>
        <v>Price Review 2024</v>
      </c>
      <c r="F105" s="122"/>
      <c r="G105" s="122"/>
      <c r="H105" s="122"/>
      <c r="I105" s="122"/>
      <c r="J105" s="122"/>
      <c r="K105" s="122"/>
      <c r="L105" s="122"/>
    </row>
    <row r="106" spans="1:12" s="2" customFormat="1" ht="13.15">
      <c r="A106" s="2" t="str">
        <f>'Consolidated Input'!A106</f>
        <v>SVE</v>
      </c>
      <c r="B106" s="2" t="str">
        <f>'Consolidated Input'!B106</f>
        <v>CWW14_202_PR24</v>
      </c>
      <c r="C106" s="2" t="str">
        <f>'Consolidated Input'!C106</f>
        <v>EA/NRW environmental programme bioresources (WINEP/NEP) - Sludge investigations and monitoring; BVA (WINEP/NEP) bioresources opex - Expenditure on alternative least cost option plan for projects starting in AMP8</v>
      </c>
      <c r="D106" s="2" t="str">
        <f>'Consolidated Input'!D106</f>
        <v>£m</v>
      </c>
      <c r="E106" s="2" t="str">
        <f>'Consolidated Input'!E106</f>
        <v>Price Review 2024</v>
      </c>
      <c r="F106" s="122"/>
      <c r="G106" s="122"/>
      <c r="H106" s="122"/>
      <c r="I106" s="122"/>
      <c r="J106" s="122"/>
      <c r="K106" s="122"/>
      <c r="L106" s="122"/>
    </row>
    <row r="107" spans="1:12" s="2" customFormat="1" ht="13.15">
      <c r="A107" s="2" t="str">
        <f>'Consolidated Input'!A107</f>
        <v>SVE</v>
      </c>
      <c r="B107" s="2" t="str">
        <f>'Consolidated Input'!B107</f>
        <v>CWW14_203_PR24</v>
      </c>
      <c r="C107" s="2" t="str">
        <f>'Consolidated Input'!C107</f>
        <v>EA/NRW environmental programme bioresources (WINEP/NEP) - Sludge investigations and monitoring; BVA (WINEP/NEP) bioresources totex - Expenditure on alternative least cost option plan for projects starting in AMP8</v>
      </c>
      <c r="D107" s="2" t="str">
        <f>'Consolidated Input'!D107</f>
        <v>£m</v>
      </c>
      <c r="E107" s="2" t="str">
        <f>'Consolidated Input'!E107</f>
        <v>Price Review 2024</v>
      </c>
      <c r="F107" s="122"/>
      <c r="G107" s="122"/>
      <c r="H107" s="122"/>
      <c r="I107" s="122"/>
      <c r="J107" s="122"/>
      <c r="K107" s="122"/>
      <c r="L107" s="122"/>
    </row>
    <row r="108" spans="1:12" s="2" customFormat="1" ht="13.15">
      <c r="A108" s="2" t="str">
        <f>'Consolidated Input'!A108</f>
        <v>SVE</v>
      </c>
      <c r="B108" s="2" t="str">
        <f>'Consolidated Input'!B108</f>
        <v>CWW17_149TOT_PR24</v>
      </c>
      <c r="C108" s="2" t="str">
        <f>'Consolidated Input'!C108</f>
        <v>EA/NRW environmental programme bioresources (WINEP/NEP) - Sludge investigations and monitoring (NEP only) bioresources capex - Total</v>
      </c>
      <c r="D108" s="2" t="str">
        <f>'Consolidated Input'!D108</f>
        <v>£m</v>
      </c>
      <c r="E108" s="2" t="str">
        <f>'Consolidated Input'!E108</f>
        <v>Price Review 2024</v>
      </c>
      <c r="F108" s="122"/>
      <c r="G108" s="122"/>
      <c r="H108" s="122"/>
      <c r="I108" s="122"/>
      <c r="J108" s="122"/>
      <c r="K108" s="122"/>
      <c r="L108" s="122"/>
    </row>
    <row r="109" spans="1:12" s="2" customFormat="1" ht="13.15">
      <c r="A109" s="2" t="str">
        <f>'Consolidated Input'!A109</f>
        <v>SVE</v>
      </c>
      <c r="B109" s="2" t="str">
        <f>'Consolidated Input'!B109</f>
        <v>CWW17_150TOT_PR24</v>
      </c>
      <c r="C109" s="2" t="str">
        <f>'Consolidated Input'!C109</f>
        <v>EA/NRW environmental programme bioresources (WINEP/NEP) - Sludge investigations and monitoring (NEP only) bioresources opex - Total</v>
      </c>
      <c r="D109" s="2" t="str">
        <f>'Consolidated Input'!D109</f>
        <v>£m</v>
      </c>
      <c r="E109" s="2" t="str">
        <f>'Consolidated Input'!E109</f>
        <v>Price Review 2024</v>
      </c>
      <c r="F109" s="122"/>
      <c r="G109" s="122"/>
      <c r="H109" s="122"/>
      <c r="I109" s="122"/>
      <c r="J109" s="122"/>
      <c r="K109" s="122"/>
      <c r="L109" s="122"/>
    </row>
    <row r="110" spans="1:12" s="2" customFormat="1" ht="13.15">
      <c r="A110" s="2" t="str">
        <f>'Consolidated Input'!A110</f>
        <v>SVE</v>
      </c>
      <c r="B110" s="2" t="str">
        <f>'Consolidated Input'!B110</f>
        <v>CWW17_151TOT_PR24</v>
      </c>
      <c r="C110" s="2" t="str">
        <f>'Consolidated Input'!C110</f>
        <v>EA/NRW environmental programme bioresources (WINEP/NEP) - Sludge investigations and monitoring (NEP only) bioresources totex - Total</v>
      </c>
      <c r="D110" s="2" t="str">
        <f>'Consolidated Input'!D110</f>
        <v>£m</v>
      </c>
      <c r="E110" s="2" t="str">
        <f>'Consolidated Input'!E110</f>
        <v>Price Review 2024</v>
      </c>
      <c r="F110" s="122"/>
      <c r="G110" s="122"/>
      <c r="H110" s="122"/>
      <c r="I110" s="122"/>
      <c r="J110" s="122"/>
      <c r="K110" s="122"/>
      <c r="L110" s="122"/>
    </row>
    <row r="111" spans="1:12" s="2" customFormat="1" ht="13.15">
      <c r="A111" s="2" t="str">
        <f>'Consolidated Input'!A111</f>
        <v>SVE</v>
      </c>
      <c r="B111" s="2" t="str">
        <f>'Consolidated Input'!B111</f>
        <v>CWW20_064_PR24</v>
      </c>
      <c r="C111" s="2" t="str">
        <f>'Consolidated Input'!C111</f>
        <v>Other data - Total number of WINEP/NEP investigations</v>
      </c>
      <c r="D111" s="2" t="str">
        <f>'Consolidated Input'!D111</f>
        <v>nr</v>
      </c>
      <c r="E111" s="2" t="str">
        <f>'Consolidated Input'!E111</f>
        <v>Price Review 2024</v>
      </c>
      <c r="F111" s="122"/>
      <c r="G111" s="122"/>
      <c r="H111" s="122"/>
      <c r="I111" s="122"/>
      <c r="J111" s="122"/>
      <c r="K111" s="122"/>
      <c r="L111" s="122"/>
    </row>
    <row r="112" spans="1:12" s="2" customFormat="1" ht="13.15">
      <c r="A112" s="2" t="str">
        <f>'Consolidated Input'!A112</f>
        <v>SVE</v>
      </c>
      <c r="B112" s="2" t="str">
        <f>'Consolidated Input'!B112</f>
        <v>BIO5_011_PR24</v>
      </c>
      <c r="C112" s="2" t="str">
        <f>'Consolidated Input'!C112</f>
        <v>Sludge management/sludge treatment/ Bioresources cost driver - Additional Line 1; Sludge management/sludge treatment/ Bioresources cost driver</v>
      </c>
      <c r="D112" s="2" t="str">
        <f>'Consolidated Input'!D112</f>
        <v>define</v>
      </c>
      <c r="E112" s="2" t="str">
        <f>'Consolidated Input'!E112</f>
        <v>Price Review 2024</v>
      </c>
      <c r="F112" s="122"/>
      <c r="G112" s="122"/>
      <c r="H112" s="122"/>
      <c r="I112" s="122"/>
      <c r="J112" s="122"/>
      <c r="K112" s="122"/>
      <c r="L112" s="122"/>
    </row>
    <row r="113" spans="1:12" s="2" customFormat="1" ht="13.15">
      <c r="A113" s="2" t="str">
        <f>'Consolidated Input'!A113</f>
        <v>SWB</v>
      </c>
      <c r="B113" s="2" t="str">
        <f>'Consolidated Input'!B113</f>
        <v>CWW3_149TOT_PR24</v>
      </c>
      <c r="C113" s="2" t="str">
        <f>'Consolidated Input'!C113</f>
        <v>EA/NRW environmental programme bioresources (WINEP/NEP) - Sludge investigations and monitoring (NEP only) bioresources capex - Total</v>
      </c>
      <c r="D113" s="2" t="str">
        <f>'Consolidated Input'!D113</f>
        <v>£m</v>
      </c>
      <c r="E113" s="2" t="str">
        <f>'Consolidated Input'!E113</f>
        <v>Price Review 2024</v>
      </c>
      <c r="F113" s="122"/>
      <c r="G113" s="122"/>
      <c r="H113" s="122"/>
      <c r="I113" s="122"/>
      <c r="J113" s="122"/>
      <c r="K113" s="122"/>
      <c r="L113" s="122"/>
    </row>
    <row r="114" spans="1:12" s="2" customFormat="1" ht="13.15">
      <c r="A114" s="2" t="str">
        <f>'Consolidated Input'!A114</f>
        <v>SWB</v>
      </c>
      <c r="B114" s="2" t="str">
        <f>'Consolidated Input'!B114</f>
        <v>CWW3_150TOT_PR24</v>
      </c>
      <c r="C114" s="2" t="str">
        <f>'Consolidated Input'!C114</f>
        <v>EA/NRW environmental programme bioresources (WINEP/NEP) - Sludge investigations and monitoring (NEP only) bioresources opex - Total</v>
      </c>
      <c r="D114" s="2" t="str">
        <f>'Consolidated Input'!D114</f>
        <v>£m</v>
      </c>
      <c r="E114" s="2" t="str">
        <f>'Consolidated Input'!E114</f>
        <v>Price Review 2024</v>
      </c>
      <c r="F114" s="122"/>
      <c r="G114" s="122"/>
      <c r="H114" s="122"/>
      <c r="I114" s="122"/>
      <c r="J114" s="122"/>
      <c r="K114" s="122"/>
      <c r="L114" s="122"/>
    </row>
    <row r="115" spans="1:12" s="2" customFormat="1" ht="13.15">
      <c r="A115" s="2" t="str">
        <f>'Consolidated Input'!A115</f>
        <v>SWB</v>
      </c>
      <c r="B115" s="2" t="str">
        <f>'Consolidated Input'!B115</f>
        <v>CWW3_151TOT_PR24</v>
      </c>
      <c r="C115" s="2" t="str">
        <f>'Consolidated Input'!C115</f>
        <v>EA/NRW environmental programme bioresources (WINEP/NEP) - Sludge investigations and monitoring (NEP only) bioresources totex - Total</v>
      </c>
      <c r="D115" s="2" t="str">
        <f>'Consolidated Input'!D115</f>
        <v>£m</v>
      </c>
      <c r="E115" s="2" t="str">
        <f>'Consolidated Input'!E115</f>
        <v>Price Review 2024</v>
      </c>
      <c r="F115" s="122"/>
      <c r="G115" s="122"/>
      <c r="H115" s="122"/>
      <c r="I115" s="122"/>
      <c r="J115" s="122"/>
      <c r="K115" s="122"/>
      <c r="L115" s="122"/>
    </row>
    <row r="116" spans="1:12" s="2" customFormat="1" ht="13.15">
      <c r="A116" s="2" t="str">
        <f>'Consolidated Input'!A116</f>
        <v>SWB</v>
      </c>
      <c r="B116" s="2" t="str">
        <f>'Consolidated Input'!B116</f>
        <v>CWW9_149TOT_PR24</v>
      </c>
      <c r="C116" s="2" t="str">
        <f>'Consolidated Input'!C116</f>
        <v>EA/NRW environmental programme bioresources (WINEP/NEP) - Sludge investigations and monitoring (NEP only) bioresources capex - Total</v>
      </c>
      <c r="D116" s="2" t="str">
        <f>'Consolidated Input'!D116</f>
        <v>£m</v>
      </c>
      <c r="E116" s="2" t="str">
        <f>'Consolidated Input'!E116</f>
        <v>Price Review 2024</v>
      </c>
      <c r="F116" s="122"/>
      <c r="G116" s="122"/>
      <c r="H116" s="122"/>
      <c r="I116" s="122"/>
      <c r="J116" s="122"/>
      <c r="K116" s="122"/>
      <c r="L116" s="122"/>
    </row>
    <row r="117" spans="1:12" s="2" customFormat="1" ht="13.15">
      <c r="A117" s="2" t="str">
        <f>'Consolidated Input'!A117</f>
        <v>SWB</v>
      </c>
      <c r="B117" s="2" t="str">
        <f>'Consolidated Input'!B117</f>
        <v>CWW9_150TOT_PR24</v>
      </c>
      <c r="C117" s="2" t="str">
        <f>'Consolidated Input'!C117</f>
        <v>EA/NRW environmental programme bioresources (WINEP/NEP) - Sludge investigations and monitoring (NEP only) bioresources opex - Total</v>
      </c>
      <c r="D117" s="2" t="str">
        <f>'Consolidated Input'!D117</f>
        <v>£m</v>
      </c>
      <c r="E117" s="2" t="str">
        <f>'Consolidated Input'!E117</f>
        <v>Price Review 2024</v>
      </c>
      <c r="F117" s="122"/>
      <c r="G117" s="122"/>
      <c r="H117" s="122"/>
      <c r="I117" s="122"/>
      <c r="J117" s="122"/>
      <c r="K117" s="122"/>
      <c r="L117" s="122"/>
    </row>
    <row r="118" spans="1:12" s="2" customFormat="1" ht="13.15">
      <c r="A118" s="2" t="str">
        <f>'Consolidated Input'!A118</f>
        <v>SWB</v>
      </c>
      <c r="B118" s="2" t="str">
        <f>'Consolidated Input'!B118</f>
        <v>CWW9_151TOT_PR24</v>
      </c>
      <c r="C118" s="2" t="str">
        <f>'Consolidated Input'!C118</f>
        <v>EA/NRW environmental programme bioresources (WINEP/NEP) - Sludge investigations and monitoring (NEP only) bioresources totex - Total</v>
      </c>
      <c r="D118" s="2" t="str">
        <f>'Consolidated Input'!D118</f>
        <v>£m</v>
      </c>
      <c r="E118" s="2" t="str">
        <f>'Consolidated Input'!E118</f>
        <v>Price Review 2024</v>
      </c>
      <c r="F118" s="122"/>
      <c r="G118" s="122"/>
      <c r="H118" s="122"/>
      <c r="I118" s="122"/>
      <c r="J118" s="122"/>
      <c r="K118" s="122"/>
      <c r="L118" s="122"/>
    </row>
    <row r="119" spans="1:12" s="2" customFormat="1" ht="13.15">
      <c r="A119" s="2" t="str">
        <f>'Consolidated Input'!A119</f>
        <v>SWB</v>
      </c>
      <c r="B119" s="2" t="str">
        <f>'Consolidated Input'!B119</f>
        <v>CWW12_149TOT_PR24</v>
      </c>
      <c r="C119" s="2" t="str">
        <f>'Consolidated Input'!C119</f>
        <v>EA/NRW environmental programme bioresources (WINEP/NEP) - Sludge investigations and monitoring (NEP only) bioresources capex - Total</v>
      </c>
      <c r="D119" s="2" t="str">
        <f>'Consolidated Input'!D119</f>
        <v>£m</v>
      </c>
      <c r="E119" s="2" t="str">
        <f>'Consolidated Input'!E119</f>
        <v>Price Review 2024</v>
      </c>
      <c r="F119" s="122"/>
      <c r="G119" s="122"/>
      <c r="H119" s="122"/>
      <c r="I119" s="122"/>
      <c r="J119" s="122"/>
      <c r="K119" s="122"/>
      <c r="L119" s="122"/>
    </row>
    <row r="120" spans="1:12" s="2" customFormat="1" ht="13.15">
      <c r="A120" s="2" t="str">
        <f>'Consolidated Input'!A120</f>
        <v>SWB</v>
      </c>
      <c r="B120" s="2" t="str">
        <f>'Consolidated Input'!B120</f>
        <v>CWW12_150TOT_PR24</v>
      </c>
      <c r="C120" s="2" t="str">
        <f>'Consolidated Input'!C120</f>
        <v>EA/NRW environmental programme bioresources (WINEP/NEP) - Sludge investigations and monitoring (NEP only) bioresources opex - Total</v>
      </c>
      <c r="D120" s="2" t="str">
        <f>'Consolidated Input'!D120</f>
        <v>£m</v>
      </c>
      <c r="E120" s="2" t="str">
        <f>'Consolidated Input'!E120</f>
        <v>Price Review 2024</v>
      </c>
      <c r="F120" s="122"/>
      <c r="G120" s="122"/>
      <c r="H120" s="122"/>
      <c r="I120" s="122"/>
      <c r="J120" s="122"/>
      <c r="K120" s="122"/>
      <c r="L120" s="122"/>
    </row>
    <row r="121" spans="1:12" s="2" customFormat="1" ht="13.15">
      <c r="A121" s="2" t="str">
        <f>'Consolidated Input'!A121</f>
        <v>SWB</v>
      </c>
      <c r="B121" s="2" t="str">
        <f>'Consolidated Input'!B121</f>
        <v>CWW12_151TOT_PR24</v>
      </c>
      <c r="C121" s="2" t="str">
        <f>'Consolidated Input'!C121</f>
        <v>EA/NRW environmental programme bioresources (WINEP/NEP) - Sludge investigations and monitoring (NEP only) bioresources totex - Total</v>
      </c>
      <c r="D121" s="2" t="str">
        <f>'Consolidated Input'!D121</f>
        <v>£m</v>
      </c>
      <c r="E121" s="2" t="str">
        <f>'Consolidated Input'!E121</f>
        <v>Price Review 2024</v>
      </c>
      <c r="F121" s="122"/>
      <c r="G121" s="122"/>
      <c r="H121" s="122"/>
      <c r="I121" s="122"/>
      <c r="J121" s="122"/>
      <c r="K121" s="122"/>
      <c r="L121" s="122"/>
    </row>
    <row r="122" spans="1:12" s="2" customFormat="1" ht="13.15">
      <c r="A122" s="2" t="str">
        <f>'Consolidated Input'!A122</f>
        <v>SWB</v>
      </c>
      <c r="B122" s="2" t="str">
        <f>'Consolidated Input'!B122</f>
        <v>CWW13_201_PR24</v>
      </c>
      <c r="C122" s="2" t="str">
        <f>'Consolidated Input'!C122</f>
        <v>EA/NRW environmental programme bioresources (WINEP/NEP) - Sludge investigations and monitoring; BVA (WINEP/NEP) bioresources capex - Expenditure on projects starting in AMP8</v>
      </c>
      <c r="D122" s="2" t="str">
        <f>'Consolidated Input'!D122</f>
        <v>£m</v>
      </c>
      <c r="E122" s="2" t="str">
        <f>'Consolidated Input'!E122</f>
        <v>Price Review 2024</v>
      </c>
      <c r="F122" s="122"/>
      <c r="G122" s="122"/>
      <c r="H122" s="122"/>
      <c r="I122" s="122"/>
      <c r="J122" s="122"/>
      <c r="K122" s="122"/>
      <c r="L122" s="122"/>
    </row>
    <row r="123" spans="1:12" s="2" customFormat="1" ht="13.15">
      <c r="A123" s="2" t="str">
        <f>'Consolidated Input'!A123</f>
        <v>SWB</v>
      </c>
      <c r="B123" s="2" t="str">
        <f>'Consolidated Input'!B123</f>
        <v>CWW13_202_PR24</v>
      </c>
      <c r="C123" s="2" t="str">
        <f>'Consolidated Input'!C123</f>
        <v>EA/NRW environmental programme bioresources (WINEP/NEP) - Sludge investigations and monitoring; BVA (WINEP/NEP) bioresources opex - Expenditure on projects starting in AMP8</v>
      </c>
      <c r="D123" s="2" t="str">
        <f>'Consolidated Input'!D123</f>
        <v>£m</v>
      </c>
      <c r="E123" s="2" t="str">
        <f>'Consolidated Input'!E123</f>
        <v>Price Review 2024</v>
      </c>
      <c r="F123" s="122"/>
      <c r="G123" s="122"/>
      <c r="H123" s="122"/>
      <c r="I123" s="122"/>
      <c r="J123" s="122"/>
      <c r="K123" s="122"/>
      <c r="L123" s="122"/>
    </row>
    <row r="124" spans="1:12" s="2" customFormat="1" ht="13.15">
      <c r="A124" s="2" t="str">
        <f>'Consolidated Input'!A124</f>
        <v>SWB</v>
      </c>
      <c r="B124" s="2" t="str">
        <f>'Consolidated Input'!B124</f>
        <v>CWW13_203_PR24</v>
      </c>
      <c r="C124" s="2" t="str">
        <f>'Consolidated Input'!C124</f>
        <v>EA/NRW environmental programme bioresources (WINEP/NEP) - Sludge investigations and monitoring; BVA (WINEP/NEP) bioresources totex - Expenditure on projects starting in AMP8</v>
      </c>
      <c r="D124" s="2" t="str">
        <f>'Consolidated Input'!D124</f>
        <v>£m</v>
      </c>
      <c r="E124" s="2" t="str">
        <f>'Consolidated Input'!E124</f>
        <v>Price Review 2024</v>
      </c>
      <c r="F124" s="122"/>
      <c r="G124" s="122"/>
      <c r="H124" s="122"/>
      <c r="I124" s="122"/>
      <c r="J124" s="122"/>
      <c r="K124" s="122"/>
      <c r="L124" s="122"/>
    </row>
    <row r="125" spans="1:12" s="2" customFormat="1" ht="13.15">
      <c r="A125" s="2" t="str">
        <f>'Consolidated Input'!A125</f>
        <v>SWB</v>
      </c>
      <c r="B125" s="2" t="str">
        <f>'Consolidated Input'!B125</f>
        <v>CWW13_204_PR24</v>
      </c>
      <c r="C125" s="2" t="str">
        <f>'Consolidated Input'!C125</f>
        <v>EA/NRW environmental programme bioresources (WINEP/NEP) - Sludge investigations and monitoring; BVA (WINEP/NEP) bioresources third party contributions - Expenditure on projects starting in AMP8</v>
      </c>
      <c r="D125" s="2" t="str">
        <f>'Consolidated Input'!D125</f>
        <v>£m</v>
      </c>
      <c r="E125" s="2" t="str">
        <f>'Consolidated Input'!E125</f>
        <v>Price Review 2024</v>
      </c>
      <c r="F125" s="122"/>
      <c r="G125" s="122"/>
      <c r="H125" s="122"/>
      <c r="I125" s="122"/>
      <c r="J125" s="122"/>
      <c r="K125" s="122"/>
      <c r="L125" s="122"/>
    </row>
    <row r="126" spans="1:12" s="2" customFormat="1" ht="13.15">
      <c r="A126" s="2" t="str">
        <f>'Consolidated Input'!A126</f>
        <v>SWB</v>
      </c>
      <c r="B126" s="2" t="str">
        <f>'Consolidated Input'!B126</f>
        <v>CWW14_201_PR24</v>
      </c>
      <c r="C126" s="2" t="str">
        <f>'Consolidated Input'!C126</f>
        <v>EA/NRW environmental programme bioresources (WINEP/NEP) - Sludge investigations and monitoring; BVA (WINEP/NEP) bioresources capex - Expenditure on alternative least cost option plan for projects starting in AMP8</v>
      </c>
      <c r="D126" s="2" t="str">
        <f>'Consolidated Input'!D126</f>
        <v>£m</v>
      </c>
      <c r="E126" s="2" t="str">
        <f>'Consolidated Input'!E126</f>
        <v>Price Review 2024</v>
      </c>
      <c r="F126" s="122"/>
      <c r="G126" s="122"/>
      <c r="H126" s="122"/>
      <c r="I126" s="122"/>
      <c r="J126" s="122"/>
      <c r="K126" s="122"/>
      <c r="L126" s="122"/>
    </row>
    <row r="127" spans="1:12" s="2" customFormat="1" ht="13.15">
      <c r="A127" s="2" t="str">
        <f>'Consolidated Input'!A127</f>
        <v>SWB</v>
      </c>
      <c r="B127" s="2" t="str">
        <f>'Consolidated Input'!B127</f>
        <v>CWW14_202_PR24</v>
      </c>
      <c r="C127" s="2" t="str">
        <f>'Consolidated Input'!C127</f>
        <v>EA/NRW environmental programme bioresources (WINEP/NEP) - Sludge investigations and monitoring; BVA (WINEP/NEP) bioresources opex - Expenditure on alternative least cost option plan for projects starting in AMP8</v>
      </c>
      <c r="D127" s="2" t="str">
        <f>'Consolidated Input'!D127</f>
        <v>£m</v>
      </c>
      <c r="E127" s="2" t="str">
        <f>'Consolidated Input'!E127</f>
        <v>Price Review 2024</v>
      </c>
      <c r="F127" s="122"/>
      <c r="G127" s="122"/>
      <c r="H127" s="122"/>
      <c r="I127" s="122"/>
      <c r="J127" s="122"/>
      <c r="K127" s="122"/>
      <c r="L127" s="122"/>
    </row>
    <row r="128" spans="1:12" s="2" customFormat="1" ht="13.15">
      <c r="A128" s="2" t="str">
        <f>'Consolidated Input'!A128</f>
        <v>SWB</v>
      </c>
      <c r="B128" s="2" t="str">
        <f>'Consolidated Input'!B128</f>
        <v>CWW14_203_PR24</v>
      </c>
      <c r="C128" s="2" t="str">
        <f>'Consolidated Input'!C128</f>
        <v>EA/NRW environmental programme bioresources (WINEP/NEP) - Sludge investigations and monitoring; BVA (WINEP/NEP) bioresources totex - Expenditure on alternative least cost option plan for projects starting in AMP8</v>
      </c>
      <c r="D128" s="2" t="str">
        <f>'Consolidated Input'!D128</f>
        <v>£m</v>
      </c>
      <c r="E128" s="2" t="str">
        <f>'Consolidated Input'!E128</f>
        <v>Price Review 2024</v>
      </c>
      <c r="F128" s="122"/>
      <c r="G128" s="122"/>
      <c r="H128" s="122"/>
      <c r="I128" s="122"/>
      <c r="J128" s="122"/>
      <c r="K128" s="122"/>
      <c r="L128" s="122"/>
    </row>
    <row r="129" spans="1:12" s="2" customFormat="1" ht="13.15">
      <c r="A129" s="2" t="str">
        <f>'Consolidated Input'!A129</f>
        <v>SWB</v>
      </c>
      <c r="B129" s="2" t="str">
        <f>'Consolidated Input'!B129</f>
        <v>CWW17_149TOT_PR24</v>
      </c>
      <c r="C129" s="2" t="str">
        <f>'Consolidated Input'!C129</f>
        <v>EA/NRW environmental programme bioresources (WINEP/NEP) - Sludge investigations and monitoring (NEP only) bioresources capex - Total</v>
      </c>
      <c r="D129" s="2" t="str">
        <f>'Consolidated Input'!D129</f>
        <v>£m</v>
      </c>
      <c r="E129" s="2" t="str">
        <f>'Consolidated Input'!E129</f>
        <v>Price Review 2024</v>
      </c>
      <c r="F129" s="122"/>
      <c r="G129" s="122"/>
      <c r="H129" s="122"/>
      <c r="I129" s="122"/>
      <c r="J129" s="122"/>
      <c r="K129" s="122"/>
      <c r="L129" s="122"/>
    </row>
    <row r="130" spans="1:12" s="2" customFormat="1" ht="13.15">
      <c r="A130" s="2" t="str">
        <f>'Consolidated Input'!A130</f>
        <v>SWB</v>
      </c>
      <c r="B130" s="2" t="str">
        <f>'Consolidated Input'!B130</f>
        <v>CWW17_150TOT_PR24</v>
      </c>
      <c r="C130" s="2" t="str">
        <f>'Consolidated Input'!C130</f>
        <v>EA/NRW environmental programme bioresources (WINEP/NEP) - Sludge investigations and monitoring (NEP only) bioresources opex - Total</v>
      </c>
      <c r="D130" s="2" t="str">
        <f>'Consolidated Input'!D130</f>
        <v>£m</v>
      </c>
      <c r="E130" s="2" t="str">
        <f>'Consolidated Input'!E130</f>
        <v>Price Review 2024</v>
      </c>
      <c r="F130" s="122"/>
      <c r="G130" s="122"/>
      <c r="H130" s="122"/>
      <c r="I130" s="122"/>
      <c r="J130" s="122"/>
      <c r="K130" s="122"/>
      <c r="L130" s="122"/>
    </row>
    <row r="131" spans="1:12" s="2" customFormat="1" ht="13.15">
      <c r="A131" s="2" t="str">
        <f>'Consolidated Input'!A131</f>
        <v>SWB</v>
      </c>
      <c r="B131" s="2" t="str">
        <f>'Consolidated Input'!B131</f>
        <v>CWW17_151TOT_PR24</v>
      </c>
      <c r="C131" s="2" t="str">
        <f>'Consolidated Input'!C131</f>
        <v>EA/NRW environmental programme bioresources (WINEP/NEP) - Sludge investigations and monitoring (NEP only) bioresources totex - Total</v>
      </c>
      <c r="D131" s="2" t="str">
        <f>'Consolidated Input'!D131</f>
        <v>£m</v>
      </c>
      <c r="E131" s="2" t="str">
        <f>'Consolidated Input'!E131</f>
        <v>Price Review 2024</v>
      </c>
      <c r="F131" s="122"/>
      <c r="G131" s="122"/>
      <c r="H131" s="122"/>
      <c r="I131" s="122"/>
      <c r="J131" s="122"/>
      <c r="K131" s="122"/>
      <c r="L131" s="122"/>
    </row>
    <row r="132" spans="1:12" s="2" customFormat="1" ht="13.15">
      <c r="A132" s="2" t="str">
        <f>'Consolidated Input'!A132</f>
        <v>SWB</v>
      </c>
      <c r="B132" s="2" t="str">
        <f>'Consolidated Input'!B132</f>
        <v>CWW20_064_PR24</v>
      </c>
      <c r="C132" s="2" t="str">
        <f>'Consolidated Input'!C132</f>
        <v>Other data - Total number of WINEP/NEP investigations</v>
      </c>
      <c r="D132" s="2" t="str">
        <f>'Consolidated Input'!D132</f>
        <v>nr</v>
      </c>
      <c r="E132" s="2" t="str">
        <f>'Consolidated Input'!E132</f>
        <v>Price Review 2024</v>
      </c>
      <c r="F132" s="122"/>
      <c r="G132" s="122"/>
      <c r="H132" s="122"/>
      <c r="I132" s="122"/>
      <c r="J132" s="122"/>
      <c r="K132" s="122"/>
      <c r="L132" s="122"/>
    </row>
    <row r="133" spans="1:12" s="2" customFormat="1" ht="13.15">
      <c r="A133" s="2" t="str">
        <f>'Consolidated Input'!A133</f>
        <v>SWB</v>
      </c>
      <c r="B133" s="2" t="str">
        <f>'Consolidated Input'!B133</f>
        <v>BIO5_011_PR24</v>
      </c>
      <c r="C133" s="2" t="str">
        <f>'Consolidated Input'!C133</f>
        <v>Sludge management/sludge treatment/ Bioresources cost driver - Additional Line 1; Sludge management/sludge treatment/ Bioresources cost driver</v>
      </c>
      <c r="D133" s="2" t="str">
        <f>'Consolidated Input'!D133</f>
        <v>define</v>
      </c>
      <c r="E133" s="2" t="str">
        <f>'Consolidated Input'!E133</f>
        <v>Price Review 2024</v>
      </c>
      <c r="F133" s="122"/>
      <c r="G133" s="122"/>
      <c r="H133" s="122"/>
      <c r="I133" s="122"/>
      <c r="J133" s="122"/>
      <c r="K133" s="122"/>
      <c r="L133" s="122"/>
    </row>
    <row r="134" spans="1:12" s="2" customFormat="1" ht="13.15">
      <c r="A134" s="2" t="str">
        <f>'Consolidated Input'!A134</f>
        <v>SRN</v>
      </c>
      <c r="B134" s="2" t="str">
        <f>'Consolidated Input'!B134</f>
        <v>CWW3_149TOT_PR24</v>
      </c>
      <c r="C134" s="2" t="str">
        <f>'Consolidated Input'!C134</f>
        <v>EA/NRW environmental programme bioresources (WINEP/NEP) - Sludge investigations and monitoring (NEP only) bioresources capex - Total</v>
      </c>
      <c r="D134" s="2" t="str">
        <f>'Consolidated Input'!D134</f>
        <v>£m</v>
      </c>
      <c r="E134" s="2" t="str">
        <f>'Consolidated Input'!E134</f>
        <v>Price Review 2024</v>
      </c>
      <c r="F134" s="122"/>
      <c r="G134" s="122"/>
      <c r="H134" s="122"/>
      <c r="I134" s="122"/>
      <c r="J134" s="122"/>
      <c r="K134" s="122"/>
      <c r="L134" s="122"/>
    </row>
    <row r="135" spans="1:12" s="2" customFormat="1" ht="13.15">
      <c r="A135" s="2" t="str">
        <f>'Consolidated Input'!A135</f>
        <v>SRN</v>
      </c>
      <c r="B135" s="2" t="str">
        <f>'Consolidated Input'!B135</f>
        <v>CWW3_150TOT_PR24</v>
      </c>
      <c r="C135" s="2" t="str">
        <f>'Consolidated Input'!C135</f>
        <v>EA/NRW environmental programme bioresources (WINEP/NEP) - Sludge investigations and monitoring (NEP only) bioresources opex - Total</v>
      </c>
      <c r="D135" s="2" t="str">
        <f>'Consolidated Input'!D135</f>
        <v>£m</v>
      </c>
      <c r="E135" s="2" t="str">
        <f>'Consolidated Input'!E135</f>
        <v>Price Review 2024</v>
      </c>
      <c r="F135" s="122"/>
      <c r="G135" s="122"/>
      <c r="H135" s="122"/>
      <c r="I135" s="122"/>
      <c r="J135" s="122"/>
      <c r="K135" s="122"/>
      <c r="L135" s="122"/>
    </row>
    <row r="136" spans="1:12" s="2" customFormat="1" ht="13.15">
      <c r="A136" s="2" t="str">
        <f>'Consolidated Input'!A136</f>
        <v>SRN</v>
      </c>
      <c r="B136" s="2" t="str">
        <f>'Consolidated Input'!B136</f>
        <v>CWW3_151TOT_PR24</v>
      </c>
      <c r="C136" s="2" t="str">
        <f>'Consolidated Input'!C136</f>
        <v>EA/NRW environmental programme bioresources (WINEP/NEP) - Sludge investigations and monitoring (NEP only) bioresources totex - Total</v>
      </c>
      <c r="D136" s="2" t="str">
        <f>'Consolidated Input'!D136</f>
        <v>£m</v>
      </c>
      <c r="E136" s="2" t="str">
        <f>'Consolidated Input'!E136</f>
        <v>Price Review 2024</v>
      </c>
      <c r="F136" s="122"/>
      <c r="G136" s="122"/>
      <c r="H136" s="122"/>
      <c r="I136" s="122"/>
      <c r="J136" s="122"/>
      <c r="K136" s="122"/>
      <c r="L136" s="122"/>
    </row>
    <row r="137" spans="1:12" s="2" customFormat="1" ht="13.15">
      <c r="A137" s="2" t="str">
        <f>'Consolidated Input'!A137</f>
        <v>SRN</v>
      </c>
      <c r="B137" s="2" t="str">
        <f>'Consolidated Input'!B137</f>
        <v>CWW9_149TOT_PR24</v>
      </c>
      <c r="C137" s="2" t="str">
        <f>'Consolidated Input'!C137</f>
        <v>EA/NRW environmental programme bioresources (WINEP/NEP) - Sludge investigations and monitoring (NEP only) bioresources capex - Total</v>
      </c>
      <c r="D137" s="2" t="str">
        <f>'Consolidated Input'!D137</f>
        <v>£m</v>
      </c>
      <c r="E137" s="2" t="str">
        <f>'Consolidated Input'!E137</f>
        <v>Price Review 2024</v>
      </c>
      <c r="F137" s="122"/>
      <c r="G137" s="122"/>
      <c r="H137" s="122"/>
      <c r="I137" s="122"/>
      <c r="J137" s="122"/>
      <c r="K137" s="122"/>
      <c r="L137" s="122"/>
    </row>
    <row r="138" spans="1:12" s="2" customFormat="1" ht="13.15">
      <c r="A138" s="2" t="str">
        <f>'Consolidated Input'!A138</f>
        <v>SRN</v>
      </c>
      <c r="B138" s="2" t="str">
        <f>'Consolidated Input'!B138</f>
        <v>CWW9_150TOT_PR24</v>
      </c>
      <c r="C138" s="2" t="str">
        <f>'Consolidated Input'!C138</f>
        <v>EA/NRW environmental programme bioresources (WINEP/NEP) - Sludge investigations and monitoring (NEP only) bioresources opex - Total</v>
      </c>
      <c r="D138" s="2" t="str">
        <f>'Consolidated Input'!D138</f>
        <v>£m</v>
      </c>
      <c r="E138" s="2" t="str">
        <f>'Consolidated Input'!E138</f>
        <v>Price Review 2024</v>
      </c>
      <c r="F138" s="122"/>
      <c r="G138" s="122"/>
      <c r="H138" s="122"/>
      <c r="I138" s="122"/>
      <c r="J138" s="122"/>
      <c r="K138" s="122"/>
      <c r="L138" s="122"/>
    </row>
    <row r="139" spans="1:12" s="2" customFormat="1" ht="13.15">
      <c r="A139" s="2" t="str">
        <f>'Consolidated Input'!A139</f>
        <v>SRN</v>
      </c>
      <c r="B139" s="2" t="str">
        <f>'Consolidated Input'!B139</f>
        <v>CWW9_151TOT_PR24</v>
      </c>
      <c r="C139" s="2" t="str">
        <f>'Consolidated Input'!C139</f>
        <v>EA/NRW environmental programme bioresources (WINEP/NEP) - Sludge investigations and monitoring (NEP only) bioresources totex - Total</v>
      </c>
      <c r="D139" s="2" t="str">
        <f>'Consolidated Input'!D139</f>
        <v>£m</v>
      </c>
      <c r="E139" s="2" t="str">
        <f>'Consolidated Input'!E139</f>
        <v>Price Review 2024</v>
      </c>
      <c r="F139" s="122"/>
      <c r="G139" s="122"/>
      <c r="H139" s="122"/>
      <c r="I139" s="122"/>
      <c r="J139" s="122"/>
      <c r="K139" s="122"/>
      <c r="L139" s="122"/>
    </row>
    <row r="140" spans="1:12" s="2" customFormat="1" ht="13.15">
      <c r="A140" s="2" t="str">
        <f>'Consolidated Input'!A140</f>
        <v>SRN</v>
      </c>
      <c r="B140" s="2" t="str">
        <f>'Consolidated Input'!B140</f>
        <v>CWW12_149TOT_PR24</v>
      </c>
      <c r="C140" s="2" t="str">
        <f>'Consolidated Input'!C140</f>
        <v>EA/NRW environmental programme bioresources (WINEP/NEP) - Sludge investigations and monitoring (NEP only) bioresources capex - Total</v>
      </c>
      <c r="D140" s="2" t="str">
        <f>'Consolidated Input'!D140</f>
        <v>£m</v>
      </c>
      <c r="E140" s="2" t="str">
        <f>'Consolidated Input'!E140</f>
        <v>Price Review 2024</v>
      </c>
      <c r="F140" s="122"/>
      <c r="G140" s="122"/>
      <c r="H140" s="122"/>
      <c r="I140" s="122"/>
      <c r="J140" s="122"/>
      <c r="K140" s="122"/>
      <c r="L140" s="122"/>
    </row>
    <row r="141" spans="1:12" s="2" customFormat="1" ht="13.15">
      <c r="A141" s="2" t="str">
        <f>'Consolidated Input'!A141</f>
        <v>SRN</v>
      </c>
      <c r="B141" s="2" t="str">
        <f>'Consolidated Input'!B141</f>
        <v>CWW12_150TOT_PR24</v>
      </c>
      <c r="C141" s="2" t="str">
        <f>'Consolidated Input'!C141</f>
        <v>EA/NRW environmental programme bioresources (WINEP/NEP) - Sludge investigations and monitoring (NEP only) bioresources opex - Total</v>
      </c>
      <c r="D141" s="2" t="str">
        <f>'Consolidated Input'!D141</f>
        <v>£m</v>
      </c>
      <c r="E141" s="2" t="str">
        <f>'Consolidated Input'!E141</f>
        <v>Price Review 2024</v>
      </c>
      <c r="F141" s="122"/>
      <c r="G141" s="122"/>
      <c r="H141" s="122"/>
      <c r="I141" s="122"/>
      <c r="J141" s="122"/>
      <c r="K141" s="122"/>
      <c r="L141" s="122"/>
    </row>
    <row r="142" spans="1:12" s="2" customFormat="1" ht="13.15">
      <c r="A142" s="2" t="str">
        <f>'Consolidated Input'!A142</f>
        <v>SRN</v>
      </c>
      <c r="B142" s="2" t="str">
        <f>'Consolidated Input'!B142</f>
        <v>CWW12_151TOT_PR24</v>
      </c>
      <c r="C142" s="2" t="str">
        <f>'Consolidated Input'!C142</f>
        <v>EA/NRW environmental programme bioresources (WINEP/NEP) - Sludge investigations and monitoring (NEP only) bioresources totex - Total</v>
      </c>
      <c r="D142" s="2" t="str">
        <f>'Consolidated Input'!D142</f>
        <v>£m</v>
      </c>
      <c r="E142" s="2" t="str">
        <f>'Consolidated Input'!E142</f>
        <v>Price Review 2024</v>
      </c>
      <c r="F142" s="122"/>
      <c r="G142" s="122"/>
      <c r="H142" s="122"/>
      <c r="I142" s="122"/>
      <c r="J142" s="122"/>
      <c r="K142" s="122"/>
      <c r="L142" s="122"/>
    </row>
    <row r="143" spans="1:12" s="2" customFormat="1" ht="13.15">
      <c r="A143" s="2" t="str">
        <f>'Consolidated Input'!A143</f>
        <v>SRN</v>
      </c>
      <c r="B143" s="2" t="str">
        <f>'Consolidated Input'!B143</f>
        <v>CWW13_201_PR24</v>
      </c>
      <c r="C143" s="2" t="str">
        <f>'Consolidated Input'!C143</f>
        <v>EA/NRW environmental programme bioresources (WINEP/NEP) - Sludge investigations and monitoring; BVA (WINEP/NEP) bioresources capex - Expenditure on projects starting in AMP8</v>
      </c>
      <c r="D143" s="2" t="str">
        <f>'Consolidated Input'!D143</f>
        <v>£m</v>
      </c>
      <c r="E143" s="2" t="str">
        <f>'Consolidated Input'!E143</f>
        <v>Price Review 2024</v>
      </c>
      <c r="F143" s="122"/>
      <c r="G143" s="122"/>
      <c r="H143" s="122"/>
      <c r="I143" s="122"/>
      <c r="J143" s="122"/>
      <c r="K143" s="122"/>
      <c r="L143" s="122"/>
    </row>
    <row r="144" spans="1:12" s="2" customFormat="1" ht="13.15">
      <c r="A144" s="2" t="str">
        <f>'Consolidated Input'!A144</f>
        <v>SRN</v>
      </c>
      <c r="B144" s="2" t="str">
        <f>'Consolidated Input'!B144</f>
        <v>CWW13_202_PR24</v>
      </c>
      <c r="C144" s="2" t="str">
        <f>'Consolidated Input'!C144</f>
        <v>EA/NRW environmental programme bioresources (WINEP/NEP) - Sludge investigations and monitoring; BVA (WINEP/NEP) bioresources opex - Expenditure on projects starting in AMP8</v>
      </c>
      <c r="D144" s="2" t="str">
        <f>'Consolidated Input'!D144</f>
        <v>£m</v>
      </c>
      <c r="E144" s="2" t="str">
        <f>'Consolidated Input'!E144</f>
        <v>Price Review 2024</v>
      </c>
      <c r="F144" s="122"/>
      <c r="G144" s="122"/>
      <c r="H144" s="122"/>
      <c r="I144" s="122"/>
      <c r="J144" s="122"/>
      <c r="K144" s="122"/>
      <c r="L144" s="122"/>
    </row>
    <row r="145" spans="1:12" s="2" customFormat="1" ht="13.15">
      <c r="A145" s="2" t="str">
        <f>'Consolidated Input'!A145</f>
        <v>SRN</v>
      </c>
      <c r="B145" s="2" t="str">
        <f>'Consolidated Input'!B145</f>
        <v>CWW13_203_PR24</v>
      </c>
      <c r="C145" s="2" t="str">
        <f>'Consolidated Input'!C145</f>
        <v>EA/NRW environmental programme bioresources (WINEP/NEP) - Sludge investigations and monitoring; BVA (WINEP/NEP) bioresources totex - Expenditure on projects starting in AMP8</v>
      </c>
      <c r="D145" s="2" t="str">
        <f>'Consolidated Input'!D145</f>
        <v>£m</v>
      </c>
      <c r="E145" s="2" t="str">
        <f>'Consolidated Input'!E145</f>
        <v>Price Review 2024</v>
      </c>
      <c r="F145" s="122"/>
      <c r="G145" s="122"/>
      <c r="H145" s="122"/>
      <c r="I145" s="122"/>
      <c r="J145" s="122"/>
      <c r="K145" s="122"/>
      <c r="L145" s="122"/>
    </row>
    <row r="146" spans="1:12" s="2" customFormat="1" ht="13.15">
      <c r="A146" s="2" t="str">
        <f>'Consolidated Input'!A146</f>
        <v>SRN</v>
      </c>
      <c r="B146" s="2" t="str">
        <f>'Consolidated Input'!B146</f>
        <v>CWW13_204_PR24</v>
      </c>
      <c r="C146" s="2" t="str">
        <f>'Consolidated Input'!C146</f>
        <v>EA/NRW environmental programme bioresources (WINEP/NEP) - Sludge investigations and monitoring; BVA (WINEP/NEP) bioresources third party contributions - Expenditure on projects starting in AMP8</v>
      </c>
      <c r="D146" s="2" t="str">
        <f>'Consolidated Input'!D146</f>
        <v>£m</v>
      </c>
      <c r="E146" s="2" t="str">
        <f>'Consolidated Input'!E146</f>
        <v>Price Review 2024</v>
      </c>
      <c r="F146" s="122"/>
      <c r="G146" s="122"/>
      <c r="H146" s="122"/>
      <c r="I146" s="122"/>
      <c r="J146" s="122"/>
      <c r="K146" s="122"/>
      <c r="L146" s="122"/>
    </row>
    <row r="147" spans="1:12" s="2" customFormat="1" ht="13.15">
      <c r="A147" s="2" t="str">
        <f>'Consolidated Input'!A147</f>
        <v>SRN</v>
      </c>
      <c r="B147" s="2" t="str">
        <f>'Consolidated Input'!B147</f>
        <v>CWW14_201_PR24</v>
      </c>
      <c r="C147" s="2" t="str">
        <f>'Consolidated Input'!C147</f>
        <v>EA/NRW environmental programme bioresources (WINEP/NEP) - Sludge investigations and monitoring; BVA (WINEP/NEP) bioresources capex - Expenditure on alternative least cost option plan for projects starting in AMP8</v>
      </c>
      <c r="D147" s="2" t="str">
        <f>'Consolidated Input'!D147</f>
        <v>£m</v>
      </c>
      <c r="E147" s="2" t="str">
        <f>'Consolidated Input'!E147</f>
        <v>Price Review 2024</v>
      </c>
      <c r="F147" s="122"/>
      <c r="G147" s="122"/>
      <c r="H147" s="122"/>
      <c r="I147" s="122"/>
      <c r="J147" s="122"/>
      <c r="K147" s="122"/>
      <c r="L147" s="122"/>
    </row>
    <row r="148" spans="1:12" s="2" customFormat="1" ht="13.15">
      <c r="A148" s="2" t="str">
        <f>'Consolidated Input'!A148</f>
        <v>SRN</v>
      </c>
      <c r="B148" s="2" t="str">
        <f>'Consolidated Input'!B148</f>
        <v>CWW14_202_PR24</v>
      </c>
      <c r="C148" s="2" t="str">
        <f>'Consolidated Input'!C148</f>
        <v>EA/NRW environmental programme bioresources (WINEP/NEP) - Sludge investigations and monitoring; BVA (WINEP/NEP) bioresources opex - Expenditure on alternative least cost option plan for projects starting in AMP8</v>
      </c>
      <c r="D148" s="2" t="str">
        <f>'Consolidated Input'!D148</f>
        <v>£m</v>
      </c>
      <c r="E148" s="2" t="str">
        <f>'Consolidated Input'!E148</f>
        <v>Price Review 2024</v>
      </c>
      <c r="F148" s="122"/>
      <c r="G148" s="122"/>
      <c r="H148" s="122"/>
      <c r="I148" s="122"/>
      <c r="J148" s="122"/>
      <c r="K148" s="122"/>
      <c r="L148" s="122"/>
    </row>
    <row r="149" spans="1:12" s="2" customFormat="1" ht="13.15">
      <c r="A149" s="2" t="str">
        <f>'Consolidated Input'!A149</f>
        <v>SRN</v>
      </c>
      <c r="B149" s="2" t="str">
        <f>'Consolidated Input'!B149</f>
        <v>CWW14_203_PR24</v>
      </c>
      <c r="C149" s="2" t="str">
        <f>'Consolidated Input'!C149</f>
        <v>EA/NRW environmental programme bioresources (WINEP/NEP) - Sludge investigations and monitoring; BVA (WINEP/NEP) bioresources totex - Expenditure on alternative least cost option plan for projects starting in AMP8</v>
      </c>
      <c r="D149" s="2" t="str">
        <f>'Consolidated Input'!D149</f>
        <v>£m</v>
      </c>
      <c r="E149" s="2" t="str">
        <f>'Consolidated Input'!E149</f>
        <v>Price Review 2024</v>
      </c>
      <c r="F149" s="122"/>
      <c r="G149" s="122"/>
      <c r="H149" s="122"/>
      <c r="I149" s="122"/>
      <c r="J149" s="122"/>
      <c r="K149" s="122"/>
      <c r="L149" s="122"/>
    </row>
    <row r="150" spans="1:12" s="2" customFormat="1" ht="13.15">
      <c r="A150" s="2" t="str">
        <f>'Consolidated Input'!A150</f>
        <v>SRN</v>
      </c>
      <c r="B150" s="2" t="str">
        <f>'Consolidated Input'!B150</f>
        <v>CWW17_149TOT_PR24</v>
      </c>
      <c r="C150" s="2" t="str">
        <f>'Consolidated Input'!C150</f>
        <v>EA/NRW environmental programme bioresources (WINEP/NEP) - Sludge investigations and monitoring (NEP only) bioresources capex - Total</v>
      </c>
      <c r="D150" s="2" t="str">
        <f>'Consolidated Input'!D150</f>
        <v>£m</v>
      </c>
      <c r="E150" s="2" t="str">
        <f>'Consolidated Input'!E150</f>
        <v>Price Review 2024</v>
      </c>
      <c r="F150" s="122"/>
      <c r="G150" s="122"/>
      <c r="H150" s="122"/>
      <c r="I150" s="122"/>
      <c r="J150" s="122"/>
      <c r="K150" s="122"/>
      <c r="L150" s="122"/>
    </row>
    <row r="151" spans="1:12" s="2" customFormat="1" ht="13.15">
      <c r="A151" s="2" t="str">
        <f>'Consolidated Input'!A151</f>
        <v>SRN</v>
      </c>
      <c r="B151" s="2" t="str">
        <f>'Consolidated Input'!B151</f>
        <v>CWW17_150TOT_PR24</v>
      </c>
      <c r="C151" s="2" t="str">
        <f>'Consolidated Input'!C151</f>
        <v>EA/NRW environmental programme bioresources (WINEP/NEP) - Sludge investigations and monitoring (NEP only) bioresources opex - Total</v>
      </c>
      <c r="D151" s="2" t="str">
        <f>'Consolidated Input'!D151</f>
        <v>£m</v>
      </c>
      <c r="E151" s="2" t="str">
        <f>'Consolidated Input'!E151</f>
        <v>Price Review 2024</v>
      </c>
      <c r="F151" s="122"/>
      <c r="G151" s="122"/>
      <c r="H151" s="122"/>
      <c r="I151" s="122"/>
      <c r="J151" s="122"/>
      <c r="K151" s="122"/>
      <c r="L151" s="122"/>
    </row>
    <row r="152" spans="1:12" s="2" customFormat="1" ht="13.15">
      <c r="A152" s="2" t="str">
        <f>'Consolidated Input'!A152</f>
        <v>SRN</v>
      </c>
      <c r="B152" s="2" t="str">
        <f>'Consolidated Input'!B152</f>
        <v>CWW17_151TOT_PR24</v>
      </c>
      <c r="C152" s="2" t="str">
        <f>'Consolidated Input'!C152</f>
        <v>EA/NRW environmental programme bioresources (WINEP/NEP) - Sludge investigations and monitoring (NEP only) bioresources totex - Total</v>
      </c>
      <c r="D152" s="2" t="str">
        <f>'Consolidated Input'!D152</f>
        <v>£m</v>
      </c>
      <c r="E152" s="2" t="str">
        <f>'Consolidated Input'!E152</f>
        <v>Price Review 2024</v>
      </c>
      <c r="F152" s="122"/>
      <c r="G152" s="122"/>
      <c r="H152" s="122"/>
      <c r="I152" s="122"/>
      <c r="J152" s="122"/>
      <c r="K152" s="122"/>
      <c r="L152" s="122"/>
    </row>
    <row r="153" spans="1:12" s="2" customFormat="1" ht="13.15">
      <c r="A153" s="2" t="str">
        <f>'Consolidated Input'!A153</f>
        <v>SRN</v>
      </c>
      <c r="B153" s="2" t="str">
        <f>'Consolidated Input'!B153</f>
        <v>CWW20_064_PR24</v>
      </c>
      <c r="C153" s="2" t="str">
        <f>'Consolidated Input'!C153</f>
        <v>Other data - Total number of WINEP/NEP investigations</v>
      </c>
      <c r="D153" s="2" t="str">
        <f>'Consolidated Input'!D153</f>
        <v>nr</v>
      </c>
      <c r="E153" s="2" t="str">
        <f>'Consolidated Input'!E153</f>
        <v>Price Review 2024</v>
      </c>
      <c r="F153" s="122"/>
      <c r="G153" s="122"/>
      <c r="H153" s="122"/>
      <c r="I153" s="122"/>
      <c r="J153" s="122"/>
      <c r="K153" s="122"/>
      <c r="L153" s="122"/>
    </row>
    <row r="154" spans="1:12" s="2" customFormat="1" ht="13.15">
      <c r="A154" s="2" t="str">
        <f>'Consolidated Input'!A154</f>
        <v>SRN</v>
      </c>
      <c r="B154" s="2" t="str">
        <f>'Consolidated Input'!B154</f>
        <v>BIO5_011_PR24</v>
      </c>
      <c r="C154" s="2" t="str">
        <f>'Consolidated Input'!C154</f>
        <v>Sludge management/sludge treatment/ Bioresources cost driver - Additional Line 1; Sludge management/sludge treatment/ Bioresources cost driver</v>
      </c>
      <c r="D154" s="2" t="str">
        <f>'Consolidated Input'!D154</f>
        <v>define</v>
      </c>
      <c r="E154" s="2" t="str">
        <f>'Consolidated Input'!E154</f>
        <v>Price Review 2024</v>
      </c>
      <c r="F154" s="122"/>
      <c r="G154" s="122"/>
      <c r="H154" s="122"/>
      <c r="I154" s="122"/>
      <c r="J154" s="122"/>
      <c r="K154" s="122"/>
      <c r="L154" s="122"/>
    </row>
    <row r="155" spans="1:12" s="2" customFormat="1" ht="13.15">
      <c r="A155" s="2" t="str">
        <f>'Consolidated Input'!A155</f>
        <v>TMS</v>
      </c>
      <c r="B155" s="2" t="str">
        <f>'Consolidated Input'!B155</f>
        <v>CWW3_149TOT_PR24</v>
      </c>
      <c r="C155" s="2" t="str">
        <f>'Consolidated Input'!C155</f>
        <v>EA/NRW environmental programme bioresources (WINEP/NEP) - Sludge investigations and monitoring (NEP only) bioresources capex - Total</v>
      </c>
      <c r="D155" s="2" t="str">
        <f>'Consolidated Input'!D155</f>
        <v>£m</v>
      </c>
      <c r="E155" s="2" t="str">
        <f>'Consolidated Input'!E155</f>
        <v>Price Review 2024</v>
      </c>
      <c r="F155" s="122"/>
      <c r="G155" s="122"/>
      <c r="H155" s="122"/>
      <c r="I155" s="122"/>
      <c r="J155" s="122"/>
      <c r="K155" s="122"/>
      <c r="L155" s="122"/>
    </row>
    <row r="156" spans="1:12" s="2" customFormat="1" ht="13.15">
      <c r="A156" s="2" t="str">
        <f>'Consolidated Input'!A156</f>
        <v>TMS</v>
      </c>
      <c r="B156" s="2" t="str">
        <f>'Consolidated Input'!B156</f>
        <v>CWW3_150TOT_PR24</v>
      </c>
      <c r="C156" s="2" t="str">
        <f>'Consolidated Input'!C156</f>
        <v>EA/NRW environmental programme bioresources (WINEP/NEP) - Sludge investigations and monitoring (NEP only) bioresources opex - Total</v>
      </c>
      <c r="D156" s="2" t="str">
        <f>'Consolidated Input'!D156</f>
        <v>£m</v>
      </c>
      <c r="E156" s="2" t="str">
        <f>'Consolidated Input'!E156</f>
        <v>Price Review 2024</v>
      </c>
      <c r="F156" s="122"/>
      <c r="G156" s="122"/>
      <c r="H156" s="122"/>
      <c r="I156" s="122"/>
      <c r="J156" s="122"/>
      <c r="K156" s="122"/>
      <c r="L156" s="122"/>
    </row>
    <row r="157" spans="1:12" s="2" customFormat="1" ht="13.15">
      <c r="A157" s="2" t="str">
        <f>'Consolidated Input'!A157</f>
        <v>TMS</v>
      </c>
      <c r="B157" s="2" t="str">
        <f>'Consolidated Input'!B157</f>
        <v>CWW3_151TOT_PR24</v>
      </c>
      <c r="C157" s="2" t="str">
        <f>'Consolidated Input'!C157</f>
        <v>EA/NRW environmental programme bioresources (WINEP/NEP) - Sludge investigations and monitoring (NEP only) bioresources totex - Total</v>
      </c>
      <c r="D157" s="2" t="str">
        <f>'Consolidated Input'!D157</f>
        <v>£m</v>
      </c>
      <c r="E157" s="2" t="str">
        <f>'Consolidated Input'!E157</f>
        <v>Price Review 2024</v>
      </c>
      <c r="F157" s="122"/>
      <c r="G157" s="122"/>
      <c r="H157" s="122"/>
      <c r="I157" s="122"/>
      <c r="J157" s="122"/>
      <c r="K157" s="122"/>
      <c r="L157" s="122"/>
    </row>
    <row r="158" spans="1:12" s="2" customFormat="1" ht="13.15">
      <c r="A158" s="2" t="str">
        <f>'Consolidated Input'!A158</f>
        <v>TMS</v>
      </c>
      <c r="B158" s="2" t="str">
        <f>'Consolidated Input'!B158</f>
        <v>CWW9_149TOT_PR24</v>
      </c>
      <c r="C158" s="2" t="str">
        <f>'Consolidated Input'!C158</f>
        <v>EA/NRW environmental programme bioresources (WINEP/NEP) - Sludge investigations and monitoring (NEP only) bioresources capex - Total</v>
      </c>
      <c r="D158" s="2" t="str">
        <f>'Consolidated Input'!D158</f>
        <v>£m</v>
      </c>
      <c r="E158" s="2" t="str">
        <f>'Consolidated Input'!E158</f>
        <v>Price Review 2024</v>
      </c>
      <c r="F158" s="122"/>
      <c r="G158" s="122"/>
      <c r="H158" s="122"/>
      <c r="I158" s="122"/>
      <c r="J158" s="122"/>
      <c r="K158" s="122"/>
      <c r="L158" s="122"/>
    </row>
    <row r="159" spans="1:12" s="2" customFormat="1" ht="13.15">
      <c r="A159" s="2" t="str">
        <f>'Consolidated Input'!A159</f>
        <v>TMS</v>
      </c>
      <c r="B159" s="2" t="str">
        <f>'Consolidated Input'!B159</f>
        <v>CWW9_150TOT_PR24</v>
      </c>
      <c r="C159" s="2" t="str">
        <f>'Consolidated Input'!C159</f>
        <v>EA/NRW environmental programme bioresources (WINEP/NEP) - Sludge investigations and monitoring (NEP only) bioresources opex - Total</v>
      </c>
      <c r="D159" s="2" t="str">
        <f>'Consolidated Input'!D159</f>
        <v>£m</v>
      </c>
      <c r="E159" s="2" t="str">
        <f>'Consolidated Input'!E159</f>
        <v>Price Review 2024</v>
      </c>
      <c r="F159" s="122"/>
      <c r="G159" s="122"/>
      <c r="H159" s="122"/>
      <c r="I159" s="122"/>
      <c r="J159" s="122"/>
      <c r="K159" s="122"/>
      <c r="L159" s="122"/>
    </row>
    <row r="160" spans="1:12" s="2" customFormat="1" ht="13.15">
      <c r="A160" s="2" t="str">
        <f>'Consolidated Input'!A160</f>
        <v>TMS</v>
      </c>
      <c r="B160" s="2" t="str">
        <f>'Consolidated Input'!B160</f>
        <v>CWW9_151TOT_PR24</v>
      </c>
      <c r="C160" s="2" t="str">
        <f>'Consolidated Input'!C160</f>
        <v>EA/NRW environmental programme bioresources (WINEP/NEP) - Sludge investigations and monitoring (NEP only) bioresources totex - Total</v>
      </c>
      <c r="D160" s="2" t="str">
        <f>'Consolidated Input'!D160</f>
        <v>£m</v>
      </c>
      <c r="E160" s="2" t="str">
        <f>'Consolidated Input'!E160</f>
        <v>Price Review 2024</v>
      </c>
      <c r="F160" s="122"/>
      <c r="G160" s="122"/>
      <c r="H160" s="122"/>
      <c r="I160" s="122"/>
      <c r="J160" s="122"/>
      <c r="K160" s="122"/>
      <c r="L160" s="122"/>
    </row>
    <row r="161" spans="1:12" s="2" customFormat="1" ht="13.15">
      <c r="A161" s="2" t="str">
        <f>'Consolidated Input'!A161</f>
        <v>TMS</v>
      </c>
      <c r="B161" s="2" t="str">
        <f>'Consolidated Input'!B161</f>
        <v>CWW12_149TOT_PR24</v>
      </c>
      <c r="C161" s="2" t="str">
        <f>'Consolidated Input'!C161</f>
        <v>EA/NRW environmental programme bioresources (WINEP/NEP) - Sludge investigations and monitoring (NEP only) bioresources capex - Total</v>
      </c>
      <c r="D161" s="2" t="str">
        <f>'Consolidated Input'!D161</f>
        <v>£m</v>
      </c>
      <c r="E161" s="2" t="str">
        <f>'Consolidated Input'!E161</f>
        <v>Price Review 2024</v>
      </c>
      <c r="F161" s="122"/>
      <c r="G161" s="122"/>
      <c r="H161" s="122"/>
      <c r="I161" s="122"/>
      <c r="J161" s="122"/>
      <c r="K161" s="122"/>
      <c r="L161" s="122"/>
    </row>
    <row r="162" spans="1:12" s="2" customFormat="1" ht="13.15">
      <c r="A162" s="2" t="str">
        <f>'Consolidated Input'!A162</f>
        <v>TMS</v>
      </c>
      <c r="B162" s="2" t="str">
        <f>'Consolidated Input'!B162</f>
        <v>CWW12_150TOT_PR24</v>
      </c>
      <c r="C162" s="2" t="str">
        <f>'Consolidated Input'!C162</f>
        <v>EA/NRW environmental programme bioresources (WINEP/NEP) - Sludge investigations and monitoring (NEP only) bioresources opex - Total</v>
      </c>
      <c r="D162" s="2" t="str">
        <f>'Consolidated Input'!D162</f>
        <v>£m</v>
      </c>
      <c r="E162" s="2" t="str">
        <f>'Consolidated Input'!E162</f>
        <v>Price Review 2024</v>
      </c>
      <c r="F162" s="122"/>
      <c r="G162" s="122"/>
      <c r="H162" s="122"/>
      <c r="I162" s="122"/>
      <c r="J162" s="122"/>
      <c r="K162" s="122"/>
      <c r="L162" s="122"/>
    </row>
    <row r="163" spans="1:12" s="2" customFormat="1" ht="13.15">
      <c r="A163" s="2" t="str">
        <f>'Consolidated Input'!A163</f>
        <v>TMS</v>
      </c>
      <c r="B163" s="2" t="str">
        <f>'Consolidated Input'!B163</f>
        <v>CWW12_151TOT_PR24</v>
      </c>
      <c r="C163" s="2" t="str">
        <f>'Consolidated Input'!C163</f>
        <v>EA/NRW environmental programme bioresources (WINEP/NEP) - Sludge investigations and monitoring (NEP only) bioresources totex - Total</v>
      </c>
      <c r="D163" s="2" t="str">
        <f>'Consolidated Input'!D163</f>
        <v>£m</v>
      </c>
      <c r="E163" s="2" t="str">
        <f>'Consolidated Input'!E163</f>
        <v>Price Review 2024</v>
      </c>
      <c r="F163" s="122"/>
      <c r="G163" s="122"/>
      <c r="H163" s="122"/>
      <c r="I163" s="122"/>
      <c r="J163" s="122"/>
      <c r="K163" s="122"/>
      <c r="L163" s="122"/>
    </row>
    <row r="164" spans="1:12" s="2" customFormat="1" ht="13.15">
      <c r="A164" s="2" t="str">
        <f>'Consolidated Input'!A164</f>
        <v>TMS</v>
      </c>
      <c r="B164" s="2" t="str">
        <f>'Consolidated Input'!B164</f>
        <v>CWW13_201_PR24</v>
      </c>
      <c r="C164" s="2" t="str">
        <f>'Consolidated Input'!C164</f>
        <v>EA/NRW environmental programme bioresources (WINEP/NEP) - Sludge investigations and monitoring; BVA (WINEP/NEP) bioresources capex - Expenditure on projects starting in AMP8</v>
      </c>
      <c r="D164" s="2" t="str">
        <f>'Consolidated Input'!D164</f>
        <v>£m</v>
      </c>
      <c r="E164" s="2" t="str">
        <f>'Consolidated Input'!E164</f>
        <v>Price Review 2024</v>
      </c>
      <c r="F164" s="122"/>
      <c r="G164" s="122"/>
      <c r="H164" s="122"/>
      <c r="I164" s="122"/>
      <c r="J164" s="122"/>
      <c r="K164" s="122"/>
      <c r="L164" s="122"/>
    </row>
    <row r="165" spans="1:12" s="2" customFormat="1" ht="13.15">
      <c r="A165" s="2" t="str">
        <f>'Consolidated Input'!A165</f>
        <v>TMS</v>
      </c>
      <c r="B165" s="2" t="str">
        <f>'Consolidated Input'!B165</f>
        <v>CWW13_202_PR24</v>
      </c>
      <c r="C165" s="2" t="str">
        <f>'Consolidated Input'!C165</f>
        <v>EA/NRW environmental programme bioresources (WINEP/NEP) - Sludge investigations and monitoring; BVA (WINEP/NEP) bioresources opex - Expenditure on projects starting in AMP8</v>
      </c>
      <c r="D165" s="2" t="str">
        <f>'Consolidated Input'!D165</f>
        <v>£m</v>
      </c>
      <c r="E165" s="2" t="str">
        <f>'Consolidated Input'!E165</f>
        <v>Price Review 2024</v>
      </c>
      <c r="F165" s="122"/>
      <c r="G165" s="122"/>
      <c r="H165" s="122"/>
      <c r="I165" s="122"/>
      <c r="J165" s="122"/>
      <c r="K165" s="122"/>
      <c r="L165" s="122"/>
    </row>
    <row r="166" spans="1:12" s="2" customFormat="1" ht="13.15">
      <c r="A166" s="2" t="str">
        <f>'Consolidated Input'!A166</f>
        <v>TMS</v>
      </c>
      <c r="B166" s="2" t="str">
        <f>'Consolidated Input'!B166</f>
        <v>CWW13_203_PR24</v>
      </c>
      <c r="C166" s="2" t="str">
        <f>'Consolidated Input'!C166</f>
        <v>EA/NRW environmental programme bioresources (WINEP/NEP) - Sludge investigations and monitoring; BVA (WINEP/NEP) bioresources totex - Expenditure on projects starting in AMP8</v>
      </c>
      <c r="D166" s="2" t="str">
        <f>'Consolidated Input'!D166</f>
        <v>£m</v>
      </c>
      <c r="E166" s="2" t="str">
        <f>'Consolidated Input'!E166</f>
        <v>Price Review 2024</v>
      </c>
      <c r="F166" s="122"/>
      <c r="G166" s="122"/>
      <c r="H166" s="122"/>
      <c r="I166" s="122"/>
      <c r="J166" s="122"/>
      <c r="K166" s="122"/>
      <c r="L166" s="122"/>
    </row>
    <row r="167" spans="1:12" s="2" customFormat="1" ht="13.15">
      <c r="A167" s="2" t="str">
        <f>'Consolidated Input'!A167</f>
        <v>TMS</v>
      </c>
      <c r="B167" s="2" t="str">
        <f>'Consolidated Input'!B167</f>
        <v>CWW13_204_PR24</v>
      </c>
      <c r="C167" s="2" t="str">
        <f>'Consolidated Input'!C167</f>
        <v>EA/NRW environmental programme bioresources (WINEP/NEP) - Sludge investigations and monitoring; BVA (WINEP/NEP) bioresources third party contributions - Expenditure on projects starting in AMP8</v>
      </c>
      <c r="D167" s="2" t="str">
        <f>'Consolidated Input'!D167</f>
        <v>£m</v>
      </c>
      <c r="E167" s="2" t="str">
        <f>'Consolidated Input'!E167</f>
        <v>Price Review 2024</v>
      </c>
      <c r="F167" s="122"/>
      <c r="G167" s="122"/>
      <c r="H167" s="122"/>
      <c r="I167" s="122"/>
      <c r="J167" s="122"/>
      <c r="K167" s="122"/>
      <c r="L167" s="122"/>
    </row>
    <row r="168" spans="1:12" s="2" customFormat="1" ht="13.15">
      <c r="A168" s="2" t="str">
        <f>'Consolidated Input'!A168</f>
        <v>TMS</v>
      </c>
      <c r="B168" s="2" t="str">
        <f>'Consolidated Input'!B168</f>
        <v>CWW14_201_PR24</v>
      </c>
      <c r="C168" s="2" t="str">
        <f>'Consolidated Input'!C168</f>
        <v>EA/NRW environmental programme bioresources (WINEP/NEP) - Sludge investigations and monitoring; BVA (WINEP/NEP) bioresources capex - Expenditure on alternative least cost option plan for projects starting in AMP8</v>
      </c>
      <c r="D168" s="2" t="str">
        <f>'Consolidated Input'!D168</f>
        <v>£m</v>
      </c>
      <c r="E168" s="2" t="str">
        <f>'Consolidated Input'!E168</f>
        <v>Price Review 2024</v>
      </c>
      <c r="F168" s="122"/>
      <c r="G168" s="122"/>
      <c r="H168" s="122"/>
      <c r="I168" s="122"/>
      <c r="J168" s="122"/>
      <c r="K168" s="122"/>
      <c r="L168" s="122"/>
    </row>
    <row r="169" spans="1:12" s="2" customFormat="1" ht="13.15">
      <c r="A169" s="2" t="str">
        <f>'Consolidated Input'!A169</f>
        <v>TMS</v>
      </c>
      <c r="B169" s="2" t="str">
        <f>'Consolidated Input'!B169</f>
        <v>CWW14_202_PR24</v>
      </c>
      <c r="C169" s="2" t="str">
        <f>'Consolidated Input'!C169</f>
        <v>EA/NRW environmental programme bioresources (WINEP/NEP) - Sludge investigations and monitoring; BVA (WINEP/NEP) bioresources opex - Expenditure on alternative least cost option plan for projects starting in AMP8</v>
      </c>
      <c r="D169" s="2" t="str">
        <f>'Consolidated Input'!D169</f>
        <v>£m</v>
      </c>
      <c r="E169" s="2" t="str">
        <f>'Consolidated Input'!E169</f>
        <v>Price Review 2024</v>
      </c>
      <c r="F169" s="122"/>
      <c r="G169" s="122"/>
      <c r="H169" s="122"/>
      <c r="I169" s="122"/>
      <c r="J169" s="122"/>
      <c r="K169" s="122"/>
      <c r="L169" s="122"/>
    </row>
    <row r="170" spans="1:12" s="2" customFormat="1" ht="13.15">
      <c r="A170" s="2" t="str">
        <f>'Consolidated Input'!A170</f>
        <v>TMS</v>
      </c>
      <c r="B170" s="2" t="str">
        <f>'Consolidated Input'!B170</f>
        <v>CWW14_203_PR24</v>
      </c>
      <c r="C170" s="2" t="str">
        <f>'Consolidated Input'!C170</f>
        <v>EA/NRW environmental programme bioresources (WINEP/NEP) - Sludge investigations and monitoring; BVA (WINEP/NEP) bioresources totex - Expenditure on alternative least cost option plan for projects starting in AMP8</v>
      </c>
      <c r="D170" s="2" t="str">
        <f>'Consolidated Input'!D170</f>
        <v>£m</v>
      </c>
      <c r="E170" s="2" t="str">
        <f>'Consolidated Input'!E170</f>
        <v>Price Review 2024</v>
      </c>
      <c r="F170" s="122"/>
      <c r="G170" s="122"/>
      <c r="H170" s="122"/>
      <c r="I170" s="122"/>
      <c r="J170" s="122"/>
      <c r="K170" s="122"/>
      <c r="L170" s="122"/>
    </row>
    <row r="171" spans="1:12" s="2" customFormat="1" ht="13.15">
      <c r="A171" s="2" t="str">
        <f>'Consolidated Input'!A171</f>
        <v>TMS</v>
      </c>
      <c r="B171" s="2" t="str">
        <f>'Consolidated Input'!B171</f>
        <v>CWW17_149TOT_PR24</v>
      </c>
      <c r="C171" s="2" t="str">
        <f>'Consolidated Input'!C171</f>
        <v>EA/NRW environmental programme bioresources (WINEP/NEP) - Sludge investigations and monitoring (NEP only) bioresources capex - Total</v>
      </c>
      <c r="D171" s="2" t="str">
        <f>'Consolidated Input'!D171</f>
        <v>£m</v>
      </c>
      <c r="E171" s="2" t="str">
        <f>'Consolidated Input'!E171</f>
        <v>Price Review 2024</v>
      </c>
      <c r="F171" s="122"/>
      <c r="G171" s="122"/>
      <c r="H171" s="122"/>
      <c r="I171" s="122"/>
      <c r="J171" s="122"/>
      <c r="K171" s="122"/>
      <c r="L171" s="122"/>
    </row>
    <row r="172" spans="1:12" s="2" customFormat="1" ht="13.15">
      <c r="A172" s="2" t="str">
        <f>'Consolidated Input'!A172</f>
        <v>TMS</v>
      </c>
      <c r="B172" s="2" t="str">
        <f>'Consolidated Input'!B172</f>
        <v>CWW17_150TOT_PR24</v>
      </c>
      <c r="C172" s="2" t="str">
        <f>'Consolidated Input'!C172</f>
        <v>EA/NRW environmental programme bioresources (WINEP/NEP) - Sludge investigations and monitoring (NEP only) bioresources opex - Total</v>
      </c>
      <c r="D172" s="2" t="str">
        <f>'Consolidated Input'!D172</f>
        <v>£m</v>
      </c>
      <c r="E172" s="2" t="str">
        <f>'Consolidated Input'!E172</f>
        <v>Price Review 2024</v>
      </c>
      <c r="F172" s="122"/>
      <c r="G172" s="122"/>
      <c r="H172" s="122"/>
      <c r="I172" s="122"/>
      <c r="J172" s="122"/>
      <c r="K172" s="122"/>
      <c r="L172" s="122"/>
    </row>
    <row r="173" spans="1:12" s="2" customFormat="1" ht="13.15">
      <c r="A173" s="2" t="str">
        <f>'Consolidated Input'!A173</f>
        <v>TMS</v>
      </c>
      <c r="B173" s="2" t="str">
        <f>'Consolidated Input'!B173</f>
        <v>CWW17_151TOT_PR24</v>
      </c>
      <c r="C173" s="2" t="str">
        <f>'Consolidated Input'!C173</f>
        <v>EA/NRW environmental programme bioresources (WINEP/NEP) - Sludge investigations and monitoring (NEP only) bioresources totex - Total</v>
      </c>
      <c r="D173" s="2" t="str">
        <f>'Consolidated Input'!D173</f>
        <v>£m</v>
      </c>
      <c r="E173" s="2" t="str">
        <f>'Consolidated Input'!E173</f>
        <v>Price Review 2024</v>
      </c>
      <c r="F173" s="122"/>
      <c r="G173" s="122"/>
      <c r="H173" s="122"/>
      <c r="I173" s="122"/>
      <c r="J173" s="122"/>
      <c r="K173" s="122"/>
      <c r="L173" s="122"/>
    </row>
    <row r="174" spans="1:12" s="2" customFormat="1" ht="13.15">
      <c r="A174" s="2" t="str">
        <f>'Consolidated Input'!A174</f>
        <v>TMS</v>
      </c>
      <c r="B174" s="2" t="str">
        <f>'Consolidated Input'!B174</f>
        <v>CWW20_064_PR24</v>
      </c>
      <c r="C174" s="2" t="str">
        <f>'Consolidated Input'!C174</f>
        <v>Other data - Total number of WINEP/NEP investigations</v>
      </c>
      <c r="D174" s="2" t="str">
        <f>'Consolidated Input'!D174</f>
        <v>nr</v>
      </c>
      <c r="E174" s="2" t="str">
        <f>'Consolidated Input'!E174</f>
        <v>Price Review 2024</v>
      </c>
      <c r="F174" s="122"/>
      <c r="G174" s="122"/>
      <c r="H174" s="122"/>
      <c r="I174" s="122"/>
      <c r="J174" s="122"/>
      <c r="K174" s="122"/>
      <c r="L174" s="122"/>
    </row>
    <row r="175" spans="1:12" s="2" customFormat="1" ht="13.15">
      <c r="A175" s="2" t="str">
        <f>'Consolidated Input'!A175</f>
        <v>TMS</v>
      </c>
      <c r="B175" s="2" t="str">
        <f>'Consolidated Input'!B175</f>
        <v>BIO5_011_PR24</v>
      </c>
      <c r="C175" s="2" t="str">
        <f>'Consolidated Input'!C175</f>
        <v>Sludge management/sludge treatment/ Bioresources cost driver - Additional Line 1; Sludge management/sludge treatment/ Bioresources cost driver</v>
      </c>
      <c r="D175" s="2" t="str">
        <f>'Consolidated Input'!D175</f>
        <v>define</v>
      </c>
      <c r="E175" s="2" t="str">
        <f>'Consolidated Input'!E175</f>
        <v>Price Review 2024</v>
      </c>
      <c r="F175" s="122"/>
      <c r="G175" s="122"/>
      <c r="H175" s="122"/>
      <c r="I175" s="122"/>
      <c r="J175" s="122"/>
      <c r="K175" s="122"/>
      <c r="L175" s="122"/>
    </row>
    <row r="176" spans="1:12" s="2" customFormat="1" ht="13.15">
      <c r="A176" s="2" t="str">
        <f>'Consolidated Input'!A176</f>
        <v>NWT</v>
      </c>
      <c r="B176" s="2" t="str">
        <f>'Consolidated Input'!B176</f>
        <v>CWW3_149TOT_PR24</v>
      </c>
      <c r="C176" s="2" t="str">
        <f>'Consolidated Input'!C176</f>
        <v>EA/NRW environmental programme bioresources (WINEP/NEP) - Sludge investigations and monitoring (NEP only) bioresources capex - Total</v>
      </c>
      <c r="D176" s="2" t="str">
        <f>'Consolidated Input'!D176</f>
        <v>£m</v>
      </c>
      <c r="E176" s="2" t="str">
        <f>'Consolidated Input'!E176</f>
        <v>Price Review 2024</v>
      </c>
      <c r="F176" s="122"/>
      <c r="G176" s="122"/>
      <c r="H176" s="122"/>
      <c r="I176" s="122"/>
      <c r="J176" s="122"/>
      <c r="K176" s="122"/>
      <c r="L176" s="122"/>
    </row>
    <row r="177" spans="1:12" s="2" customFormat="1" ht="13.15">
      <c r="A177" s="2" t="str">
        <f>'Consolidated Input'!A177</f>
        <v>NWT</v>
      </c>
      <c r="B177" s="2" t="str">
        <f>'Consolidated Input'!B177</f>
        <v>CWW3_150TOT_PR24</v>
      </c>
      <c r="C177" s="2" t="str">
        <f>'Consolidated Input'!C177</f>
        <v>EA/NRW environmental programme bioresources (WINEP/NEP) - Sludge investigations and monitoring (NEP only) bioresources opex - Total</v>
      </c>
      <c r="D177" s="2" t="str">
        <f>'Consolidated Input'!D177</f>
        <v>£m</v>
      </c>
      <c r="E177" s="2" t="str">
        <f>'Consolidated Input'!E177</f>
        <v>Price Review 2024</v>
      </c>
      <c r="F177" s="122"/>
      <c r="G177" s="122"/>
      <c r="H177" s="122"/>
      <c r="I177" s="122"/>
      <c r="J177" s="122"/>
      <c r="K177" s="122"/>
      <c r="L177" s="122"/>
    </row>
    <row r="178" spans="1:12" s="2" customFormat="1" ht="13.15">
      <c r="A178" s="2" t="str">
        <f>'Consolidated Input'!A178</f>
        <v>NWT</v>
      </c>
      <c r="B178" s="2" t="str">
        <f>'Consolidated Input'!B178</f>
        <v>CWW3_151TOT_PR24</v>
      </c>
      <c r="C178" s="2" t="str">
        <f>'Consolidated Input'!C178</f>
        <v>EA/NRW environmental programme bioresources (WINEP/NEP) - Sludge investigations and monitoring (NEP only) bioresources totex - Total</v>
      </c>
      <c r="D178" s="2" t="str">
        <f>'Consolidated Input'!D178</f>
        <v>£m</v>
      </c>
      <c r="E178" s="2" t="str">
        <f>'Consolidated Input'!E178</f>
        <v>Price Review 2024</v>
      </c>
      <c r="F178" s="122"/>
      <c r="G178" s="122"/>
      <c r="H178" s="122"/>
      <c r="I178" s="122"/>
      <c r="J178" s="122"/>
      <c r="K178" s="122"/>
      <c r="L178" s="122"/>
    </row>
    <row r="179" spans="1:12" s="2" customFormat="1" ht="13.15">
      <c r="A179" s="2" t="str">
        <f>'Consolidated Input'!A179</f>
        <v>NWT</v>
      </c>
      <c r="B179" s="2" t="str">
        <f>'Consolidated Input'!B179</f>
        <v>CWW9_149TOT_PR24</v>
      </c>
      <c r="C179" s="2" t="str">
        <f>'Consolidated Input'!C179</f>
        <v>EA/NRW environmental programme bioresources (WINEP/NEP) - Sludge investigations and monitoring (NEP only) bioresources capex - Total</v>
      </c>
      <c r="D179" s="2" t="str">
        <f>'Consolidated Input'!D179</f>
        <v>£m</v>
      </c>
      <c r="E179" s="2" t="str">
        <f>'Consolidated Input'!E179</f>
        <v>Price Review 2024</v>
      </c>
      <c r="F179" s="122"/>
      <c r="G179" s="122"/>
      <c r="H179" s="122"/>
      <c r="I179" s="122"/>
      <c r="J179" s="122"/>
      <c r="K179" s="122"/>
      <c r="L179" s="122"/>
    </row>
    <row r="180" spans="1:12" s="2" customFormat="1" ht="13.15">
      <c r="A180" s="2" t="str">
        <f>'Consolidated Input'!A180</f>
        <v>NWT</v>
      </c>
      <c r="B180" s="2" t="str">
        <f>'Consolidated Input'!B180</f>
        <v>CWW9_150TOT_PR24</v>
      </c>
      <c r="C180" s="2" t="str">
        <f>'Consolidated Input'!C180</f>
        <v>EA/NRW environmental programme bioresources (WINEP/NEP) - Sludge investigations and monitoring (NEP only) bioresources opex - Total</v>
      </c>
      <c r="D180" s="2" t="str">
        <f>'Consolidated Input'!D180</f>
        <v>£m</v>
      </c>
      <c r="E180" s="2" t="str">
        <f>'Consolidated Input'!E180</f>
        <v>Price Review 2024</v>
      </c>
      <c r="F180" s="122"/>
      <c r="G180" s="122"/>
      <c r="H180" s="122"/>
      <c r="I180" s="122"/>
      <c r="J180" s="122"/>
      <c r="K180" s="122"/>
      <c r="L180" s="122"/>
    </row>
    <row r="181" spans="1:12" s="2" customFormat="1" ht="13.15">
      <c r="A181" s="2" t="str">
        <f>'Consolidated Input'!A181</f>
        <v>NWT</v>
      </c>
      <c r="B181" s="2" t="str">
        <f>'Consolidated Input'!B181</f>
        <v>CWW9_151TOT_PR24</v>
      </c>
      <c r="C181" s="2" t="str">
        <f>'Consolidated Input'!C181</f>
        <v>EA/NRW environmental programme bioresources (WINEP/NEP) - Sludge investigations and monitoring (NEP only) bioresources totex - Total</v>
      </c>
      <c r="D181" s="2" t="str">
        <f>'Consolidated Input'!D181</f>
        <v>£m</v>
      </c>
      <c r="E181" s="2" t="str">
        <f>'Consolidated Input'!E181</f>
        <v>Price Review 2024</v>
      </c>
      <c r="F181" s="122"/>
      <c r="G181" s="122"/>
      <c r="H181" s="122"/>
      <c r="I181" s="122"/>
      <c r="J181" s="122"/>
      <c r="K181" s="122"/>
      <c r="L181" s="122"/>
    </row>
    <row r="182" spans="1:12" s="2" customFormat="1" ht="13.15">
      <c r="A182" s="2" t="str">
        <f>'Consolidated Input'!A182</f>
        <v>NWT</v>
      </c>
      <c r="B182" s="2" t="str">
        <f>'Consolidated Input'!B182</f>
        <v>CWW12_149TOT_PR24</v>
      </c>
      <c r="C182" s="2" t="str">
        <f>'Consolidated Input'!C182</f>
        <v>EA/NRW environmental programme bioresources (WINEP/NEP) - Sludge investigations and monitoring (NEP only) bioresources capex - Total</v>
      </c>
      <c r="D182" s="2" t="str">
        <f>'Consolidated Input'!D182</f>
        <v>£m</v>
      </c>
      <c r="E182" s="2" t="str">
        <f>'Consolidated Input'!E182</f>
        <v>Price Review 2024</v>
      </c>
      <c r="F182" s="122"/>
      <c r="G182" s="122"/>
      <c r="H182" s="122"/>
      <c r="I182" s="122"/>
      <c r="J182" s="122"/>
      <c r="K182" s="122"/>
      <c r="L182" s="122"/>
    </row>
    <row r="183" spans="1:12" s="2" customFormat="1" ht="13.15">
      <c r="A183" s="2" t="str">
        <f>'Consolidated Input'!A183</f>
        <v>NWT</v>
      </c>
      <c r="B183" s="2" t="str">
        <f>'Consolidated Input'!B183</f>
        <v>CWW12_150TOT_PR24</v>
      </c>
      <c r="C183" s="2" t="str">
        <f>'Consolidated Input'!C183</f>
        <v>EA/NRW environmental programme bioresources (WINEP/NEP) - Sludge investigations and monitoring (NEP only) bioresources opex - Total</v>
      </c>
      <c r="D183" s="2" t="str">
        <f>'Consolidated Input'!D183</f>
        <v>£m</v>
      </c>
      <c r="E183" s="2" t="str">
        <f>'Consolidated Input'!E183</f>
        <v>Price Review 2024</v>
      </c>
      <c r="F183" s="122"/>
      <c r="G183" s="122"/>
      <c r="H183" s="122"/>
      <c r="I183" s="122"/>
      <c r="J183" s="122"/>
      <c r="K183" s="122"/>
      <c r="L183" s="122"/>
    </row>
    <row r="184" spans="1:12" s="2" customFormat="1" ht="13.15">
      <c r="A184" s="2" t="str">
        <f>'Consolidated Input'!A184</f>
        <v>NWT</v>
      </c>
      <c r="B184" s="2" t="str">
        <f>'Consolidated Input'!B184</f>
        <v>CWW12_151TOT_PR24</v>
      </c>
      <c r="C184" s="2" t="str">
        <f>'Consolidated Input'!C184</f>
        <v>EA/NRW environmental programme bioresources (WINEP/NEP) - Sludge investigations and monitoring (NEP only) bioresources totex - Total</v>
      </c>
      <c r="D184" s="2" t="str">
        <f>'Consolidated Input'!D184</f>
        <v>£m</v>
      </c>
      <c r="E184" s="2" t="str">
        <f>'Consolidated Input'!E184</f>
        <v>Price Review 2024</v>
      </c>
      <c r="F184" s="122"/>
      <c r="G184" s="122"/>
      <c r="H184" s="122"/>
      <c r="I184" s="122"/>
      <c r="J184" s="122"/>
      <c r="K184" s="122"/>
      <c r="L184" s="122"/>
    </row>
    <row r="185" spans="1:12" s="2" customFormat="1" ht="13.15">
      <c r="A185" s="2" t="str">
        <f>'Consolidated Input'!A185</f>
        <v>NWT</v>
      </c>
      <c r="B185" s="2" t="str">
        <f>'Consolidated Input'!B185</f>
        <v>CWW13_201_PR24</v>
      </c>
      <c r="C185" s="2" t="str">
        <f>'Consolidated Input'!C185</f>
        <v>EA/NRW environmental programme bioresources (WINEP/NEP) - Sludge investigations and monitoring; BVA (WINEP/NEP) bioresources capex - Expenditure on projects starting in AMP8</v>
      </c>
      <c r="D185" s="2" t="str">
        <f>'Consolidated Input'!D185</f>
        <v>£m</v>
      </c>
      <c r="E185" s="2" t="str">
        <f>'Consolidated Input'!E185</f>
        <v>Price Review 2024</v>
      </c>
      <c r="F185" s="122"/>
      <c r="G185" s="122"/>
      <c r="H185" s="122"/>
      <c r="I185" s="122"/>
      <c r="J185" s="122"/>
      <c r="K185" s="122"/>
      <c r="L185" s="122"/>
    </row>
    <row r="186" spans="1:12" s="2" customFormat="1" ht="13.15">
      <c r="A186" s="2" t="str">
        <f>'Consolidated Input'!A186</f>
        <v>NWT</v>
      </c>
      <c r="B186" s="2" t="str">
        <f>'Consolidated Input'!B186</f>
        <v>CWW13_202_PR24</v>
      </c>
      <c r="C186" s="2" t="str">
        <f>'Consolidated Input'!C186</f>
        <v>EA/NRW environmental programme bioresources (WINEP/NEP) - Sludge investigations and monitoring; BVA (WINEP/NEP) bioresources opex - Expenditure on projects starting in AMP8</v>
      </c>
      <c r="D186" s="2" t="str">
        <f>'Consolidated Input'!D186</f>
        <v>£m</v>
      </c>
      <c r="E186" s="2" t="str">
        <f>'Consolidated Input'!E186</f>
        <v>Price Review 2024</v>
      </c>
      <c r="F186" s="122"/>
      <c r="G186" s="122"/>
      <c r="H186" s="122"/>
      <c r="I186" s="122"/>
      <c r="J186" s="122"/>
      <c r="K186" s="122"/>
      <c r="L186" s="122"/>
    </row>
    <row r="187" spans="1:12" s="2" customFormat="1" ht="13.15">
      <c r="A187" s="2" t="str">
        <f>'Consolidated Input'!A187</f>
        <v>NWT</v>
      </c>
      <c r="B187" s="2" t="str">
        <f>'Consolidated Input'!B187</f>
        <v>CWW13_203_PR24</v>
      </c>
      <c r="C187" s="2" t="str">
        <f>'Consolidated Input'!C187</f>
        <v>EA/NRW environmental programme bioresources (WINEP/NEP) - Sludge investigations and monitoring; BVA (WINEP/NEP) bioresources totex - Expenditure on projects starting in AMP8</v>
      </c>
      <c r="D187" s="2" t="str">
        <f>'Consolidated Input'!D187</f>
        <v>£m</v>
      </c>
      <c r="E187" s="2" t="str">
        <f>'Consolidated Input'!E187</f>
        <v>Price Review 2024</v>
      </c>
      <c r="F187" s="122"/>
      <c r="G187" s="122"/>
      <c r="H187" s="122"/>
      <c r="I187" s="122"/>
      <c r="J187" s="122"/>
      <c r="K187" s="122"/>
      <c r="L187" s="122"/>
    </row>
    <row r="188" spans="1:12" s="2" customFormat="1" ht="13.15">
      <c r="A188" s="2" t="str">
        <f>'Consolidated Input'!A188</f>
        <v>NWT</v>
      </c>
      <c r="B188" s="2" t="str">
        <f>'Consolidated Input'!B188</f>
        <v>CWW13_204_PR24</v>
      </c>
      <c r="C188" s="2" t="str">
        <f>'Consolidated Input'!C188</f>
        <v>EA/NRW environmental programme bioresources (WINEP/NEP) - Sludge investigations and monitoring; BVA (WINEP/NEP) bioresources third party contributions - Expenditure on projects starting in AMP8</v>
      </c>
      <c r="D188" s="2" t="str">
        <f>'Consolidated Input'!D188</f>
        <v>£m</v>
      </c>
      <c r="E188" s="2" t="str">
        <f>'Consolidated Input'!E188</f>
        <v>Price Review 2024</v>
      </c>
      <c r="F188" s="122"/>
      <c r="G188" s="122"/>
      <c r="H188" s="122"/>
      <c r="I188" s="122"/>
      <c r="J188" s="122"/>
      <c r="K188" s="122"/>
      <c r="L188" s="122"/>
    </row>
    <row r="189" spans="1:12" s="2" customFormat="1" ht="13.15">
      <c r="A189" s="2" t="str">
        <f>'Consolidated Input'!A189</f>
        <v>NWT</v>
      </c>
      <c r="B189" s="2" t="str">
        <f>'Consolidated Input'!B189</f>
        <v>CWW14_201_PR24</v>
      </c>
      <c r="C189" s="2" t="str">
        <f>'Consolidated Input'!C189</f>
        <v>EA/NRW environmental programme bioresources (WINEP/NEP) - Sludge investigations and monitoring; BVA (WINEP/NEP) bioresources capex - Expenditure on alternative least cost option plan for projects starting in AMP8</v>
      </c>
      <c r="D189" s="2" t="str">
        <f>'Consolidated Input'!D189</f>
        <v>£m</v>
      </c>
      <c r="E189" s="2" t="str">
        <f>'Consolidated Input'!E189</f>
        <v>Price Review 2024</v>
      </c>
      <c r="F189" s="122"/>
      <c r="G189" s="122"/>
      <c r="H189" s="122"/>
      <c r="I189" s="122"/>
      <c r="J189" s="122"/>
      <c r="K189" s="122"/>
      <c r="L189" s="122"/>
    </row>
    <row r="190" spans="1:12" s="2" customFormat="1" ht="13.15">
      <c r="A190" s="2" t="str">
        <f>'Consolidated Input'!A190</f>
        <v>NWT</v>
      </c>
      <c r="B190" s="2" t="str">
        <f>'Consolidated Input'!B190</f>
        <v>CWW14_202_PR24</v>
      </c>
      <c r="C190" s="2" t="str">
        <f>'Consolidated Input'!C190</f>
        <v>EA/NRW environmental programme bioresources (WINEP/NEP) - Sludge investigations and monitoring; BVA (WINEP/NEP) bioresources opex - Expenditure on alternative least cost option plan for projects starting in AMP8</v>
      </c>
      <c r="D190" s="2" t="str">
        <f>'Consolidated Input'!D190</f>
        <v>£m</v>
      </c>
      <c r="E190" s="2" t="str">
        <f>'Consolidated Input'!E190</f>
        <v>Price Review 2024</v>
      </c>
      <c r="F190" s="122"/>
      <c r="G190" s="122"/>
      <c r="H190" s="122"/>
      <c r="I190" s="122"/>
      <c r="J190" s="122"/>
      <c r="K190" s="122"/>
      <c r="L190" s="122"/>
    </row>
    <row r="191" spans="1:12" s="2" customFormat="1" ht="13.15">
      <c r="A191" s="2" t="str">
        <f>'Consolidated Input'!A191</f>
        <v>NWT</v>
      </c>
      <c r="B191" s="2" t="str">
        <f>'Consolidated Input'!B191</f>
        <v>CWW14_203_PR24</v>
      </c>
      <c r="C191" s="2" t="str">
        <f>'Consolidated Input'!C191</f>
        <v>EA/NRW environmental programme bioresources (WINEP/NEP) - Sludge investigations and monitoring; BVA (WINEP/NEP) bioresources totex - Expenditure on alternative least cost option plan for projects starting in AMP8</v>
      </c>
      <c r="D191" s="2" t="str">
        <f>'Consolidated Input'!D191</f>
        <v>£m</v>
      </c>
      <c r="E191" s="2" t="str">
        <f>'Consolidated Input'!E191</f>
        <v>Price Review 2024</v>
      </c>
      <c r="F191" s="122"/>
      <c r="G191" s="122"/>
      <c r="H191" s="122"/>
      <c r="I191" s="122"/>
      <c r="J191" s="122"/>
      <c r="K191" s="122"/>
      <c r="L191" s="122"/>
    </row>
    <row r="192" spans="1:12" s="2" customFormat="1" ht="13.15">
      <c r="A192" s="2" t="str">
        <f>'Consolidated Input'!A192</f>
        <v>NWT</v>
      </c>
      <c r="B192" s="2" t="str">
        <f>'Consolidated Input'!B192</f>
        <v>CWW17_149TOT_PR24</v>
      </c>
      <c r="C192" s="2" t="str">
        <f>'Consolidated Input'!C192</f>
        <v>EA/NRW environmental programme bioresources (WINEP/NEP) - Sludge investigations and monitoring (NEP only) bioresources capex - Total</v>
      </c>
      <c r="D192" s="2" t="str">
        <f>'Consolidated Input'!D192</f>
        <v>£m</v>
      </c>
      <c r="E192" s="2" t="str">
        <f>'Consolidated Input'!E192</f>
        <v>Price Review 2024</v>
      </c>
      <c r="F192" s="122"/>
      <c r="G192" s="122"/>
      <c r="H192" s="122"/>
      <c r="I192" s="122"/>
      <c r="J192" s="122"/>
      <c r="K192" s="122"/>
      <c r="L192" s="122"/>
    </row>
    <row r="193" spans="1:12" s="2" customFormat="1" ht="13.15">
      <c r="A193" s="2" t="str">
        <f>'Consolidated Input'!A193</f>
        <v>NWT</v>
      </c>
      <c r="B193" s="2" t="str">
        <f>'Consolidated Input'!B193</f>
        <v>CWW17_150TOT_PR24</v>
      </c>
      <c r="C193" s="2" t="str">
        <f>'Consolidated Input'!C193</f>
        <v>EA/NRW environmental programme bioresources (WINEP/NEP) - Sludge investigations and monitoring (NEP only) bioresources opex - Total</v>
      </c>
      <c r="D193" s="2" t="str">
        <f>'Consolidated Input'!D193</f>
        <v>£m</v>
      </c>
      <c r="E193" s="2" t="str">
        <f>'Consolidated Input'!E193</f>
        <v>Price Review 2024</v>
      </c>
      <c r="F193" s="122"/>
      <c r="G193" s="122"/>
      <c r="H193" s="122"/>
      <c r="I193" s="122"/>
      <c r="J193" s="122"/>
      <c r="K193" s="122"/>
      <c r="L193" s="122"/>
    </row>
    <row r="194" spans="1:12" s="2" customFormat="1" ht="13.15">
      <c r="A194" s="2" t="str">
        <f>'Consolidated Input'!A194</f>
        <v>NWT</v>
      </c>
      <c r="B194" s="2" t="str">
        <f>'Consolidated Input'!B194</f>
        <v>CWW17_151TOT_PR24</v>
      </c>
      <c r="C194" s="2" t="str">
        <f>'Consolidated Input'!C194</f>
        <v>EA/NRW environmental programme bioresources (WINEP/NEP) - Sludge investigations and monitoring (NEP only) bioresources totex - Total</v>
      </c>
      <c r="D194" s="2" t="str">
        <f>'Consolidated Input'!D194</f>
        <v>£m</v>
      </c>
      <c r="E194" s="2" t="str">
        <f>'Consolidated Input'!E194</f>
        <v>Price Review 2024</v>
      </c>
      <c r="F194" s="122"/>
      <c r="G194" s="122"/>
      <c r="H194" s="122"/>
      <c r="I194" s="122"/>
      <c r="J194" s="122"/>
      <c r="K194" s="122"/>
      <c r="L194" s="122"/>
    </row>
    <row r="195" spans="1:12" s="2" customFormat="1" ht="13.15">
      <c r="A195" s="2" t="str">
        <f>'Consolidated Input'!A195</f>
        <v>NWT</v>
      </c>
      <c r="B195" s="2" t="str">
        <f>'Consolidated Input'!B195</f>
        <v>CWW20_064_PR24</v>
      </c>
      <c r="C195" s="2" t="str">
        <f>'Consolidated Input'!C195</f>
        <v>Other data - Total number of WINEP/NEP investigations</v>
      </c>
      <c r="D195" s="2" t="str">
        <f>'Consolidated Input'!D195</f>
        <v>nr</v>
      </c>
      <c r="E195" s="2" t="str">
        <f>'Consolidated Input'!E195</f>
        <v>Price Review 2024</v>
      </c>
      <c r="F195" s="122"/>
      <c r="G195" s="122"/>
      <c r="H195" s="122"/>
      <c r="I195" s="122"/>
      <c r="J195" s="122"/>
      <c r="K195" s="122"/>
      <c r="L195" s="122"/>
    </row>
    <row r="196" spans="1:12" s="2" customFormat="1" ht="13.15">
      <c r="A196" s="2" t="str">
        <f>'Consolidated Input'!A196</f>
        <v>NWT</v>
      </c>
      <c r="B196" s="2" t="str">
        <f>'Consolidated Input'!B196</f>
        <v>BIO5_011_PR24</v>
      </c>
      <c r="C196" s="2" t="str">
        <f>'Consolidated Input'!C196</f>
        <v>Sludge management/sludge treatment/ Bioresources cost driver - Additional Line 1; Sludge management/sludge treatment/ Bioresources cost driver</v>
      </c>
      <c r="D196" s="2" t="str">
        <f>'Consolidated Input'!D196</f>
        <v>define</v>
      </c>
      <c r="E196" s="2" t="str">
        <f>'Consolidated Input'!E196</f>
        <v>Price Review 2024</v>
      </c>
      <c r="F196" s="122"/>
      <c r="G196" s="122"/>
      <c r="H196" s="122"/>
      <c r="I196" s="122"/>
      <c r="J196" s="122"/>
      <c r="K196" s="122"/>
      <c r="L196" s="122"/>
    </row>
    <row r="197" spans="1:12" s="2" customFormat="1" ht="13.15">
      <c r="A197" s="2" t="str">
        <f>'Consolidated Input'!A197</f>
        <v>WSX</v>
      </c>
      <c r="B197" s="2" t="str">
        <f>'Consolidated Input'!B197</f>
        <v>CWW3_149TOT_PR24</v>
      </c>
      <c r="C197" s="2" t="str">
        <f>'Consolidated Input'!C197</f>
        <v>EA/NRW environmental programme bioresources (WINEP/NEP) - Sludge investigations and monitoring (NEP only) bioresources capex - Total</v>
      </c>
      <c r="D197" s="2" t="str">
        <f>'Consolidated Input'!D197</f>
        <v>£m</v>
      </c>
      <c r="E197" s="2" t="str">
        <f>'Consolidated Input'!E197</f>
        <v>Price Review 2024</v>
      </c>
      <c r="F197" s="122"/>
      <c r="G197" s="122"/>
      <c r="H197" s="122"/>
      <c r="I197" s="122"/>
      <c r="J197" s="122"/>
      <c r="K197" s="122"/>
      <c r="L197" s="122"/>
    </row>
    <row r="198" spans="1:12" s="2" customFormat="1" ht="13.15">
      <c r="A198" s="2" t="str">
        <f>'Consolidated Input'!A198</f>
        <v>WSX</v>
      </c>
      <c r="B198" s="2" t="str">
        <f>'Consolidated Input'!B198</f>
        <v>CWW3_150TOT_PR24</v>
      </c>
      <c r="C198" s="2" t="str">
        <f>'Consolidated Input'!C198</f>
        <v>EA/NRW environmental programme bioresources (WINEP/NEP) - Sludge investigations and monitoring (NEP only) bioresources opex - Total</v>
      </c>
      <c r="D198" s="2" t="str">
        <f>'Consolidated Input'!D198</f>
        <v>£m</v>
      </c>
      <c r="E198" s="2" t="str">
        <f>'Consolidated Input'!E198</f>
        <v>Price Review 2024</v>
      </c>
      <c r="F198" s="122"/>
      <c r="G198" s="122"/>
      <c r="H198" s="122"/>
      <c r="I198" s="122"/>
      <c r="J198" s="122"/>
      <c r="K198" s="122"/>
      <c r="L198" s="122"/>
    </row>
    <row r="199" spans="1:12" s="2" customFormat="1" ht="13.15">
      <c r="A199" s="2" t="str">
        <f>'Consolidated Input'!A199</f>
        <v>WSX</v>
      </c>
      <c r="B199" s="2" t="str">
        <f>'Consolidated Input'!B199</f>
        <v>CWW3_151TOT_PR24</v>
      </c>
      <c r="C199" s="2" t="str">
        <f>'Consolidated Input'!C199</f>
        <v>EA/NRW environmental programme bioresources (WINEP/NEP) - Sludge investigations and monitoring (NEP only) bioresources totex - Total</v>
      </c>
      <c r="D199" s="2" t="str">
        <f>'Consolidated Input'!D199</f>
        <v>£m</v>
      </c>
      <c r="E199" s="2" t="str">
        <f>'Consolidated Input'!E199</f>
        <v>Price Review 2024</v>
      </c>
      <c r="F199" s="122"/>
      <c r="G199" s="122"/>
      <c r="H199" s="122"/>
      <c r="I199" s="122"/>
      <c r="J199" s="122"/>
      <c r="K199" s="122"/>
      <c r="L199" s="122"/>
    </row>
    <row r="200" spans="1:12" s="2" customFormat="1" ht="13.15">
      <c r="A200" s="2" t="str">
        <f>'Consolidated Input'!A200</f>
        <v>WSX</v>
      </c>
      <c r="B200" s="2" t="str">
        <f>'Consolidated Input'!B200</f>
        <v>CWW9_149TOT_PR24</v>
      </c>
      <c r="C200" s="2" t="str">
        <f>'Consolidated Input'!C200</f>
        <v>EA/NRW environmental programme bioresources (WINEP/NEP) - Sludge investigations and monitoring (NEP only) bioresources capex - Total</v>
      </c>
      <c r="D200" s="2" t="str">
        <f>'Consolidated Input'!D200</f>
        <v>£m</v>
      </c>
      <c r="E200" s="2" t="str">
        <f>'Consolidated Input'!E200</f>
        <v>Price Review 2024</v>
      </c>
      <c r="F200" s="122"/>
      <c r="G200" s="122"/>
      <c r="H200" s="122"/>
      <c r="I200" s="122"/>
      <c r="J200" s="122"/>
      <c r="K200" s="122"/>
      <c r="L200" s="122"/>
    </row>
    <row r="201" spans="1:12" s="2" customFormat="1" ht="13.15">
      <c r="A201" s="2" t="str">
        <f>'Consolidated Input'!A201</f>
        <v>WSX</v>
      </c>
      <c r="B201" s="2" t="str">
        <f>'Consolidated Input'!B201</f>
        <v>CWW9_150TOT_PR24</v>
      </c>
      <c r="C201" s="2" t="str">
        <f>'Consolidated Input'!C201</f>
        <v>EA/NRW environmental programme bioresources (WINEP/NEP) - Sludge investigations and monitoring (NEP only) bioresources opex - Total</v>
      </c>
      <c r="D201" s="2" t="str">
        <f>'Consolidated Input'!D201</f>
        <v>£m</v>
      </c>
      <c r="E201" s="2" t="str">
        <f>'Consolidated Input'!E201</f>
        <v>Price Review 2024</v>
      </c>
      <c r="F201" s="122"/>
      <c r="G201" s="122"/>
      <c r="H201" s="122"/>
      <c r="I201" s="122"/>
      <c r="J201" s="122"/>
      <c r="K201" s="122"/>
      <c r="L201" s="122"/>
    </row>
    <row r="202" spans="1:12" s="2" customFormat="1" ht="13.15">
      <c r="A202" s="2" t="str">
        <f>'Consolidated Input'!A202</f>
        <v>WSX</v>
      </c>
      <c r="B202" s="2" t="str">
        <f>'Consolidated Input'!B202</f>
        <v>CWW9_151TOT_PR24</v>
      </c>
      <c r="C202" s="2" t="str">
        <f>'Consolidated Input'!C202</f>
        <v>EA/NRW environmental programme bioresources (WINEP/NEP) - Sludge investigations and monitoring (NEP only) bioresources totex - Total</v>
      </c>
      <c r="D202" s="2" t="str">
        <f>'Consolidated Input'!D202</f>
        <v>£m</v>
      </c>
      <c r="E202" s="2" t="str">
        <f>'Consolidated Input'!E202</f>
        <v>Price Review 2024</v>
      </c>
      <c r="F202" s="122"/>
      <c r="G202" s="122"/>
      <c r="H202" s="122"/>
      <c r="I202" s="122"/>
      <c r="J202" s="122"/>
      <c r="K202" s="122"/>
      <c r="L202" s="122"/>
    </row>
    <row r="203" spans="1:12" s="2" customFormat="1" ht="13.15">
      <c r="A203" s="2" t="str">
        <f>'Consolidated Input'!A203</f>
        <v>WSX</v>
      </c>
      <c r="B203" s="2" t="str">
        <f>'Consolidated Input'!B203</f>
        <v>CWW12_149TOT_PR24</v>
      </c>
      <c r="C203" s="2" t="str">
        <f>'Consolidated Input'!C203</f>
        <v>EA/NRW environmental programme bioresources (WINEP/NEP) - Sludge investigations and monitoring (NEP only) bioresources capex - Total</v>
      </c>
      <c r="D203" s="2" t="str">
        <f>'Consolidated Input'!D203</f>
        <v>£m</v>
      </c>
      <c r="E203" s="2" t="str">
        <f>'Consolidated Input'!E203</f>
        <v>Price Review 2024</v>
      </c>
      <c r="F203" s="122"/>
      <c r="G203" s="122"/>
      <c r="H203" s="122"/>
      <c r="I203" s="122"/>
      <c r="J203" s="122"/>
      <c r="K203" s="122"/>
      <c r="L203" s="122"/>
    </row>
    <row r="204" spans="1:12" s="2" customFormat="1" ht="13.15">
      <c r="A204" s="2" t="str">
        <f>'Consolidated Input'!A204</f>
        <v>WSX</v>
      </c>
      <c r="B204" s="2" t="str">
        <f>'Consolidated Input'!B204</f>
        <v>CWW12_150TOT_PR24</v>
      </c>
      <c r="C204" s="2" t="str">
        <f>'Consolidated Input'!C204</f>
        <v>EA/NRW environmental programme bioresources (WINEP/NEP) - Sludge investigations and monitoring (NEP only) bioresources opex - Total</v>
      </c>
      <c r="D204" s="2" t="str">
        <f>'Consolidated Input'!D204</f>
        <v>£m</v>
      </c>
      <c r="E204" s="2" t="str">
        <f>'Consolidated Input'!E204</f>
        <v>Price Review 2024</v>
      </c>
      <c r="F204" s="122"/>
      <c r="G204" s="122"/>
      <c r="H204" s="122"/>
      <c r="I204" s="122"/>
      <c r="J204" s="122"/>
      <c r="K204" s="122"/>
      <c r="L204" s="122"/>
    </row>
    <row r="205" spans="1:12" s="2" customFormat="1" ht="13.15">
      <c r="A205" s="2" t="str">
        <f>'Consolidated Input'!A205</f>
        <v>WSX</v>
      </c>
      <c r="B205" s="2" t="str">
        <f>'Consolidated Input'!B205</f>
        <v>CWW12_151TOT_PR24</v>
      </c>
      <c r="C205" s="2" t="str">
        <f>'Consolidated Input'!C205</f>
        <v>EA/NRW environmental programme bioresources (WINEP/NEP) - Sludge investigations and monitoring (NEP only) bioresources totex - Total</v>
      </c>
      <c r="D205" s="2" t="str">
        <f>'Consolidated Input'!D205</f>
        <v>£m</v>
      </c>
      <c r="E205" s="2" t="str">
        <f>'Consolidated Input'!E205</f>
        <v>Price Review 2024</v>
      </c>
      <c r="F205" s="122"/>
      <c r="G205" s="122"/>
      <c r="H205" s="122"/>
      <c r="I205" s="122"/>
      <c r="J205" s="122"/>
      <c r="K205" s="122"/>
      <c r="L205" s="122"/>
    </row>
    <row r="206" spans="1:12" s="2" customFormat="1" ht="13.15">
      <c r="A206" s="2" t="str">
        <f>'Consolidated Input'!A206</f>
        <v>WSX</v>
      </c>
      <c r="B206" s="2" t="str">
        <f>'Consolidated Input'!B206</f>
        <v>CWW13_201_PR24</v>
      </c>
      <c r="C206" s="2" t="str">
        <f>'Consolidated Input'!C206</f>
        <v>EA/NRW environmental programme bioresources (WINEP/NEP) - Sludge investigations and monitoring; BVA (WINEP/NEP) bioresources capex - Expenditure on projects starting in AMP8</v>
      </c>
      <c r="D206" s="2" t="str">
        <f>'Consolidated Input'!D206</f>
        <v>£m</v>
      </c>
      <c r="E206" s="2" t="str">
        <f>'Consolidated Input'!E206</f>
        <v>Price Review 2024</v>
      </c>
      <c r="F206" s="122"/>
      <c r="G206" s="122"/>
      <c r="H206" s="122"/>
      <c r="I206" s="122"/>
      <c r="J206" s="122"/>
      <c r="K206" s="122"/>
      <c r="L206" s="122"/>
    </row>
    <row r="207" spans="1:12" s="2" customFormat="1" ht="13.15">
      <c r="A207" s="2" t="str">
        <f>'Consolidated Input'!A207</f>
        <v>WSX</v>
      </c>
      <c r="B207" s="2" t="str">
        <f>'Consolidated Input'!B207</f>
        <v>CWW13_202_PR24</v>
      </c>
      <c r="C207" s="2" t="str">
        <f>'Consolidated Input'!C207</f>
        <v>EA/NRW environmental programme bioresources (WINEP/NEP) - Sludge investigations and monitoring; BVA (WINEP/NEP) bioresources opex - Expenditure on projects starting in AMP8</v>
      </c>
      <c r="D207" s="2" t="str">
        <f>'Consolidated Input'!D207</f>
        <v>£m</v>
      </c>
      <c r="E207" s="2" t="str">
        <f>'Consolidated Input'!E207</f>
        <v>Price Review 2024</v>
      </c>
      <c r="F207" s="122"/>
      <c r="G207" s="122"/>
      <c r="H207" s="122"/>
      <c r="I207" s="122"/>
      <c r="J207" s="122"/>
      <c r="K207" s="122"/>
      <c r="L207" s="122"/>
    </row>
    <row r="208" spans="1:12" s="2" customFormat="1" ht="13.15">
      <c r="A208" s="2" t="str">
        <f>'Consolidated Input'!A208</f>
        <v>WSX</v>
      </c>
      <c r="B208" s="2" t="str">
        <f>'Consolidated Input'!B208</f>
        <v>CWW13_203_PR24</v>
      </c>
      <c r="C208" s="2" t="str">
        <f>'Consolidated Input'!C208</f>
        <v>EA/NRW environmental programme bioresources (WINEP/NEP) - Sludge investigations and monitoring; BVA (WINEP/NEP) bioresources totex - Expenditure on projects starting in AMP8</v>
      </c>
      <c r="D208" s="2" t="str">
        <f>'Consolidated Input'!D208</f>
        <v>£m</v>
      </c>
      <c r="E208" s="2" t="str">
        <f>'Consolidated Input'!E208</f>
        <v>Price Review 2024</v>
      </c>
      <c r="F208" s="122"/>
      <c r="G208" s="122"/>
      <c r="H208" s="122"/>
      <c r="I208" s="122"/>
      <c r="J208" s="122"/>
      <c r="K208" s="122"/>
      <c r="L208" s="122"/>
    </row>
    <row r="209" spans="1:12" s="2" customFormat="1" ht="13.15">
      <c r="A209" s="2" t="str">
        <f>'Consolidated Input'!A209</f>
        <v>WSX</v>
      </c>
      <c r="B209" s="2" t="str">
        <f>'Consolidated Input'!B209</f>
        <v>CWW13_204_PR24</v>
      </c>
      <c r="C209" s="2" t="str">
        <f>'Consolidated Input'!C209</f>
        <v>EA/NRW environmental programme bioresources (WINEP/NEP) - Sludge investigations and monitoring; BVA (WINEP/NEP) bioresources third party contributions - Expenditure on projects starting in AMP8</v>
      </c>
      <c r="D209" s="2" t="str">
        <f>'Consolidated Input'!D209</f>
        <v>£m</v>
      </c>
      <c r="E209" s="2" t="str">
        <f>'Consolidated Input'!E209</f>
        <v>Price Review 2024</v>
      </c>
      <c r="F209" s="122"/>
      <c r="G209" s="122"/>
      <c r="H209" s="122"/>
      <c r="I209" s="122"/>
      <c r="J209" s="122"/>
      <c r="K209" s="122"/>
      <c r="L209" s="122"/>
    </row>
    <row r="210" spans="1:12" s="2" customFormat="1" ht="13.15">
      <c r="A210" s="2" t="str">
        <f>'Consolidated Input'!A210</f>
        <v>WSX</v>
      </c>
      <c r="B210" s="2" t="str">
        <f>'Consolidated Input'!B210</f>
        <v>CWW14_201_PR24</v>
      </c>
      <c r="C210" s="2" t="str">
        <f>'Consolidated Input'!C210</f>
        <v>EA/NRW environmental programme bioresources (WINEP/NEP) - Sludge investigations and monitoring; BVA (WINEP/NEP) bioresources capex - Expenditure on alternative least cost option plan for projects starting in AMP8</v>
      </c>
      <c r="D210" s="2" t="str">
        <f>'Consolidated Input'!D210</f>
        <v>£m</v>
      </c>
      <c r="E210" s="2" t="str">
        <f>'Consolidated Input'!E210</f>
        <v>Price Review 2024</v>
      </c>
      <c r="F210" s="122"/>
      <c r="G210" s="122"/>
      <c r="H210" s="122"/>
      <c r="I210" s="122"/>
      <c r="J210" s="122"/>
      <c r="K210" s="122"/>
      <c r="L210" s="122"/>
    </row>
    <row r="211" spans="1:12" s="2" customFormat="1" ht="13.15">
      <c r="A211" s="2" t="str">
        <f>'Consolidated Input'!A211</f>
        <v>WSX</v>
      </c>
      <c r="B211" s="2" t="str">
        <f>'Consolidated Input'!B211</f>
        <v>CWW14_202_PR24</v>
      </c>
      <c r="C211" s="2" t="str">
        <f>'Consolidated Input'!C211</f>
        <v>EA/NRW environmental programme bioresources (WINEP/NEP) - Sludge investigations and monitoring; BVA (WINEP/NEP) bioresources opex - Expenditure on alternative least cost option plan for projects starting in AMP8</v>
      </c>
      <c r="D211" s="2" t="str">
        <f>'Consolidated Input'!D211</f>
        <v>£m</v>
      </c>
      <c r="E211" s="2" t="str">
        <f>'Consolidated Input'!E211</f>
        <v>Price Review 2024</v>
      </c>
      <c r="F211" s="122"/>
      <c r="G211" s="122"/>
      <c r="H211" s="122"/>
      <c r="I211" s="122"/>
      <c r="J211" s="122"/>
      <c r="K211" s="122"/>
      <c r="L211" s="122"/>
    </row>
    <row r="212" spans="1:12" s="2" customFormat="1" ht="13.15">
      <c r="A212" s="2" t="str">
        <f>'Consolidated Input'!A212</f>
        <v>WSX</v>
      </c>
      <c r="B212" s="2" t="str">
        <f>'Consolidated Input'!B212</f>
        <v>CWW14_203_PR24</v>
      </c>
      <c r="C212" s="2" t="str">
        <f>'Consolidated Input'!C212</f>
        <v>EA/NRW environmental programme bioresources (WINEP/NEP) - Sludge investigations and monitoring; BVA (WINEP/NEP) bioresources totex - Expenditure on alternative least cost option plan for projects starting in AMP8</v>
      </c>
      <c r="D212" s="2" t="str">
        <f>'Consolidated Input'!D212</f>
        <v>£m</v>
      </c>
      <c r="E212" s="2" t="str">
        <f>'Consolidated Input'!E212</f>
        <v>Price Review 2024</v>
      </c>
      <c r="F212" s="122"/>
      <c r="G212" s="122"/>
      <c r="H212" s="122"/>
      <c r="I212" s="122"/>
      <c r="J212" s="122"/>
      <c r="K212" s="122"/>
      <c r="L212" s="122"/>
    </row>
    <row r="213" spans="1:12" s="2" customFormat="1" ht="13.15">
      <c r="A213" s="2" t="str">
        <f>'Consolidated Input'!A213</f>
        <v>WSX</v>
      </c>
      <c r="B213" s="2" t="str">
        <f>'Consolidated Input'!B213</f>
        <v>CWW17_149TOT_PR24</v>
      </c>
      <c r="C213" s="2" t="str">
        <f>'Consolidated Input'!C213</f>
        <v>EA/NRW environmental programme bioresources (WINEP/NEP) - Sludge investigations and monitoring (NEP only) bioresources capex - Total</v>
      </c>
      <c r="D213" s="2" t="str">
        <f>'Consolidated Input'!D213</f>
        <v>£m</v>
      </c>
      <c r="E213" s="2" t="str">
        <f>'Consolidated Input'!E213</f>
        <v>Price Review 2024</v>
      </c>
      <c r="F213" s="122"/>
      <c r="G213" s="122"/>
      <c r="H213" s="122"/>
      <c r="I213" s="122"/>
      <c r="J213" s="122"/>
      <c r="K213" s="122"/>
      <c r="L213" s="122"/>
    </row>
    <row r="214" spans="1:12" s="2" customFormat="1" ht="13.15">
      <c r="A214" s="2" t="str">
        <f>'Consolidated Input'!A214</f>
        <v>WSX</v>
      </c>
      <c r="B214" s="2" t="str">
        <f>'Consolidated Input'!B214</f>
        <v>CWW17_150TOT_PR24</v>
      </c>
      <c r="C214" s="2" t="str">
        <f>'Consolidated Input'!C214</f>
        <v>EA/NRW environmental programme bioresources (WINEP/NEP) - Sludge investigations and monitoring (NEP only) bioresources opex - Total</v>
      </c>
      <c r="D214" s="2" t="str">
        <f>'Consolidated Input'!D214</f>
        <v>£m</v>
      </c>
      <c r="E214" s="2" t="str">
        <f>'Consolidated Input'!E214</f>
        <v>Price Review 2024</v>
      </c>
      <c r="F214" s="122"/>
      <c r="G214" s="122"/>
      <c r="H214" s="122"/>
      <c r="I214" s="122"/>
      <c r="J214" s="122"/>
      <c r="K214" s="122"/>
      <c r="L214" s="122"/>
    </row>
    <row r="215" spans="1:12" s="2" customFormat="1" ht="13.15">
      <c r="A215" s="2" t="str">
        <f>'Consolidated Input'!A215</f>
        <v>WSX</v>
      </c>
      <c r="B215" s="2" t="str">
        <f>'Consolidated Input'!B215</f>
        <v>CWW17_151TOT_PR24</v>
      </c>
      <c r="C215" s="2" t="str">
        <f>'Consolidated Input'!C215</f>
        <v>EA/NRW environmental programme bioresources (WINEP/NEP) - Sludge investigations and monitoring (NEP only) bioresources totex - Total</v>
      </c>
      <c r="D215" s="2" t="str">
        <f>'Consolidated Input'!D215</f>
        <v>£m</v>
      </c>
      <c r="E215" s="2" t="str">
        <f>'Consolidated Input'!E215</f>
        <v>Price Review 2024</v>
      </c>
      <c r="F215" s="122"/>
      <c r="G215" s="122"/>
      <c r="H215" s="122"/>
      <c r="I215" s="122"/>
      <c r="J215" s="122"/>
      <c r="K215" s="122"/>
      <c r="L215" s="122"/>
    </row>
    <row r="216" spans="1:12" s="2" customFormat="1" ht="13.15">
      <c r="A216" s="2" t="str">
        <f>'Consolidated Input'!A216</f>
        <v>WSX</v>
      </c>
      <c r="B216" s="2" t="str">
        <f>'Consolidated Input'!B216</f>
        <v>CWW20_064_PR24</v>
      </c>
      <c r="C216" s="2" t="str">
        <f>'Consolidated Input'!C216</f>
        <v>Other data - Total number of WINEP/NEP investigations</v>
      </c>
      <c r="D216" s="2" t="str">
        <f>'Consolidated Input'!D216</f>
        <v>nr</v>
      </c>
      <c r="E216" s="2" t="str">
        <f>'Consolidated Input'!E216</f>
        <v>Price Review 2024</v>
      </c>
      <c r="F216" s="122"/>
      <c r="G216" s="122"/>
      <c r="H216" s="122"/>
      <c r="I216" s="122"/>
      <c r="J216" s="122"/>
      <c r="K216" s="122"/>
      <c r="L216" s="122"/>
    </row>
    <row r="217" spans="1:12" s="2" customFormat="1" ht="13.15">
      <c r="A217" s="2" t="str">
        <f>'Consolidated Input'!A217</f>
        <v>WSX</v>
      </c>
      <c r="B217" s="2" t="str">
        <f>'Consolidated Input'!B217</f>
        <v>BIO5_011_PR24</v>
      </c>
      <c r="C217" s="2" t="str">
        <f>'Consolidated Input'!C217</f>
        <v>Sludge management/sludge treatment/ Bioresources cost driver - Additional Line 1; Sludge management/sludge treatment/ Bioresources cost driver</v>
      </c>
      <c r="D217" s="2" t="str">
        <f>'Consolidated Input'!D217</f>
        <v>define</v>
      </c>
      <c r="E217" s="2" t="str">
        <f>'Consolidated Input'!E217</f>
        <v>Price Review 2024</v>
      </c>
      <c r="F217" s="122"/>
      <c r="G217" s="122"/>
      <c r="H217" s="122"/>
      <c r="I217" s="122"/>
      <c r="J217" s="122"/>
      <c r="K217" s="122"/>
      <c r="L217" s="122"/>
    </row>
    <row r="218" spans="1:12" s="2" customFormat="1" ht="13.15">
      <c r="A218" s="2" t="str">
        <f>'Consolidated Input'!A218</f>
        <v>YKY</v>
      </c>
      <c r="B218" s="2" t="str">
        <f>'Consolidated Input'!B218</f>
        <v>CWW3_149TOT_PR24</v>
      </c>
      <c r="C218" s="2" t="str">
        <f>'Consolidated Input'!C218</f>
        <v>EA/NRW environmental programme bioresources (WINEP/NEP) - Sludge investigations and monitoring (NEP only) bioresources capex - Total</v>
      </c>
      <c r="D218" s="2" t="str">
        <f>'Consolidated Input'!D218</f>
        <v>£m</v>
      </c>
      <c r="E218" s="2" t="str">
        <f>'Consolidated Input'!E218</f>
        <v>Price Review 2024</v>
      </c>
      <c r="F218" s="122"/>
      <c r="G218" s="122"/>
      <c r="H218" s="122"/>
      <c r="I218" s="122"/>
      <c r="J218" s="122"/>
      <c r="K218" s="122"/>
      <c r="L218" s="122"/>
    </row>
    <row r="219" spans="1:12" s="2" customFormat="1" ht="13.15">
      <c r="A219" s="2" t="str">
        <f>'Consolidated Input'!A219</f>
        <v>YKY</v>
      </c>
      <c r="B219" s="2" t="str">
        <f>'Consolidated Input'!B219</f>
        <v>CWW3_150TOT_PR24</v>
      </c>
      <c r="C219" s="2" t="str">
        <f>'Consolidated Input'!C219</f>
        <v>EA/NRW environmental programme bioresources (WINEP/NEP) - Sludge investigations and monitoring (NEP only) bioresources opex - Total</v>
      </c>
      <c r="D219" s="2" t="str">
        <f>'Consolidated Input'!D219</f>
        <v>£m</v>
      </c>
      <c r="E219" s="2" t="str">
        <f>'Consolidated Input'!E219</f>
        <v>Price Review 2024</v>
      </c>
      <c r="F219" s="122"/>
      <c r="G219" s="122"/>
      <c r="H219" s="122"/>
      <c r="I219" s="122"/>
      <c r="J219" s="122"/>
      <c r="K219" s="122"/>
      <c r="L219" s="122"/>
    </row>
    <row r="220" spans="1:12" s="2" customFormat="1" ht="13.15">
      <c r="A220" s="2" t="str">
        <f>'Consolidated Input'!A220</f>
        <v>YKY</v>
      </c>
      <c r="B220" s="2" t="str">
        <f>'Consolidated Input'!B220</f>
        <v>CWW3_151TOT_PR24</v>
      </c>
      <c r="C220" s="2" t="str">
        <f>'Consolidated Input'!C220</f>
        <v>EA/NRW environmental programme bioresources (WINEP/NEP) - Sludge investigations and monitoring (NEP only) bioresources totex - Total</v>
      </c>
      <c r="D220" s="2" t="str">
        <f>'Consolidated Input'!D220</f>
        <v>£m</v>
      </c>
      <c r="E220" s="2" t="str">
        <f>'Consolidated Input'!E220</f>
        <v>Price Review 2024</v>
      </c>
      <c r="F220" s="122"/>
      <c r="G220" s="122"/>
      <c r="H220" s="122"/>
      <c r="I220" s="122"/>
      <c r="J220" s="122"/>
      <c r="K220" s="122"/>
      <c r="L220" s="122"/>
    </row>
    <row r="221" spans="1:12" s="2" customFormat="1" ht="13.15">
      <c r="A221" s="2" t="str">
        <f>'Consolidated Input'!A221</f>
        <v>YKY</v>
      </c>
      <c r="B221" s="2" t="str">
        <f>'Consolidated Input'!B221</f>
        <v>CWW9_149TOT_PR24</v>
      </c>
      <c r="C221" s="2" t="str">
        <f>'Consolidated Input'!C221</f>
        <v>EA/NRW environmental programme bioresources (WINEP/NEP) - Sludge investigations and monitoring (NEP only) bioresources capex - Total</v>
      </c>
      <c r="D221" s="2" t="str">
        <f>'Consolidated Input'!D221</f>
        <v>£m</v>
      </c>
      <c r="E221" s="2" t="str">
        <f>'Consolidated Input'!E221</f>
        <v>Price Review 2024</v>
      </c>
      <c r="F221" s="122"/>
      <c r="G221" s="122"/>
      <c r="H221" s="122"/>
      <c r="I221" s="122"/>
      <c r="J221" s="122"/>
      <c r="K221" s="122"/>
      <c r="L221" s="122"/>
    </row>
    <row r="222" spans="1:12" s="2" customFormat="1" ht="13.15">
      <c r="A222" s="2" t="str">
        <f>'Consolidated Input'!A222</f>
        <v>YKY</v>
      </c>
      <c r="B222" s="2" t="str">
        <f>'Consolidated Input'!B222</f>
        <v>CWW9_150TOT_PR24</v>
      </c>
      <c r="C222" s="2" t="str">
        <f>'Consolidated Input'!C222</f>
        <v>EA/NRW environmental programme bioresources (WINEP/NEP) - Sludge investigations and monitoring (NEP only) bioresources opex - Total</v>
      </c>
      <c r="D222" s="2" t="str">
        <f>'Consolidated Input'!D222</f>
        <v>£m</v>
      </c>
      <c r="E222" s="2" t="str">
        <f>'Consolidated Input'!E222</f>
        <v>Price Review 2024</v>
      </c>
      <c r="F222" s="122"/>
      <c r="G222" s="122"/>
      <c r="H222" s="122"/>
      <c r="I222" s="122"/>
      <c r="J222" s="122"/>
      <c r="K222" s="122"/>
      <c r="L222" s="122"/>
    </row>
    <row r="223" spans="1:12" s="2" customFormat="1" ht="13.15">
      <c r="A223" s="2" t="str">
        <f>'Consolidated Input'!A223</f>
        <v>YKY</v>
      </c>
      <c r="B223" s="2" t="str">
        <f>'Consolidated Input'!B223</f>
        <v>CWW9_151TOT_PR24</v>
      </c>
      <c r="C223" s="2" t="str">
        <f>'Consolidated Input'!C223</f>
        <v>EA/NRW environmental programme bioresources (WINEP/NEP) - Sludge investigations and monitoring (NEP only) bioresources totex - Total</v>
      </c>
      <c r="D223" s="2" t="str">
        <f>'Consolidated Input'!D223</f>
        <v>£m</v>
      </c>
      <c r="E223" s="2" t="str">
        <f>'Consolidated Input'!E223</f>
        <v>Price Review 2024</v>
      </c>
      <c r="F223" s="122"/>
      <c r="G223" s="122"/>
      <c r="H223" s="122"/>
      <c r="I223" s="122"/>
      <c r="J223" s="122"/>
      <c r="K223" s="122"/>
      <c r="L223" s="122"/>
    </row>
    <row r="224" spans="1:12" s="2" customFormat="1" ht="13.15">
      <c r="A224" s="2" t="str">
        <f>'Consolidated Input'!A224</f>
        <v>YKY</v>
      </c>
      <c r="B224" s="2" t="str">
        <f>'Consolidated Input'!B224</f>
        <v>CWW12_149TOT_PR24</v>
      </c>
      <c r="C224" s="2" t="str">
        <f>'Consolidated Input'!C224</f>
        <v>EA/NRW environmental programme bioresources (WINEP/NEP) - Sludge investigations and monitoring (NEP only) bioresources capex - Total</v>
      </c>
      <c r="D224" s="2" t="str">
        <f>'Consolidated Input'!D224</f>
        <v>£m</v>
      </c>
      <c r="E224" s="2" t="str">
        <f>'Consolidated Input'!E224</f>
        <v>Price Review 2024</v>
      </c>
      <c r="F224" s="122"/>
      <c r="G224" s="122"/>
      <c r="H224" s="122"/>
      <c r="I224" s="122"/>
      <c r="J224" s="122"/>
      <c r="K224" s="122"/>
      <c r="L224" s="122"/>
    </row>
    <row r="225" spans="1:12" s="2" customFormat="1" ht="13.15">
      <c r="A225" s="2" t="str">
        <f>'Consolidated Input'!A225</f>
        <v>YKY</v>
      </c>
      <c r="B225" s="2" t="str">
        <f>'Consolidated Input'!B225</f>
        <v>CWW12_150TOT_PR24</v>
      </c>
      <c r="C225" s="2" t="str">
        <f>'Consolidated Input'!C225</f>
        <v>EA/NRW environmental programme bioresources (WINEP/NEP) - Sludge investigations and monitoring (NEP only) bioresources opex - Total</v>
      </c>
      <c r="D225" s="2" t="str">
        <f>'Consolidated Input'!D225</f>
        <v>£m</v>
      </c>
      <c r="E225" s="2" t="str">
        <f>'Consolidated Input'!E225</f>
        <v>Price Review 2024</v>
      </c>
      <c r="F225" s="122"/>
      <c r="G225" s="122"/>
      <c r="H225" s="122"/>
      <c r="I225" s="122"/>
      <c r="J225" s="122"/>
      <c r="K225" s="122"/>
      <c r="L225" s="122"/>
    </row>
    <row r="226" spans="1:12" s="2" customFormat="1" ht="13.15">
      <c r="A226" s="2" t="str">
        <f>'Consolidated Input'!A226</f>
        <v>YKY</v>
      </c>
      <c r="B226" s="2" t="str">
        <f>'Consolidated Input'!B226</f>
        <v>CWW12_151TOT_PR24</v>
      </c>
      <c r="C226" s="2" t="str">
        <f>'Consolidated Input'!C226</f>
        <v>EA/NRW environmental programme bioresources (WINEP/NEP) - Sludge investigations and monitoring (NEP only) bioresources totex - Total</v>
      </c>
      <c r="D226" s="2" t="str">
        <f>'Consolidated Input'!D226</f>
        <v>£m</v>
      </c>
      <c r="E226" s="2" t="str">
        <f>'Consolidated Input'!E226</f>
        <v>Price Review 2024</v>
      </c>
      <c r="F226" s="122"/>
      <c r="G226" s="122"/>
      <c r="H226" s="122"/>
      <c r="I226" s="122"/>
      <c r="J226" s="122"/>
      <c r="K226" s="122"/>
      <c r="L226" s="122"/>
    </row>
    <row r="227" spans="1:12" s="2" customFormat="1" ht="13.15">
      <c r="A227" s="2" t="str">
        <f>'Consolidated Input'!A227</f>
        <v>YKY</v>
      </c>
      <c r="B227" s="2" t="str">
        <f>'Consolidated Input'!B227</f>
        <v>CWW13_201_PR24</v>
      </c>
      <c r="C227" s="2" t="str">
        <f>'Consolidated Input'!C227</f>
        <v>EA/NRW environmental programme bioresources (WINEP/NEP) - Sludge investigations and monitoring; BVA (WINEP/NEP) bioresources capex - Expenditure on projects starting in AMP8</v>
      </c>
      <c r="D227" s="2" t="str">
        <f>'Consolidated Input'!D227</f>
        <v>£m</v>
      </c>
      <c r="E227" s="2" t="str">
        <f>'Consolidated Input'!E227</f>
        <v>Price Review 2024</v>
      </c>
      <c r="F227" s="122"/>
      <c r="G227" s="122"/>
      <c r="H227" s="122"/>
      <c r="I227" s="122"/>
      <c r="J227" s="122"/>
      <c r="K227" s="122"/>
      <c r="L227" s="122"/>
    </row>
    <row r="228" spans="1:12" s="2" customFormat="1" ht="13.15">
      <c r="A228" s="2" t="str">
        <f>'Consolidated Input'!A228</f>
        <v>YKY</v>
      </c>
      <c r="B228" s="2" t="str">
        <f>'Consolidated Input'!B228</f>
        <v>CWW13_202_PR24</v>
      </c>
      <c r="C228" s="2" t="str">
        <f>'Consolidated Input'!C228</f>
        <v>EA/NRW environmental programme bioresources (WINEP/NEP) - Sludge investigations and monitoring; BVA (WINEP/NEP) bioresources opex - Expenditure on projects starting in AMP8</v>
      </c>
      <c r="D228" s="2" t="str">
        <f>'Consolidated Input'!D228</f>
        <v>£m</v>
      </c>
      <c r="E228" s="2" t="str">
        <f>'Consolidated Input'!E228</f>
        <v>Price Review 2024</v>
      </c>
      <c r="F228" s="122"/>
      <c r="G228" s="122"/>
      <c r="H228" s="122"/>
      <c r="I228" s="122"/>
      <c r="J228" s="122"/>
      <c r="K228" s="122"/>
      <c r="L228" s="122"/>
    </row>
    <row r="229" spans="1:12" s="2" customFormat="1" ht="13.15">
      <c r="A229" s="2" t="str">
        <f>'Consolidated Input'!A229</f>
        <v>YKY</v>
      </c>
      <c r="B229" s="2" t="str">
        <f>'Consolidated Input'!B229</f>
        <v>CWW13_203_PR24</v>
      </c>
      <c r="C229" s="2" t="str">
        <f>'Consolidated Input'!C229</f>
        <v>EA/NRW environmental programme bioresources (WINEP/NEP) - Sludge investigations and monitoring; BVA (WINEP/NEP) bioresources totex - Expenditure on projects starting in AMP8</v>
      </c>
      <c r="D229" s="2" t="str">
        <f>'Consolidated Input'!D229</f>
        <v>£m</v>
      </c>
      <c r="E229" s="2" t="str">
        <f>'Consolidated Input'!E229</f>
        <v>Price Review 2024</v>
      </c>
      <c r="F229" s="122"/>
      <c r="G229" s="122"/>
      <c r="H229" s="122"/>
      <c r="I229" s="122"/>
      <c r="J229" s="122"/>
      <c r="K229" s="122"/>
      <c r="L229" s="122"/>
    </row>
    <row r="230" spans="1:12" s="2" customFormat="1" ht="13.15">
      <c r="A230" s="2" t="str">
        <f>'Consolidated Input'!A230</f>
        <v>YKY</v>
      </c>
      <c r="B230" s="2" t="str">
        <f>'Consolidated Input'!B230</f>
        <v>CWW13_204_PR24</v>
      </c>
      <c r="C230" s="2" t="str">
        <f>'Consolidated Input'!C230</f>
        <v>EA/NRW environmental programme bioresources (WINEP/NEP) - Sludge investigations and monitoring; BVA (WINEP/NEP) bioresources third party contributions - Expenditure on projects starting in AMP8</v>
      </c>
      <c r="D230" s="2" t="str">
        <f>'Consolidated Input'!D230</f>
        <v>£m</v>
      </c>
      <c r="E230" s="2" t="str">
        <f>'Consolidated Input'!E230</f>
        <v>Price Review 2024</v>
      </c>
      <c r="F230" s="122"/>
      <c r="G230" s="122"/>
      <c r="H230" s="122"/>
      <c r="I230" s="122"/>
      <c r="J230" s="122"/>
      <c r="K230" s="122"/>
      <c r="L230" s="122"/>
    </row>
    <row r="231" spans="1:12" s="2" customFormat="1" ht="13.15">
      <c r="A231" s="2" t="str">
        <f>'Consolidated Input'!A231</f>
        <v>YKY</v>
      </c>
      <c r="B231" s="2" t="str">
        <f>'Consolidated Input'!B231</f>
        <v>CWW14_201_PR24</v>
      </c>
      <c r="C231" s="2" t="str">
        <f>'Consolidated Input'!C231</f>
        <v>EA/NRW environmental programme bioresources (WINEP/NEP) - Sludge investigations and monitoring; BVA (WINEP/NEP) bioresources capex - Expenditure on alternative least cost option plan for projects starting in AMP8</v>
      </c>
      <c r="D231" s="2" t="str">
        <f>'Consolidated Input'!D231</f>
        <v>£m</v>
      </c>
      <c r="E231" s="2" t="str">
        <f>'Consolidated Input'!E231</f>
        <v>Price Review 2024</v>
      </c>
      <c r="F231" s="122"/>
      <c r="G231" s="122"/>
      <c r="H231" s="122"/>
      <c r="I231" s="122"/>
      <c r="J231" s="122"/>
      <c r="K231" s="122"/>
      <c r="L231" s="122"/>
    </row>
    <row r="232" spans="1:12" s="2" customFormat="1" ht="13.15">
      <c r="A232" s="2" t="str">
        <f>'Consolidated Input'!A232</f>
        <v>YKY</v>
      </c>
      <c r="B232" s="2" t="str">
        <f>'Consolidated Input'!B232</f>
        <v>CWW14_202_PR24</v>
      </c>
      <c r="C232" s="2" t="str">
        <f>'Consolidated Input'!C232</f>
        <v>EA/NRW environmental programme bioresources (WINEP/NEP) - Sludge investigations and monitoring; BVA (WINEP/NEP) bioresources opex - Expenditure on alternative least cost option plan for projects starting in AMP8</v>
      </c>
      <c r="D232" s="2" t="str">
        <f>'Consolidated Input'!D232</f>
        <v>£m</v>
      </c>
      <c r="E232" s="2" t="str">
        <f>'Consolidated Input'!E232</f>
        <v>Price Review 2024</v>
      </c>
      <c r="F232" s="122"/>
      <c r="G232" s="122"/>
      <c r="H232" s="122"/>
      <c r="I232" s="122"/>
      <c r="J232" s="122"/>
      <c r="K232" s="122"/>
      <c r="L232" s="122"/>
    </row>
    <row r="233" spans="1:12" s="2" customFormat="1" ht="13.15">
      <c r="A233" s="2" t="str">
        <f>'Consolidated Input'!A233</f>
        <v>YKY</v>
      </c>
      <c r="B233" s="2" t="str">
        <f>'Consolidated Input'!B233</f>
        <v>CWW14_203_PR24</v>
      </c>
      <c r="C233" s="2" t="str">
        <f>'Consolidated Input'!C233</f>
        <v>EA/NRW environmental programme bioresources (WINEP/NEP) - Sludge investigations and monitoring; BVA (WINEP/NEP) bioresources totex - Expenditure on alternative least cost option plan for projects starting in AMP8</v>
      </c>
      <c r="D233" s="2" t="str">
        <f>'Consolidated Input'!D233</f>
        <v>£m</v>
      </c>
      <c r="E233" s="2" t="str">
        <f>'Consolidated Input'!E233</f>
        <v>Price Review 2024</v>
      </c>
      <c r="F233" s="122"/>
      <c r="G233" s="122"/>
      <c r="H233" s="122"/>
      <c r="I233" s="122"/>
      <c r="J233" s="122"/>
      <c r="K233" s="122"/>
      <c r="L233" s="122"/>
    </row>
    <row r="234" spans="1:12" s="2" customFormat="1" ht="13.15">
      <c r="A234" s="2" t="str">
        <f>'Consolidated Input'!A234</f>
        <v>YKY</v>
      </c>
      <c r="B234" s="2" t="str">
        <f>'Consolidated Input'!B234</f>
        <v>CWW17_149TOT_PR24</v>
      </c>
      <c r="C234" s="2" t="str">
        <f>'Consolidated Input'!C234</f>
        <v>EA/NRW environmental programme bioresources (WINEP/NEP) - Sludge investigations and monitoring (NEP only) bioresources capex - Total</v>
      </c>
      <c r="D234" s="2" t="str">
        <f>'Consolidated Input'!D234</f>
        <v>£m</v>
      </c>
      <c r="E234" s="2" t="str">
        <f>'Consolidated Input'!E234</f>
        <v>Price Review 2024</v>
      </c>
      <c r="F234" s="122"/>
      <c r="G234" s="122"/>
      <c r="H234" s="122"/>
      <c r="I234" s="122"/>
      <c r="J234" s="122"/>
      <c r="K234" s="122"/>
      <c r="L234" s="122"/>
    </row>
    <row r="235" spans="1:12" s="2" customFormat="1" ht="13.15">
      <c r="A235" s="2" t="str">
        <f>'Consolidated Input'!A235</f>
        <v>YKY</v>
      </c>
      <c r="B235" s="2" t="str">
        <f>'Consolidated Input'!B235</f>
        <v>CWW17_150TOT_PR24</v>
      </c>
      <c r="C235" s="2" t="str">
        <f>'Consolidated Input'!C235</f>
        <v>EA/NRW environmental programme bioresources (WINEP/NEP) - Sludge investigations and monitoring (NEP only) bioresources opex - Total</v>
      </c>
      <c r="D235" s="2" t="str">
        <f>'Consolidated Input'!D235</f>
        <v>£m</v>
      </c>
      <c r="E235" s="2" t="str">
        <f>'Consolidated Input'!E235</f>
        <v>Price Review 2024</v>
      </c>
      <c r="F235" s="122"/>
      <c r="G235" s="122"/>
      <c r="H235" s="122"/>
      <c r="I235" s="122"/>
      <c r="J235" s="122"/>
      <c r="K235" s="122"/>
      <c r="L235" s="122"/>
    </row>
    <row r="236" spans="1:12" s="2" customFormat="1" ht="13.15">
      <c r="A236" s="2" t="str">
        <f>'Consolidated Input'!A236</f>
        <v>YKY</v>
      </c>
      <c r="B236" s="2" t="str">
        <f>'Consolidated Input'!B236</f>
        <v>CWW17_151TOT_PR24</v>
      </c>
      <c r="C236" s="2" t="str">
        <f>'Consolidated Input'!C236</f>
        <v>EA/NRW environmental programme bioresources (WINEP/NEP) - Sludge investigations and monitoring (NEP only) bioresources totex - Total</v>
      </c>
      <c r="D236" s="2" t="str">
        <f>'Consolidated Input'!D236</f>
        <v>£m</v>
      </c>
      <c r="E236" s="2" t="str">
        <f>'Consolidated Input'!E236</f>
        <v>Price Review 2024</v>
      </c>
      <c r="F236" s="122"/>
      <c r="G236" s="122"/>
      <c r="H236" s="122"/>
      <c r="I236" s="122"/>
      <c r="J236" s="122"/>
      <c r="K236" s="122"/>
      <c r="L236" s="122"/>
    </row>
    <row r="237" spans="1:12" s="2" customFormat="1" ht="13.15">
      <c r="A237" s="2" t="str">
        <f>'Consolidated Input'!A237</f>
        <v>YKY</v>
      </c>
      <c r="B237" s="2" t="str">
        <f>'Consolidated Input'!B237</f>
        <v>CWW20_064_PR24</v>
      </c>
      <c r="C237" s="2" t="str">
        <f>'Consolidated Input'!C237</f>
        <v>Other data - Total number of WINEP/NEP investigations</v>
      </c>
      <c r="D237" s="2" t="str">
        <f>'Consolidated Input'!D237</f>
        <v>nr</v>
      </c>
      <c r="E237" s="2" t="str">
        <f>'Consolidated Input'!E237</f>
        <v>Price Review 2024</v>
      </c>
      <c r="F237" s="122"/>
      <c r="G237" s="122"/>
      <c r="H237" s="122"/>
      <c r="I237" s="122"/>
      <c r="J237" s="122"/>
      <c r="K237" s="122"/>
      <c r="L237" s="122"/>
    </row>
    <row r="238" spans="1:12" s="2" customFormat="1" ht="13.15">
      <c r="A238" s="2" t="str">
        <f>'Consolidated Input'!A238</f>
        <v>YKY</v>
      </c>
      <c r="B238" s="2" t="str">
        <f>'Consolidated Input'!B238</f>
        <v>BIO5_011_PR24</v>
      </c>
      <c r="C238" s="2" t="str">
        <f>'Consolidated Input'!C238</f>
        <v>Sludge management/sludge treatment/ Bioresources cost driver - Additional Line 1; Sludge management/sludge treatment/ Bioresources cost driver</v>
      </c>
      <c r="D238" s="2" t="str">
        <f>'Consolidated Input'!D238</f>
        <v>define</v>
      </c>
      <c r="E238" s="2" t="str">
        <f>'Consolidated Input'!E238</f>
        <v>Price Review 2024</v>
      </c>
      <c r="F238" s="122"/>
      <c r="G238" s="122"/>
      <c r="H238" s="122"/>
      <c r="I238" s="122"/>
      <c r="J238" s="122"/>
      <c r="K238" s="122"/>
      <c r="L238" s="122"/>
    </row>
  </sheetData>
  <phoneticPr fontId="44"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8B16F-C788-49B1-BD0F-2B98AA76A504}">
  <sheetPr>
    <tabColor rgb="FFFFDB8E"/>
  </sheetPr>
  <dimension ref="A1:M238"/>
  <sheetViews>
    <sheetView zoomScale="80" zoomScaleNormal="80" workbookViewId="0"/>
  </sheetViews>
  <sheetFormatPr defaultRowHeight="12.75"/>
  <cols>
    <col min="1" max="1" width="10.28515625" customWidth="1"/>
    <col min="2" max="2" width="26.85546875" customWidth="1"/>
    <col min="3" max="3" width="114" customWidth="1"/>
    <col min="5" max="5" width="17.7109375" customWidth="1"/>
    <col min="6" max="12" width="9.5703125" bestFit="1" customWidth="1"/>
    <col min="13" max="13" width="11.7109375" customWidth="1"/>
  </cols>
  <sheetData>
    <row r="1" spans="1:13" ht="30.75">
      <c r="A1" s="1" t="e">
        <f ca="1" xml:space="preserve"> RIGHT(CELL("filename", $A$1), LEN(CELL("filename", $A$1)) - SEARCH("]", CELL("filename", $A$1)))</f>
        <v>#VALUE!</v>
      </c>
      <c r="B1" s="1"/>
      <c r="C1" s="1"/>
      <c r="D1" s="1"/>
      <c r="E1" s="1"/>
      <c r="F1" s="1"/>
      <c r="G1" s="1"/>
      <c r="H1" s="1"/>
      <c r="I1" s="1"/>
      <c r="J1" s="1"/>
    </row>
    <row r="4" spans="1:13" s="2" customFormat="1" ht="13.15">
      <c r="A4" s="123" t="s">
        <v>57</v>
      </c>
      <c r="B4" s="123" t="s">
        <v>130</v>
      </c>
      <c r="C4" s="123" t="s">
        <v>122</v>
      </c>
      <c r="D4" s="123" t="s">
        <v>60</v>
      </c>
      <c r="E4" s="123" t="s">
        <v>61</v>
      </c>
      <c r="F4" s="123" t="s">
        <v>62</v>
      </c>
      <c r="G4" s="123" t="s">
        <v>63</v>
      </c>
      <c r="H4" s="123" t="s">
        <v>64</v>
      </c>
      <c r="I4" s="123" t="s">
        <v>65</v>
      </c>
      <c r="J4" s="123" t="s">
        <v>66</v>
      </c>
      <c r="K4" s="123" t="s">
        <v>67</v>
      </c>
      <c r="L4" s="123" t="s">
        <v>68</v>
      </c>
      <c r="M4" s="124" t="s">
        <v>133</v>
      </c>
    </row>
    <row r="5" spans="1:13" s="2" customFormat="1" ht="13.15">
      <c r="A5" s="123">
        <f>'F_Input Override'!A5</f>
        <v>0</v>
      </c>
      <c r="B5" s="123">
        <f>'F_Input Override'!B5</f>
        <v>0</v>
      </c>
      <c r="C5" s="123">
        <f>'F_Input Override'!C5</f>
        <v>0</v>
      </c>
      <c r="D5" s="123">
        <f>'F_Input Override'!D5</f>
        <v>0</v>
      </c>
      <c r="E5" s="123">
        <f>'F_Input Override'!E5</f>
        <v>0</v>
      </c>
      <c r="F5" s="123">
        <f>'F_Input Override'!F5</f>
        <v>0</v>
      </c>
      <c r="G5" s="123">
        <f>'F_Input Override'!G5</f>
        <v>0</v>
      </c>
      <c r="H5" s="123">
        <f>'F_Input Override'!H5</f>
        <v>0</v>
      </c>
      <c r="I5" s="123">
        <f>'F_Input Override'!I5</f>
        <v>0</v>
      </c>
      <c r="J5" s="123">
        <f>'F_Input Override'!J5</f>
        <v>0</v>
      </c>
      <c r="K5" s="123">
        <f>'F_Input Override'!K5</f>
        <v>0</v>
      </c>
      <c r="L5" s="123">
        <f>'F_Input Override'!L5</f>
        <v>0</v>
      </c>
      <c r="M5" s="159">
        <f>SUM(Table3[[#This Row],[2023-24]:[2029-30]])</f>
        <v>0</v>
      </c>
    </row>
    <row r="6" spans="1:13" s="2" customFormat="1" ht="13.15">
      <c r="A6" s="123">
        <f>'F_Input Override'!A6</f>
        <v>0</v>
      </c>
      <c r="B6" s="123">
        <f>'F_Input Override'!B6</f>
        <v>0</v>
      </c>
      <c r="C6" s="123">
        <f>'F_Input Override'!C6</f>
        <v>0</v>
      </c>
      <c r="D6" s="123">
        <f>'F_Input Override'!D6</f>
        <v>0</v>
      </c>
      <c r="E6" s="123">
        <f>'F_Input Override'!E6</f>
        <v>0</v>
      </c>
      <c r="F6" s="123">
        <f>'F_Input Override'!F6</f>
        <v>0</v>
      </c>
      <c r="G6" s="123">
        <f>'F_Input Override'!G6</f>
        <v>0</v>
      </c>
      <c r="H6" s="123">
        <f>'F_Input Override'!H6</f>
        <v>0</v>
      </c>
      <c r="I6" s="123">
        <f>'F_Input Override'!I6</f>
        <v>0</v>
      </c>
      <c r="J6" s="123">
        <f>'F_Input Override'!J6</f>
        <v>0</v>
      </c>
      <c r="K6" s="123">
        <f>'F_Input Override'!K6</f>
        <v>0</v>
      </c>
      <c r="L6" s="123">
        <f>'F_Input Override'!L6</f>
        <v>0</v>
      </c>
      <c r="M6" s="159">
        <f>SUM(Table3[[#This Row],[2023-24]:[2029-30]])</f>
        <v>0</v>
      </c>
    </row>
    <row r="7" spans="1:13" s="2" customFormat="1" ht="13.15">
      <c r="A7" s="123">
        <f>'F_Input Override'!A7</f>
        <v>0</v>
      </c>
      <c r="B7" s="123">
        <f>'F_Input Override'!B7</f>
        <v>0</v>
      </c>
      <c r="C7" s="123">
        <f>'F_Input Override'!C7</f>
        <v>0</v>
      </c>
      <c r="D7" s="123">
        <f>'F_Input Override'!D7</f>
        <v>0</v>
      </c>
      <c r="E7" s="123">
        <f>'F_Input Override'!E7</f>
        <v>0</v>
      </c>
      <c r="F7" s="123">
        <f>'F_Input Override'!F7</f>
        <v>0</v>
      </c>
      <c r="G7" s="123">
        <f>'F_Input Override'!G7</f>
        <v>0</v>
      </c>
      <c r="H7" s="123">
        <f>'F_Input Override'!H7</f>
        <v>0</v>
      </c>
      <c r="I7" s="123">
        <f>'F_Input Override'!I7</f>
        <v>0</v>
      </c>
      <c r="J7" s="123">
        <f>'F_Input Override'!J7</f>
        <v>0</v>
      </c>
      <c r="K7" s="123">
        <f>'F_Input Override'!K7</f>
        <v>0</v>
      </c>
      <c r="L7" s="123">
        <f>'F_Input Override'!L7</f>
        <v>0</v>
      </c>
      <c r="M7" s="159">
        <f>SUM(Table3[[#This Row],[2023-24]:[2029-30]])</f>
        <v>0</v>
      </c>
    </row>
    <row r="8" spans="1:13" s="2" customFormat="1" ht="12.75" customHeight="1">
      <c r="A8" s="123" t="str">
        <f>'F_Input Override'!A8</f>
        <v>ANH</v>
      </c>
      <c r="B8" s="123" t="str">
        <f>'F_Input Override'!B8</f>
        <v>CWW3_149TOT_PR24</v>
      </c>
      <c r="C8" s="123" t="str">
        <f>'F_Input Override'!C8</f>
        <v>EA/NRW environmental programme bioresources (WINEP/NEP) - Sludge investigations and monitoring (NEP only) bioresources capex - Total</v>
      </c>
      <c r="D8" s="123" t="str">
        <f>'F_Input Override'!D8</f>
        <v>£m</v>
      </c>
      <c r="E8" s="123" t="str">
        <f>'F_Input Override'!E8</f>
        <v>Price Review 2024</v>
      </c>
      <c r="F8" s="122">
        <f ca="1">IF('F_Input Override'!F8="",'Consolidated Input'!F8,'F_Input Override'!F8)</f>
        <v>0</v>
      </c>
      <c r="G8" s="122">
        <f ca="1">IF('F_Input Override'!G8="",'Consolidated Input'!G8,'F_Input Override'!G8)</f>
        <v>0</v>
      </c>
      <c r="H8" s="122">
        <f ca="1">IF('F_Input Override'!H8="",'Consolidated Input'!H8,'F_Input Override'!H8)</f>
        <v>0</v>
      </c>
      <c r="I8" s="122">
        <f ca="1">IF('F_Input Override'!I8="",'Consolidated Input'!I8,'F_Input Override'!I8)</f>
        <v>0</v>
      </c>
      <c r="J8" s="122">
        <f ca="1">IF('F_Input Override'!J8="",'Consolidated Input'!J8,'F_Input Override'!J8)</f>
        <v>0</v>
      </c>
      <c r="K8" s="122">
        <f ca="1">IF('F_Input Override'!K8="",'Consolidated Input'!K8,'F_Input Override'!K8)</f>
        <v>0</v>
      </c>
      <c r="L8" s="122">
        <f ca="1">IF('F_Input Override'!L8="",'Consolidated Input'!L8,'F_Input Override'!L8)</f>
        <v>0</v>
      </c>
      <c r="M8" s="125">
        <f ca="1">SUM(Table3[[#This Row],[2023-24]:[2029-30]])</f>
        <v>0</v>
      </c>
    </row>
    <row r="9" spans="1:13" s="2" customFormat="1" ht="13.15">
      <c r="A9" s="123" t="str">
        <f>'F_Input Override'!A9</f>
        <v>ANH</v>
      </c>
      <c r="B9" s="123" t="str">
        <f>'F_Input Override'!B9</f>
        <v>CWW3_150TOT_PR24</v>
      </c>
      <c r="C9" s="123" t="str">
        <f>'F_Input Override'!C9</f>
        <v>EA/NRW environmental programme bioresources (WINEP/NEP) - Sludge investigations and monitoring (NEP only) bioresources opex - Total</v>
      </c>
      <c r="D9" s="123" t="str">
        <f>'F_Input Override'!D9</f>
        <v>£m</v>
      </c>
      <c r="E9" s="123" t="str">
        <f>'F_Input Override'!E9</f>
        <v>Price Review 2024</v>
      </c>
      <c r="F9" s="122">
        <f ca="1">IF('F_Input Override'!F9="",'Consolidated Input'!F9,'F_Input Override'!F9)</f>
        <v>0</v>
      </c>
      <c r="G9" s="122">
        <f ca="1">IF('F_Input Override'!G9="",'Consolidated Input'!G9,'F_Input Override'!G9)</f>
        <v>0</v>
      </c>
      <c r="H9" s="122">
        <f ca="1">IF('F_Input Override'!H9="",'Consolidated Input'!H9,'F_Input Override'!H9)</f>
        <v>0</v>
      </c>
      <c r="I9" s="122">
        <f ca="1">IF('F_Input Override'!I9="",'Consolidated Input'!I9,'F_Input Override'!I9)</f>
        <v>0</v>
      </c>
      <c r="J9" s="122">
        <f ca="1">IF('F_Input Override'!J9="",'Consolidated Input'!J9,'F_Input Override'!J9)</f>
        <v>0</v>
      </c>
      <c r="K9" s="122">
        <f ca="1">IF('F_Input Override'!K9="",'Consolidated Input'!K9,'F_Input Override'!K9)</f>
        <v>0</v>
      </c>
      <c r="L9" s="122">
        <f ca="1">IF('F_Input Override'!L9="",'Consolidated Input'!L9,'F_Input Override'!L9)</f>
        <v>0</v>
      </c>
      <c r="M9" s="125">
        <f ca="1">SUM(Table3[[#This Row],[2023-24]:[2029-30]])</f>
        <v>0</v>
      </c>
    </row>
    <row r="10" spans="1:13" s="2" customFormat="1" ht="13.15">
      <c r="A10" s="123" t="str">
        <f>'F_Input Override'!A10</f>
        <v>ANH</v>
      </c>
      <c r="B10" s="123" t="str">
        <f>'F_Input Override'!B10</f>
        <v>CWW3_151TOT_PR24</v>
      </c>
      <c r="C10" s="123" t="str">
        <f>'F_Input Override'!C10</f>
        <v>EA/NRW environmental programme bioresources (WINEP/NEP) - Sludge investigations and monitoring (NEP only) bioresources totex - Total</v>
      </c>
      <c r="D10" s="123" t="str">
        <f>'F_Input Override'!D10</f>
        <v>£m</v>
      </c>
      <c r="E10" s="123" t="str">
        <f>'F_Input Override'!E10</f>
        <v>Price Review 2024</v>
      </c>
      <c r="F10" s="122">
        <f ca="1">IF('F_Input Override'!F10="",'Consolidated Input'!F10,'F_Input Override'!F10)</f>
        <v>0</v>
      </c>
      <c r="G10" s="122">
        <f ca="1">IF('F_Input Override'!G10="",'Consolidated Input'!G10,'F_Input Override'!G10)</f>
        <v>0</v>
      </c>
      <c r="H10" s="122">
        <f ca="1">IF('F_Input Override'!H10="",'Consolidated Input'!H10,'F_Input Override'!H10)</f>
        <v>0</v>
      </c>
      <c r="I10" s="122">
        <f ca="1">IF('F_Input Override'!I10="",'Consolidated Input'!I10,'F_Input Override'!I10)</f>
        <v>0</v>
      </c>
      <c r="J10" s="122">
        <f ca="1">IF('F_Input Override'!J10="",'Consolidated Input'!J10,'F_Input Override'!J10)</f>
        <v>0</v>
      </c>
      <c r="K10" s="122">
        <f ca="1">IF('F_Input Override'!K10="",'Consolidated Input'!K10,'F_Input Override'!K10)</f>
        <v>0</v>
      </c>
      <c r="L10" s="122">
        <f ca="1">IF('F_Input Override'!L10="",'Consolidated Input'!L10,'F_Input Override'!L10)</f>
        <v>0</v>
      </c>
      <c r="M10" s="125">
        <f ca="1">SUM(Table3[[#This Row],[2023-24]:[2029-30]])</f>
        <v>0</v>
      </c>
    </row>
    <row r="11" spans="1:13" s="2" customFormat="1" ht="13.15">
      <c r="A11" s="123" t="str">
        <f>'F_Input Override'!A11</f>
        <v>ANH</v>
      </c>
      <c r="B11" s="123" t="str">
        <f>'F_Input Override'!B11</f>
        <v>CWW9_149TOT_PR24</v>
      </c>
      <c r="C11" s="123" t="str">
        <f>'F_Input Override'!C11</f>
        <v>EA/NRW environmental programme bioresources (WINEP/NEP) - Sludge investigations and monitoring (NEP only) bioresources capex - Total</v>
      </c>
      <c r="D11" s="123" t="str">
        <f>'F_Input Override'!D11</f>
        <v>£m</v>
      </c>
      <c r="E11" s="123" t="str">
        <f>'F_Input Override'!E11</f>
        <v>Price Review 2024</v>
      </c>
      <c r="F11" s="122">
        <f ca="1">IF('F_Input Override'!F11="",'Consolidated Input'!F11,'F_Input Override'!F11)</f>
        <v>0</v>
      </c>
      <c r="G11" s="122">
        <f ca="1">IF('F_Input Override'!G11="",'Consolidated Input'!G11,'F_Input Override'!G11)</f>
        <v>0</v>
      </c>
      <c r="H11" s="122">
        <f ca="1">IF('F_Input Override'!H11="",'Consolidated Input'!H11,'F_Input Override'!H11)</f>
        <v>0</v>
      </c>
      <c r="I11" s="122">
        <f ca="1">IF('F_Input Override'!I11="",'Consolidated Input'!I11,'F_Input Override'!I11)</f>
        <v>0</v>
      </c>
      <c r="J11" s="122">
        <f ca="1">IF('F_Input Override'!J11="",'Consolidated Input'!J11,'F_Input Override'!J11)</f>
        <v>0</v>
      </c>
      <c r="K11" s="122">
        <f ca="1">IF('F_Input Override'!K11="",'Consolidated Input'!K11,'F_Input Override'!K11)</f>
        <v>0</v>
      </c>
      <c r="L11" s="122">
        <f ca="1">IF('F_Input Override'!L11="",'Consolidated Input'!L11,'F_Input Override'!L11)</f>
        <v>0</v>
      </c>
      <c r="M11" s="125">
        <f ca="1">SUM(Table3[[#This Row],[2023-24]:[2029-30]])</f>
        <v>0</v>
      </c>
    </row>
    <row r="12" spans="1:13" s="2" customFormat="1" ht="13.15">
      <c r="A12" s="123" t="str">
        <f>'F_Input Override'!A12</f>
        <v>ANH</v>
      </c>
      <c r="B12" s="123" t="str">
        <f>'F_Input Override'!B12</f>
        <v>CWW9_150TOT_PR24</v>
      </c>
      <c r="C12" s="123" t="str">
        <f>'F_Input Override'!C12</f>
        <v>EA/NRW environmental programme bioresources (WINEP/NEP) - Sludge investigations and monitoring (NEP only) bioresources opex - Total</v>
      </c>
      <c r="D12" s="123" t="str">
        <f>'F_Input Override'!D12</f>
        <v>£m</v>
      </c>
      <c r="E12" s="123" t="str">
        <f>'F_Input Override'!E12</f>
        <v>Price Review 2024</v>
      </c>
      <c r="F12" s="122">
        <f ca="1">IF('F_Input Override'!F12="",'Consolidated Input'!F12,'F_Input Override'!F12)</f>
        <v>0</v>
      </c>
      <c r="G12" s="122">
        <f ca="1">IF('F_Input Override'!G12="",'Consolidated Input'!G12,'F_Input Override'!G12)</f>
        <v>0</v>
      </c>
      <c r="H12" s="122">
        <f ca="1">IF('F_Input Override'!H12="",'Consolidated Input'!H12,'F_Input Override'!H12)</f>
        <v>0</v>
      </c>
      <c r="I12" s="122">
        <f ca="1">IF('F_Input Override'!I12="",'Consolidated Input'!I12,'F_Input Override'!I12)</f>
        <v>0</v>
      </c>
      <c r="J12" s="122">
        <f ca="1">IF('F_Input Override'!J12="",'Consolidated Input'!J12,'F_Input Override'!J12)</f>
        <v>0</v>
      </c>
      <c r="K12" s="122">
        <f ca="1">IF('F_Input Override'!K12="",'Consolidated Input'!K12,'F_Input Override'!K12)</f>
        <v>0</v>
      </c>
      <c r="L12" s="122">
        <f ca="1">IF('F_Input Override'!L12="",'Consolidated Input'!L12,'F_Input Override'!L12)</f>
        <v>0</v>
      </c>
      <c r="M12" s="125">
        <f ca="1">SUM(Table3[[#This Row],[2023-24]:[2029-30]])</f>
        <v>0</v>
      </c>
    </row>
    <row r="13" spans="1:13" s="2" customFormat="1" ht="13.15">
      <c r="A13" s="123" t="str">
        <f>'F_Input Override'!A13</f>
        <v>ANH</v>
      </c>
      <c r="B13" s="123" t="str">
        <f>'F_Input Override'!B13</f>
        <v>CWW9_151TOT_PR24</v>
      </c>
      <c r="C13" s="123" t="str">
        <f>'F_Input Override'!C13</f>
        <v>EA/NRW environmental programme bioresources (WINEP/NEP) - Sludge investigations and monitoring (NEP only) bioresources totex - Total</v>
      </c>
      <c r="D13" s="123" t="str">
        <f>'F_Input Override'!D13</f>
        <v>£m</v>
      </c>
      <c r="E13" s="123" t="str">
        <f>'F_Input Override'!E13</f>
        <v>Price Review 2024</v>
      </c>
      <c r="F13" s="122">
        <f ca="1">IF('F_Input Override'!F13="",'Consolidated Input'!F13,'F_Input Override'!F13)</f>
        <v>0</v>
      </c>
      <c r="G13" s="122">
        <f ca="1">IF('F_Input Override'!G13="",'Consolidated Input'!G13,'F_Input Override'!G13)</f>
        <v>0</v>
      </c>
      <c r="H13" s="122">
        <f ca="1">IF('F_Input Override'!H13="",'Consolidated Input'!H13,'F_Input Override'!H13)</f>
        <v>0</v>
      </c>
      <c r="I13" s="122">
        <f ca="1">IF('F_Input Override'!I13="",'Consolidated Input'!I13,'F_Input Override'!I13)</f>
        <v>0</v>
      </c>
      <c r="J13" s="122">
        <f ca="1">IF('F_Input Override'!J13="",'Consolidated Input'!J13,'F_Input Override'!J13)</f>
        <v>0</v>
      </c>
      <c r="K13" s="122">
        <f ca="1">IF('F_Input Override'!K13="",'Consolidated Input'!K13,'F_Input Override'!K13)</f>
        <v>0</v>
      </c>
      <c r="L13" s="122">
        <f ca="1">IF('F_Input Override'!L13="",'Consolidated Input'!L13,'F_Input Override'!L13)</f>
        <v>0</v>
      </c>
      <c r="M13" s="125">
        <f ca="1">SUM(Table3[[#This Row],[2023-24]:[2029-30]])</f>
        <v>0</v>
      </c>
    </row>
    <row r="14" spans="1:13" s="2" customFormat="1" ht="13.15">
      <c r="A14" s="123" t="str">
        <f>'F_Input Override'!A14</f>
        <v>ANH</v>
      </c>
      <c r="B14" s="123" t="str">
        <f>'F_Input Override'!B14</f>
        <v>CWW12_149TOT_PR24</v>
      </c>
      <c r="C14" s="123" t="str">
        <f>'F_Input Override'!C14</f>
        <v>EA/NRW environmental programme bioresources (WINEP/NEP) - Sludge investigations and monitoring (NEP only) bioresources capex - Total</v>
      </c>
      <c r="D14" s="123" t="str">
        <f>'F_Input Override'!D14</f>
        <v>£m</v>
      </c>
      <c r="E14" s="123" t="str">
        <f>'F_Input Override'!E14</f>
        <v>Price Review 2024</v>
      </c>
      <c r="F14" s="122">
        <f ca="1">IF('F_Input Override'!F14="",'Consolidated Input'!F14,'F_Input Override'!F14)</f>
        <v>0</v>
      </c>
      <c r="G14" s="122">
        <f ca="1">IF('F_Input Override'!G14="",'Consolidated Input'!G14,'F_Input Override'!G14)</f>
        <v>0</v>
      </c>
      <c r="H14" s="122">
        <f ca="1">IF('F_Input Override'!H14="",'Consolidated Input'!H14,'F_Input Override'!H14)</f>
        <v>0</v>
      </c>
      <c r="I14" s="122">
        <f ca="1">IF('F_Input Override'!I14="",'Consolidated Input'!I14,'F_Input Override'!I14)</f>
        <v>0</v>
      </c>
      <c r="J14" s="122">
        <f ca="1">IF('F_Input Override'!J14="",'Consolidated Input'!J14,'F_Input Override'!J14)</f>
        <v>0</v>
      </c>
      <c r="K14" s="122">
        <f ca="1">IF('F_Input Override'!K14="",'Consolidated Input'!K14,'F_Input Override'!K14)</f>
        <v>0</v>
      </c>
      <c r="L14" s="122">
        <f ca="1">IF('F_Input Override'!L14="",'Consolidated Input'!L14,'F_Input Override'!L14)</f>
        <v>0</v>
      </c>
      <c r="M14" s="125">
        <f ca="1">SUM(Table3[[#This Row],[2023-24]:[2029-30]])</f>
        <v>0</v>
      </c>
    </row>
    <row r="15" spans="1:13" s="2" customFormat="1" ht="13.15">
      <c r="A15" s="123" t="str">
        <f>'F_Input Override'!A15</f>
        <v>ANH</v>
      </c>
      <c r="B15" s="123" t="str">
        <f>'F_Input Override'!B15</f>
        <v>CWW12_150TOT_PR24</v>
      </c>
      <c r="C15" s="123" t="str">
        <f>'F_Input Override'!C15</f>
        <v>EA/NRW environmental programme bioresources (WINEP/NEP) - Sludge investigations and monitoring (NEP only) bioresources opex - Total</v>
      </c>
      <c r="D15" s="123" t="str">
        <f>'F_Input Override'!D15</f>
        <v>£m</v>
      </c>
      <c r="E15" s="123" t="str">
        <f>'F_Input Override'!E15</f>
        <v>Price Review 2024</v>
      </c>
      <c r="F15" s="122">
        <f ca="1">IF('F_Input Override'!F15="",'Consolidated Input'!F15,'F_Input Override'!F15)</f>
        <v>0</v>
      </c>
      <c r="G15" s="122">
        <f ca="1">IF('F_Input Override'!G15="",'Consolidated Input'!G15,'F_Input Override'!G15)</f>
        <v>0</v>
      </c>
      <c r="H15" s="122">
        <f ca="1">IF('F_Input Override'!H15="",'Consolidated Input'!H15,'F_Input Override'!H15)</f>
        <v>0</v>
      </c>
      <c r="I15" s="122">
        <f ca="1">IF('F_Input Override'!I15="",'Consolidated Input'!I15,'F_Input Override'!I15)</f>
        <v>0</v>
      </c>
      <c r="J15" s="122">
        <f ca="1">IF('F_Input Override'!J15="",'Consolidated Input'!J15,'F_Input Override'!J15)</f>
        <v>0</v>
      </c>
      <c r="K15" s="122">
        <f ca="1">IF('F_Input Override'!K15="",'Consolidated Input'!K15,'F_Input Override'!K15)</f>
        <v>0</v>
      </c>
      <c r="L15" s="122">
        <f ca="1">IF('F_Input Override'!L15="",'Consolidated Input'!L15,'F_Input Override'!L15)</f>
        <v>0</v>
      </c>
      <c r="M15" s="125">
        <f ca="1">SUM(Table3[[#This Row],[2023-24]:[2029-30]])</f>
        <v>0</v>
      </c>
    </row>
    <row r="16" spans="1:13" s="2" customFormat="1" ht="13.15">
      <c r="A16" s="123" t="str">
        <f>'F_Input Override'!A16</f>
        <v>ANH</v>
      </c>
      <c r="B16" s="123" t="str">
        <f>'F_Input Override'!B16</f>
        <v>CWW12_151TOT_PR24</v>
      </c>
      <c r="C16" s="123" t="str">
        <f>'F_Input Override'!C16</f>
        <v>EA/NRW environmental programme bioresources (WINEP/NEP) - Sludge investigations and monitoring (NEP only) bioresources totex - Total</v>
      </c>
      <c r="D16" s="123" t="str">
        <f>'F_Input Override'!D16</f>
        <v>£m</v>
      </c>
      <c r="E16" s="123" t="str">
        <f>'F_Input Override'!E16</f>
        <v>Price Review 2024</v>
      </c>
      <c r="F16" s="122">
        <f ca="1">IF('F_Input Override'!F16="",'Consolidated Input'!F16,'F_Input Override'!F16)</f>
        <v>0</v>
      </c>
      <c r="G16" s="122">
        <f ca="1">IF('F_Input Override'!G16="",'Consolidated Input'!G16,'F_Input Override'!G16)</f>
        <v>0</v>
      </c>
      <c r="H16" s="122">
        <f ca="1">IF('F_Input Override'!H16="",'Consolidated Input'!H16,'F_Input Override'!H16)</f>
        <v>0</v>
      </c>
      <c r="I16" s="122">
        <f ca="1">IF('F_Input Override'!I16="",'Consolidated Input'!I16,'F_Input Override'!I16)</f>
        <v>0</v>
      </c>
      <c r="J16" s="122">
        <f ca="1">IF('F_Input Override'!J16="",'Consolidated Input'!J16,'F_Input Override'!J16)</f>
        <v>0</v>
      </c>
      <c r="K16" s="122">
        <f ca="1">IF('F_Input Override'!K16="",'Consolidated Input'!K16,'F_Input Override'!K16)</f>
        <v>0</v>
      </c>
      <c r="L16" s="122">
        <f ca="1">IF('F_Input Override'!L16="",'Consolidated Input'!L16,'F_Input Override'!L16)</f>
        <v>0</v>
      </c>
      <c r="M16" s="125">
        <f ca="1">SUM(Table3[[#This Row],[2023-24]:[2029-30]])</f>
        <v>0</v>
      </c>
    </row>
    <row r="17" spans="1:13" s="2" customFormat="1" ht="13.15">
      <c r="A17" s="123" t="str">
        <f>'F_Input Override'!A17</f>
        <v>ANH</v>
      </c>
      <c r="B17" s="123" t="str">
        <f>'F_Input Override'!B17</f>
        <v>CWW13_201_PR24</v>
      </c>
      <c r="C17" s="123" t="str">
        <f>'F_Input Override'!C17</f>
        <v>EA/NRW environmental programme bioresources (WINEP/NEP) - Sludge investigations and monitoring; BVA (WINEP/NEP) bioresources capex - Expenditure on projects starting in AMP8</v>
      </c>
      <c r="D17" s="123" t="str">
        <f>'F_Input Override'!D17</f>
        <v>£m</v>
      </c>
      <c r="E17" s="123" t="str">
        <f>'F_Input Override'!E17</f>
        <v>Price Review 2024</v>
      </c>
      <c r="F17" s="122">
        <f ca="1">IF('F_Input Override'!F17="",'Consolidated Input'!F17,'F_Input Override'!F17)</f>
        <v>0</v>
      </c>
      <c r="G17" s="122">
        <f ca="1">IF('F_Input Override'!G17="",'Consolidated Input'!G17,'F_Input Override'!G17)</f>
        <v>0</v>
      </c>
      <c r="H17" s="122">
        <f ca="1">IF('F_Input Override'!H17="",'Consolidated Input'!H17,'F_Input Override'!H17)</f>
        <v>0</v>
      </c>
      <c r="I17" s="122">
        <f ca="1">IF('F_Input Override'!I17="",'Consolidated Input'!I17,'F_Input Override'!I17)</f>
        <v>0</v>
      </c>
      <c r="J17" s="122">
        <f ca="1">IF('F_Input Override'!J17="",'Consolidated Input'!J17,'F_Input Override'!J17)</f>
        <v>0</v>
      </c>
      <c r="K17" s="122">
        <f ca="1">IF('F_Input Override'!K17="",'Consolidated Input'!K17,'F_Input Override'!K17)</f>
        <v>0</v>
      </c>
      <c r="L17" s="122">
        <f ca="1">IF('F_Input Override'!L17="",'Consolidated Input'!L17,'F_Input Override'!L17)</f>
        <v>0</v>
      </c>
      <c r="M17" s="125">
        <f ca="1">SUM(Table3[[#This Row],[2023-24]:[2029-30]])</f>
        <v>0</v>
      </c>
    </row>
    <row r="18" spans="1:13" s="2" customFormat="1" ht="13.15">
      <c r="A18" s="123" t="str">
        <f>'F_Input Override'!A18</f>
        <v>ANH</v>
      </c>
      <c r="B18" s="123" t="str">
        <f>'F_Input Override'!B18</f>
        <v>CWW13_202_PR24</v>
      </c>
      <c r="C18" s="123" t="str">
        <f>'F_Input Override'!C18</f>
        <v>EA/NRW environmental programme bioresources (WINEP/NEP) - Sludge investigations and monitoring; BVA (WINEP/NEP) bioresources opex - Expenditure on projects starting in AMP8</v>
      </c>
      <c r="D18" s="123" t="str">
        <f>'F_Input Override'!D18</f>
        <v>£m</v>
      </c>
      <c r="E18" s="123" t="str">
        <f>'F_Input Override'!E18</f>
        <v>Price Review 2024</v>
      </c>
      <c r="F18" s="122">
        <f ca="1">IF('F_Input Override'!F18="",'Consolidated Input'!F18,'F_Input Override'!F18)</f>
        <v>0</v>
      </c>
      <c r="G18" s="122">
        <f ca="1">IF('F_Input Override'!G18="",'Consolidated Input'!G18,'F_Input Override'!G18)</f>
        <v>0</v>
      </c>
      <c r="H18" s="122">
        <f ca="1">IF('F_Input Override'!H18="",'Consolidated Input'!H18,'F_Input Override'!H18)</f>
        <v>0</v>
      </c>
      <c r="I18" s="122">
        <f ca="1">IF('F_Input Override'!I18="",'Consolidated Input'!I18,'F_Input Override'!I18)</f>
        <v>0</v>
      </c>
      <c r="J18" s="122">
        <f ca="1">IF('F_Input Override'!J18="",'Consolidated Input'!J18,'F_Input Override'!J18)</f>
        <v>0</v>
      </c>
      <c r="K18" s="122">
        <f ca="1">IF('F_Input Override'!K18="",'Consolidated Input'!K18,'F_Input Override'!K18)</f>
        <v>0</v>
      </c>
      <c r="L18" s="122">
        <f ca="1">IF('F_Input Override'!L18="",'Consolidated Input'!L18,'F_Input Override'!L18)</f>
        <v>0</v>
      </c>
      <c r="M18" s="125">
        <f ca="1">SUM(Table3[[#This Row],[2023-24]:[2029-30]])</f>
        <v>0</v>
      </c>
    </row>
    <row r="19" spans="1:13" s="2" customFormat="1" ht="13.15">
      <c r="A19" s="123" t="str">
        <f>'F_Input Override'!A19</f>
        <v>ANH</v>
      </c>
      <c r="B19" s="123" t="str">
        <f>'F_Input Override'!B19</f>
        <v>CWW13_203_PR24</v>
      </c>
      <c r="C19" s="123" t="str">
        <f>'F_Input Override'!C19</f>
        <v>EA/NRW environmental programme bioresources (WINEP/NEP) - Sludge investigations and monitoring; BVA (WINEP/NEP) bioresources totex - Expenditure on projects starting in AMP8</v>
      </c>
      <c r="D19" s="123" t="str">
        <f>'F_Input Override'!D19</f>
        <v>£m</v>
      </c>
      <c r="E19" s="123" t="str">
        <f>'F_Input Override'!E19</f>
        <v>Price Review 2024</v>
      </c>
      <c r="F19" s="122">
        <f ca="1">IF('F_Input Override'!F19="",'Consolidated Input'!F19,'F_Input Override'!F19)</f>
        <v>0</v>
      </c>
      <c r="G19" s="122">
        <f ca="1">IF('F_Input Override'!G19="",'Consolidated Input'!G19,'F_Input Override'!G19)</f>
        <v>0</v>
      </c>
      <c r="H19" s="122">
        <f ca="1">IF('F_Input Override'!H19="",'Consolidated Input'!H19,'F_Input Override'!H19)</f>
        <v>0</v>
      </c>
      <c r="I19" s="122">
        <f ca="1">IF('F_Input Override'!I19="",'Consolidated Input'!I19,'F_Input Override'!I19)</f>
        <v>0</v>
      </c>
      <c r="J19" s="122">
        <f ca="1">IF('F_Input Override'!J19="",'Consolidated Input'!J19,'F_Input Override'!J19)</f>
        <v>0</v>
      </c>
      <c r="K19" s="122">
        <f ca="1">IF('F_Input Override'!K19="",'Consolidated Input'!K19,'F_Input Override'!K19)</f>
        <v>0</v>
      </c>
      <c r="L19" s="122">
        <f ca="1">IF('F_Input Override'!L19="",'Consolidated Input'!L19,'F_Input Override'!L19)</f>
        <v>0</v>
      </c>
      <c r="M19" s="125">
        <f ca="1">SUM(Table3[[#This Row],[2023-24]:[2029-30]])</f>
        <v>0</v>
      </c>
    </row>
    <row r="20" spans="1:13" s="2" customFormat="1" ht="13.15">
      <c r="A20" s="123" t="str">
        <f>'F_Input Override'!A20</f>
        <v>ANH</v>
      </c>
      <c r="B20" s="123" t="str">
        <f>'F_Input Override'!B20</f>
        <v>CWW13_204_PR24</v>
      </c>
      <c r="C20" s="123" t="str">
        <f>'F_Input Override'!C20</f>
        <v>EA/NRW environmental programme bioresources (WINEP/NEP) - Sludge investigations and monitoring; BVA (WINEP/NEP) bioresources third party contributions - Expenditure on projects starting in AMP8</v>
      </c>
      <c r="D20" s="123" t="str">
        <f>'F_Input Override'!D20</f>
        <v>£m</v>
      </c>
      <c r="E20" s="123" t="str">
        <f>'F_Input Override'!E20</f>
        <v>Price Review 2024</v>
      </c>
      <c r="F20" s="122">
        <f ca="1">IF('F_Input Override'!F20="",'Consolidated Input'!F20,'F_Input Override'!F20)</f>
        <v>0</v>
      </c>
      <c r="G20" s="122">
        <f ca="1">IF('F_Input Override'!G20="",'Consolidated Input'!G20,'F_Input Override'!G20)</f>
        <v>0</v>
      </c>
      <c r="H20" s="122">
        <f ca="1">IF('F_Input Override'!H20="",'Consolidated Input'!H20,'F_Input Override'!H20)</f>
        <v>0</v>
      </c>
      <c r="I20" s="122">
        <f ca="1">IF('F_Input Override'!I20="",'Consolidated Input'!I20,'F_Input Override'!I20)</f>
        <v>0</v>
      </c>
      <c r="J20" s="122">
        <f ca="1">IF('F_Input Override'!J20="",'Consolidated Input'!J20,'F_Input Override'!J20)</f>
        <v>0</v>
      </c>
      <c r="K20" s="122">
        <f ca="1">IF('F_Input Override'!K20="",'Consolidated Input'!K20,'F_Input Override'!K20)</f>
        <v>0</v>
      </c>
      <c r="L20" s="122">
        <f ca="1">IF('F_Input Override'!L20="",'Consolidated Input'!L20,'F_Input Override'!L20)</f>
        <v>0</v>
      </c>
      <c r="M20" s="125">
        <f ca="1">SUM(Table3[[#This Row],[2023-24]:[2029-30]])</f>
        <v>0</v>
      </c>
    </row>
    <row r="21" spans="1:13" s="2" customFormat="1" ht="13.15">
      <c r="A21" s="123" t="str">
        <f>'F_Input Override'!A21</f>
        <v>ANH</v>
      </c>
      <c r="B21" s="123" t="str">
        <f>'F_Input Override'!B21</f>
        <v>CWW14_201_PR24</v>
      </c>
      <c r="C21" s="123" t="str">
        <f>'F_Input Override'!C21</f>
        <v>EA/NRW environmental programme bioresources (WINEP/NEP) - Sludge investigations and monitoring; BVA (WINEP/NEP) bioresources capex - Expenditure on alternative least cost option plan for projects starting in AMP8</v>
      </c>
      <c r="D21" s="123" t="str">
        <f>'F_Input Override'!D21</f>
        <v>£m</v>
      </c>
      <c r="E21" s="123" t="str">
        <f>'F_Input Override'!E21</f>
        <v>Price Review 2024</v>
      </c>
      <c r="F21" s="122">
        <f ca="1">IF('F_Input Override'!F21="",'Consolidated Input'!F21,'F_Input Override'!F21)</f>
        <v>0</v>
      </c>
      <c r="G21" s="122">
        <f ca="1">IF('F_Input Override'!G21="",'Consolidated Input'!G21,'F_Input Override'!G21)</f>
        <v>0</v>
      </c>
      <c r="H21" s="122">
        <f ca="1">IF('F_Input Override'!H21="",'Consolidated Input'!H21,'F_Input Override'!H21)</f>
        <v>0</v>
      </c>
      <c r="I21" s="122">
        <f ca="1">IF('F_Input Override'!I21="",'Consolidated Input'!I21,'F_Input Override'!I21)</f>
        <v>0</v>
      </c>
      <c r="J21" s="122">
        <f ca="1">IF('F_Input Override'!J21="",'Consolidated Input'!J21,'F_Input Override'!J21)</f>
        <v>0</v>
      </c>
      <c r="K21" s="122">
        <f ca="1">IF('F_Input Override'!K21="",'Consolidated Input'!K21,'F_Input Override'!K21)</f>
        <v>0</v>
      </c>
      <c r="L21" s="122">
        <f ca="1">IF('F_Input Override'!L21="",'Consolidated Input'!L21,'F_Input Override'!L21)</f>
        <v>0</v>
      </c>
      <c r="M21" s="125">
        <f ca="1">SUM(Table3[[#This Row],[2023-24]:[2029-30]])</f>
        <v>0</v>
      </c>
    </row>
    <row r="22" spans="1:13" s="2" customFormat="1" ht="13.15">
      <c r="A22" s="123" t="str">
        <f>'F_Input Override'!A22</f>
        <v>ANH</v>
      </c>
      <c r="B22" s="123" t="str">
        <f>'F_Input Override'!B22</f>
        <v>CWW14_202_PR24</v>
      </c>
      <c r="C22" s="123" t="str">
        <f>'F_Input Override'!C22</f>
        <v>EA/NRW environmental programme bioresources (WINEP/NEP) - Sludge investigations and monitoring; BVA (WINEP/NEP) bioresources opex - Expenditure on alternative least cost option plan for projects starting in AMP8</v>
      </c>
      <c r="D22" s="123" t="str">
        <f>'F_Input Override'!D22</f>
        <v>£m</v>
      </c>
      <c r="E22" s="123" t="str">
        <f>'F_Input Override'!E22</f>
        <v>Price Review 2024</v>
      </c>
      <c r="F22" s="122">
        <f ca="1">IF('F_Input Override'!F22="",'Consolidated Input'!F22,'F_Input Override'!F22)</f>
        <v>0</v>
      </c>
      <c r="G22" s="122">
        <f ca="1">IF('F_Input Override'!G22="",'Consolidated Input'!G22,'F_Input Override'!G22)</f>
        <v>0</v>
      </c>
      <c r="H22" s="122">
        <f ca="1">IF('F_Input Override'!H22="",'Consolidated Input'!H22,'F_Input Override'!H22)</f>
        <v>0</v>
      </c>
      <c r="I22" s="122">
        <f ca="1">IF('F_Input Override'!I22="",'Consolidated Input'!I22,'F_Input Override'!I22)</f>
        <v>0</v>
      </c>
      <c r="J22" s="122">
        <f ca="1">IF('F_Input Override'!J22="",'Consolidated Input'!J22,'F_Input Override'!J22)</f>
        <v>0</v>
      </c>
      <c r="K22" s="122">
        <f ca="1">IF('F_Input Override'!K22="",'Consolidated Input'!K22,'F_Input Override'!K22)</f>
        <v>0</v>
      </c>
      <c r="L22" s="122">
        <f ca="1">IF('F_Input Override'!L22="",'Consolidated Input'!L22,'F_Input Override'!L22)</f>
        <v>0</v>
      </c>
      <c r="M22" s="125">
        <f ca="1">SUM(Table3[[#This Row],[2023-24]:[2029-30]])</f>
        <v>0</v>
      </c>
    </row>
    <row r="23" spans="1:13" s="2" customFormat="1" ht="13.15">
      <c r="A23" s="123" t="str">
        <f>'F_Input Override'!A23</f>
        <v>ANH</v>
      </c>
      <c r="B23" s="123" t="str">
        <f>'F_Input Override'!B23</f>
        <v>CWW14_203_PR24</v>
      </c>
      <c r="C23" s="123" t="str">
        <f>'F_Input Override'!C23</f>
        <v>EA/NRW environmental programme bioresources (WINEP/NEP) - Sludge investigations and monitoring; BVA (WINEP/NEP) bioresources totex - Expenditure on alternative least cost option plan for projects starting in AMP8</v>
      </c>
      <c r="D23" s="123" t="str">
        <f>'F_Input Override'!D23</f>
        <v>£m</v>
      </c>
      <c r="E23" s="123" t="str">
        <f>'F_Input Override'!E23</f>
        <v>Price Review 2024</v>
      </c>
      <c r="F23" s="122">
        <f ca="1">IF('F_Input Override'!F23="",'Consolidated Input'!F23,'F_Input Override'!F23)</f>
        <v>0</v>
      </c>
      <c r="G23" s="122">
        <f ca="1">IF('F_Input Override'!G23="",'Consolidated Input'!G23,'F_Input Override'!G23)</f>
        <v>0</v>
      </c>
      <c r="H23" s="122">
        <f ca="1">IF('F_Input Override'!H23="",'Consolidated Input'!H23,'F_Input Override'!H23)</f>
        <v>0</v>
      </c>
      <c r="I23" s="122">
        <f ca="1">IF('F_Input Override'!I23="",'Consolidated Input'!I23,'F_Input Override'!I23)</f>
        <v>0</v>
      </c>
      <c r="J23" s="122">
        <f ca="1">IF('F_Input Override'!J23="",'Consolidated Input'!J23,'F_Input Override'!J23)</f>
        <v>0</v>
      </c>
      <c r="K23" s="122">
        <f ca="1">IF('F_Input Override'!K23="",'Consolidated Input'!K23,'F_Input Override'!K23)</f>
        <v>0</v>
      </c>
      <c r="L23" s="122">
        <f ca="1">IF('F_Input Override'!L23="",'Consolidated Input'!L23,'F_Input Override'!L23)</f>
        <v>0</v>
      </c>
      <c r="M23" s="125">
        <f ca="1">SUM(Table3[[#This Row],[2023-24]:[2029-30]])</f>
        <v>0</v>
      </c>
    </row>
    <row r="24" spans="1:13" s="2" customFormat="1" ht="13.15">
      <c r="A24" s="123" t="str">
        <f>'F_Input Override'!A24</f>
        <v>ANH</v>
      </c>
      <c r="B24" s="123" t="str">
        <f>'F_Input Override'!B24</f>
        <v>CWW17_149TOT_PR24</v>
      </c>
      <c r="C24" s="123" t="str">
        <f>'F_Input Override'!C24</f>
        <v>EA/NRW environmental programme bioresources (WINEP/NEP) - Sludge investigations and monitoring (NEP only) bioresources capex - Total</v>
      </c>
      <c r="D24" s="123" t="str">
        <f>'F_Input Override'!D24</f>
        <v>£m</v>
      </c>
      <c r="E24" s="123" t="str">
        <f>'F_Input Override'!E24</f>
        <v>Price Review 2024</v>
      </c>
      <c r="F24" s="122">
        <f ca="1">IF('F_Input Override'!F24="",'Consolidated Input'!F24,'F_Input Override'!F24)</f>
        <v>0</v>
      </c>
      <c r="G24" s="122">
        <f ca="1">IF('F_Input Override'!G24="",'Consolidated Input'!G24,'F_Input Override'!G24)</f>
        <v>0</v>
      </c>
      <c r="H24" s="122">
        <f ca="1">IF('F_Input Override'!H24="",'Consolidated Input'!H24,'F_Input Override'!H24)</f>
        <v>0</v>
      </c>
      <c r="I24" s="122">
        <f ca="1">IF('F_Input Override'!I24="",'Consolidated Input'!I24,'F_Input Override'!I24)</f>
        <v>0</v>
      </c>
      <c r="J24" s="122">
        <f ca="1">IF('F_Input Override'!J24="",'Consolidated Input'!J24,'F_Input Override'!J24)</f>
        <v>0</v>
      </c>
      <c r="K24" s="122">
        <f ca="1">IF('F_Input Override'!K24="",'Consolidated Input'!K24,'F_Input Override'!K24)</f>
        <v>0</v>
      </c>
      <c r="L24" s="122">
        <f ca="1">IF('F_Input Override'!L24="",'Consolidated Input'!L24,'F_Input Override'!L24)</f>
        <v>0</v>
      </c>
      <c r="M24" s="125">
        <f ca="1">SUM(Table3[[#This Row],[2023-24]:[2029-30]])</f>
        <v>0</v>
      </c>
    </row>
    <row r="25" spans="1:13" s="2" customFormat="1" ht="13.15">
      <c r="A25" s="123" t="str">
        <f>'F_Input Override'!A25</f>
        <v>ANH</v>
      </c>
      <c r="B25" s="123" t="str">
        <f>'F_Input Override'!B25</f>
        <v>CWW17_150TOT_PR24</v>
      </c>
      <c r="C25" s="123" t="str">
        <f>'F_Input Override'!C25</f>
        <v>EA/NRW environmental programme bioresources (WINEP/NEP) - Sludge investigations and monitoring (NEP only) bioresources opex - Total</v>
      </c>
      <c r="D25" s="123" t="str">
        <f>'F_Input Override'!D25</f>
        <v>£m</v>
      </c>
      <c r="E25" s="123" t="str">
        <f>'F_Input Override'!E25</f>
        <v>Price Review 2024</v>
      </c>
      <c r="F25" s="122">
        <f ca="1">IF('F_Input Override'!F25="",'Consolidated Input'!F25,'F_Input Override'!F25)</f>
        <v>0</v>
      </c>
      <c r="G25" s="122">
        <f ca="1">IF('F_Input Override'!G25="",'Consolidated Input'!G25,'F_Input Override'!G25)</f>
        <v>0</v>
      </c>
      <c r="H25" s="122">
        <f ca="1">IF('F_Input Override'!H25="",'Consolidated Input'!H25,'F_Input Override'!H25)</f>
        <v>0</v>
      </c>
      <c r="I25" s="122">
        <f ca="1">IF('F_Input Override'!I25="",'Consolidated Input'!I25,'F_Input Override'!I25)</f>
        <v>0</v>
      </c>
      <c r="J25" s="122">
        <f ca="1">IF('F_Input Override'!J25="",'Consolidated Input'!J25,'F_Input Override'!J25)</f>
        <v>0</v>
      </c>
      <c r="K25" s="122">
        <f ca="1">IF('F_Input Override'!K25="",'Consolidated Input'!K25,'F_Input Override'!K25)</f>
        <v>0</v>
      </c>
      <c r="L25" s="122">
        <f ca="1">IF('F_Input Override'!L25="",'Consolidated Input'!L25,'F_Input Override'!L25)</f>
        <v>0</v>
      </c>
      <c r="M25" s="125">
        <f ca="1">SUM(Table3[[#This Row],[2023-24]:[2029-30]])</f>
        <v>0</v>
      </c>
    </row>
    <row r="26" spans="1:13" s="2" customFormat="1" ht="13.15">
      <c r="A26" s="123" t="str">
        <f>'F_Input Override'!A26</f>
        <v>ANH</v>
      </c>
      <c r="B26" s="123" t="str">
        <f>'F_Input Override'!B26</f>
        <v>CWW17_151TOT_PR24</v>
      </c>
      <c r="C26" s="123" t="str">
        <f>'F_Input Override'!C26</f>
        <v>EA/NRW environmental programme bioresources (WINEP/NEP) - Sludge investigations and monitoring (NEP only) bioresources totex - Total</v>
      </c>
      <c r="D26" s="123" t="str">
        <f>'F_Input Override'!D26</f>
        <v>£m</v>
      </c>
      <c r="E26" s="123" t="str">
        <f>'F_Input Override'!E26</f>
        <v>Price Review 2024</v>
      </c>
      <c r="F26" s="122">
        <f ca="1">IF('F_Input Override'!F26="",'Consolidated Input'!F26,'F_Input Override'!F26)</f>
        <v>0</v>
      </c>
      <c r="G26" s="122">
        <f ca="1">IF('F_Input Override'!G26="",'Consolidated Input'!G26,'F_Input Override'!G26)</f>
        <v>0</v>
      </c>
      <c r="H26" s="122">
        <f ca="1">IF('F_Input Override'!H26="",'Consolidated Input'!H26,'F_Input Override'!H26)</f>
        <v>0</v>
      </c>
      <c r="I26" s="122">
        <f ca="1">IF('F_Input Override'!I26="",'Consolidated Input'!I26,'F_Input Override'!I26)</f>
        <v>0</v>
      </c>
      <c r="J26" s="122">
        <f ca="1">IF('F_Input Override'!J26="",'Consolidated Input'!J26,'F_Input Override'!J26)</f>
        <v>0</v>
      </c>
      <c r="K26" s="122">
        <f ca="1">IF('F_Input Override'!K26="",'Consolidated Input'!K26,'F_Input Override'!K26)</f>
        <v>0</v>
      </c>
      <c r="L26" s="122">
        <f ca="1">IF('F_Input Override'!L26="",'Consolidated Input'!L26,'F_Input Override'!L26)</f>
        <v>0</v>
      </c>
      <c r="M26" s="125">
        <f ca="1">SUM(Table3[[#This Row],[2023-24]:[2029-30]])</f>
        <v>0</v>
      </c>
    </row>
    <row r="27" spans="1:13" s="2" customFormat="1" ht="13.15">
      <c r="A27" s="123" t="str">
        <f>'F_Input Override'!A27</f>
        <v>ANH</v>
      </c>
      <c r="B27" s="123" t="str">
        <f>'F_Input Override'!B27</f>
        <v>CWW20_064_PR24</v>
      </c>
      <c r="C27" s="123" t="str">
        <f>'F_Input Override'!C27</f>
        <v>Other data - Total number of WINEP/NEP investigations</v>
      </c>
      <c r="D27" s="123" t="str">
        <f>'F_Input Override'!D27</f>
        <v>nr</v>
      </c>
      <c r="E27" s="123" t="str">
        <f>'F_Input Override'!E27</f>
        <v>Price Review 2024</v>
      </c>
      <c r="F27" s="122">
        <f ca="1">IF('F_Input Override'!F27="",'Consolidated Input'!F27,'F_Input Override'!F27)</f>
        <v>0</v>
      </c>
      <c r="G27" s="122">
        <f ca="1">IF('F_Input Override'!G27="",'Consolidated Input'!G27,'F_Input Override'!G27)</f>
        <v>0</v>
      </c>
      <c r="H27" s="122">
        <f ca="1">IF('F_Input Override'!H27="",'Consolidated Input'!H27,'F_Input Override'!H27)</f>
        <v>0</v>
      </c>
      <c r="I27" s="122">
        <f ca="1">IF('F_Input Override'!I27="",'Consolidated Input'!I27,'F_Input Override'!I27)</f>
        <v>0</v>
      </c>
      <c r="J27" s="122">
        <f ca="1">IF('F_Input Override'!J27="",'Consolidated Input'!J27,'F_Input Override'!J27)</f>
        <v>1567</v>
      </c>
      <c r="K27" s="122">
        <f ca="1">IF('F_Input Override'!K27="",'Consolidated Input'!K27,'F_Input Override'!K27)</f>
        <v>0</v>
      </c>
      <c r="L27" s="122">
        <f ca="1">IF('F_Input Override'!L27="",'Consolidated Input'!L27,'F_Input Override'!L27)</f>
        <v>5</v>
      </c>
      <c r="M27" s="125">
        <f ca="1">SUM(Table3[[#This Row],[2023-24]:[2029-30]])</f>
        <v>1572</v>
      </c>
    </row>
    <row r="28" spans="1:13" s="2" customFormat="1" ht="13.15">
      <c r="A28" s="123" t="str">
        <f>'F_Input Override'!A28</f>
        <v>ANH</v>
      </c>
      <c r="B28" s="123" t="str">
        <f>'F_Input Override'!B28</f>
        <v>BIO5_011_PR24</v>
      </c>
      <c r="C28" s="123" t="str">
        <f>'F_Input Override'!C28</f>
        <v>Sludge management/sludge treatment/ Bioresources cost driver - Additional Line 1; Sludge management/sludge treatment/ Bioresources cost driver</v>
      </c>
      <c r="D28" s="123" t="str">
        <f>'F_Input Override'!D28</f>
        <v>define</v>
      </c>
      <c r="E28" s="123" t="str">
        <f>'F_Input Override'!E28</f>
        <v>Price Review 2024</v>
      </c>
      <c r="F28" s="122">
        <f ca="1">IF('F_Input Override'!F28="",'Consolidated Input'!F28,'F_Input Override'!F28)</f>
        <v>0</v>
      </c>
      <c r="G28" s="122">
        <f ca="1">IF('F_Input Override'!G28="",'Consolidated Input'!G28,'F_Input Override'!G28)</f>
        <v>0</v>
      </c>
      <c r="H28" s="122">
        <f ca="1">IF('F_Input Override'!H28="",'Consolidated Input'!H28,'F_Input Override'!H28)</f>
        <v>0</v>
      </c>
      <c r="I28" s="122">
        <f ca="1">IF('F_Input Override'!I28="",'Consolidated Input'!I28,'F_Input Override'!I28)</f>
        <v>0</v>
      </c>
      <c r="J28" s="122">
        <f ca="1">IF('F_Input Override'!J28="",'Consolidated Input'!J28,'F_Input Override'!J28)</f>
        <v>0</v>
      </c>
      <c r="K28" s="122">
        <f ca="1">IF('F_Input Override'!K28="",'Consolidated Input'!K28,'F_Input Override'!K28)</f>
        <v>0</v>
      </c>
      <c r="L28" s="122">
        <f ca="1">IF('F_Input Override'!L28="",'Consolidated Input'!L28,'F_Input Override'!L28)</f>
        <v>11.696</v>
      </c>
      <c r="M28" s="125">
        <f ca="1">SUM(Table3[[#This Row],[2023-24]:[2029-30]])</f>
        <v>11.696</v>
      </c>
    </row>
    <row r="29" spans="1:13" s="2" customFormat="1" ht="13.15">
      <c r="A29" s="123" t="str">
        <f>'F_Input Override'!A29</f>
        <v>WSH</v>
      </c>
      <c r="B29" s="123" t="str">
        <f>'F_Input Override'!B29</f>
        <v>CWW3_149TOT_PR24</v>
      </c>
      <c r="C29" s="123" t="str">
        <f>'F_Input Override'!C29</f>
        <v>EA/NRW environmental programme bioresources (WINEP/NEP) - Sludge investigations and monitoring (NEP only) bioresources capex - Total</v>
      </c>
      <c r="D29" s="123" t="str">
        <f>'F_Input Override'!D29</f>
        <v>£m</v>
      </c>
      <c r="E29" s="123" t="str">
        <f>'F_Input Override'!E29</f>
        <v>Price Review 2024</v>
      </c>
      <c r="F29" s="122">
        <f ca="1">IF('F_Input Override'!F29="",'Consolidated Input'!F29,'F_Input Override'!F29)</f>
        <v>0</v>
      </c>
      <c r="G29" s="122">
        <f ca="1">IF('F_Input Override'!G29="",'Consolidated Input'!G29,'F_Input Override'!G29)</f>
        <v>0</v>
      </c>
      <c r="H29" s="122">
        <f ca="1">IF('F_Input Override'!H29="",'Consolidated Input'!H29,'F_Input Override'!H29)</f>
        <v>0.38600000000000001</v>
      </c>
      <c r="I29" s="122">
        <f ca="1">IF('F_Input Override'!I29="",'Consolidated Input'!I29,'F_Input Override'!I29)</f>
        <v>2.2450000000000001</v>
      </c>
      <c r="J29" s="122">
        <f ca="1">IF('F_Input Override'!J29="",'Consolidated Input'!J29,'F_Input Override'!J29)</f>
        <v>7.7690000000000001</v>
      </c>
      <c r="K29" s="122">
        <f ca="1">IF('F_Input Override'!K29="",'Consolidated Input'!K29,'F_Input Override'!K29)</f>
        <v>2.7290000000000001</v>
      </c>
      <c r="L29" s="122">
        <f ca="1">IF('F_Input Override'!L29="",'Consolidated Input'!L29,'F_Input Override'!L29)</f>
        <v>0</v>
      </c>
      <c r="M29" s="125">
        <f ca="1">SUM(Table3[[#This Row],[2023-24]:[2029-30]])</f>
        <v>13.129000000000001</v>
      </c>
    </row>
    <row r="30" spans="1:13" s="2" customFormat="1" ht="13.15">
      <c r="A30" s="123" t="str">
        <f>'F_Input Override'!A30</f>
        <v>WSH</v>
      </c>
      <c r="B30" s="123" t="str">
        <f>'F_Input Override'!B30</f>
        <v>CWW3_150TOT_PR24</v>
      </c>
      <c r="C30" s="123" t="str">
        <f>'F_Input Override'!C30</f>
        <v>EA/NRW environmental programme bioresources (WINEP/NEP) - Sludge investigations and monitoring (NEP only) bioresources opex - Total</v>
      </c>
      <c r="D30" s="123" t="str">
        <f>'F_Input Override'!D30</f>
        <v>£m</v>
      </c>
      <c r="E30" s="123" t="str">
        <f>'F_Input Override'!E30</f>
        <v>Price Review 2024</v>
      </c>
      <c r="F30" s="122">
        <f ca="1">IF('F_Input Override'!F30="",'Consolidated Input'!F30,'F_Input Override'!F30)</f>
        <v>0</v>
      </c>
      <c r="G30" s="122">
        <f ca="1">IF('F_Input Override'!G30="",'Consolidated Input'!G30,'F_Input Override'!G30)</f>
        <v>0</v>
      </c>
      <c r="H30" s="122">
        <f ca="1">IF('F_Input Override'!H30="",'Consolidated Input'!H30,'F_Input Override'!H30)</f>
        <v>0</v>
      </c>
      <c r="I30" s="122">
        <f ca="1">IF('F_Input Override'!I30="",'Consolidated Input'!I30,'F_Input Override'!I30)</f>
        <v>0</v>
      </c>
      <c r="J30" s="122">
        <f ca="1">IF('F_Input Override'!J30="",'Consolidated Input'!J30,'F_Input Override'!J30)</f>
        <v>1.458</v>
      </c>
      <c r="K30" s="122">
        <f ca="1">IF('F_Input Override'!K30="",'Consolidated Input'!K30,'F_Input Override'!K30)</f>
        <v>3.2440000000000002</v>
      </c>
      <c r="L30" s="122">
        <f ca="1">IF('F_Input Override'!L30="",'Consolidated Input'!L30,'F_Input Override'!L30)</f>
        <v>3.2120000000000002</v>
      </c>
      <c r="M30" s="125">
        <f ca="1">SUM(Table3[[#This Row],[2023-24]:[2029-30]])</f>
        <v>7.9139999999999997</v>
      </c>
    </row>
    <row r="31" spans="1:13" s="2" customFormat="1" ht="13.15">
      <c r="A31" s="123" t="str">
        <f>'F_Input Override'!A31</f>
        <v>WSH</v>
      </c>
      <c r="B31" s="123" t="str">
        <f>'F_Input Override'!B31</f>
        <v>CWW3_151TOT_PR24</v>
      </c>
      <c r="C31" s="123" t="str">
        <f>'F_Input Override'!C31</f>
        <v>EA/NRW environmental programme bioresources (WINEP/NEP) - Sludge investigations and monitoring (NEP only) bioresources totex - Total</v>
      </c>
      <c r="D31" s="123" t="str">
        <f>'F_Input Override'!D31</f>
        <v>£m</v>
      </c>
      <c r="E31" s="123" t="str">
        <f>'F_Input Override'!E31</f>
        <v>Price Review 2024</v>
      </c>
      <c r="F31" s="122">
        <f ca="1">IF('F_Input Override'!F31="",'Consolidated Input'!F31,'F_Input Override'!F31)</f>
        <v>0</v>
      </c>
      <c r="G31" s="122">
        <f ca="1">IF('F_Input Override'!G31="",'Consolidated Input'!G31,'F_Input Override'!G31)</f>
        <v>0</v>
      </c>
      <c r="H31" s="122">
        <f ca="1">IF('F_Input Override'!H31="",'Consolidated Input'!H31,'F_Input Override'!H31)</f>
        <v>0.38600000000000001</v>
      </c>
      <c r="I31" s="122">
        <f ca="1">IF('F_Input Override'!I31="",'Consolidated Input'!I31,'F_Input Override'!I31)</f>
        <v>2.2450000000000001</v>
      </c>
      <c r="J31" s="122">
        <f ca="1">IF('F_Input Override'!J31="",'Consolidated Input'!J31,'F_Input Override'!J31)</f>
        <v>9.2270000000000003</v>
      </c>
      <c r="K31" s="122">
        <f ca="1">IF('F_Input Override'!K31="",'Consolidated Input'!K31,'F_Input Override'!K31)</f>
        <v>5.9730000000000008</v>
      </c>
      <c r="L31" s="122">
        <f ca="1">IF('F_Input Override'!L31="",'Consolidated Input'!L31,'F_Input Override'!L31)</f>
        <v>3.2120000000000002</v>
      </c>
      <c r="M31" s="125">
        <f ca="1">SUM(Table3[[#This Row],[2023-24]:[2029-30]])</f>
        <v>21.043000000000003</v>
      </c>
    </row>
    <row r="32" spans="1:13" s="2" customFormat="1" ht="13.15">
      <c r="A32" s="123" t="str">
        <f>'F_Input Override'!A32</f>
        <v>WSH</v>
      </c>
      <c r="B32" s="123" t="str">
        <f>'F_Input Override'!B32</f>
        <v>CWW9_149TOT_PR24</v>
      </c>
      <c r="C32" s="123" t="str">
        <f>'F_Input Override'!C32</f>
        <v>EA/NRW environmental programme bioresources (WINEP/NEP) - Sludge investigations and monitoring (NEP only) bioresources capex - Total</v>
      </c>
      <c r="D32" s="123" t="str">
        <f>'F_Input Override'!D32</f>
        <v>£m</v>
      </c>
      <c r="E32" s="123" t="str">
        <f>'F_Input Override'!E32</f>
        <v>Price Review 2024</v>
      </c>
      <c r="F32" s="122">
        <f ca="1">IF('F_Input Override'!F32="",'Consolidated Input'!F32,'F_Input Override'!F32)</f>
        <v>0</v>
      </c>
      <c r="G32" s="122">
        <f ca="1">IF('F_Input Override'!G32="",'Consolidated Input'!G32,'F_Input Override'!G32)</f>
        <v>0</v>
      </c>
      <c r="H32" s="122">
        <f ca="1">IF('F_Input Override'!H32="",'Consolidated Input'!H32,'F_Input Override'!H32)</f>
        <v>0</v>
      </c>
      <c r="I32" s="122">
        <f ca="1">IF('F_Input Override'!I32="",'Consolidated Input'!I32,'F_Input Override'!I32)</f>
        <v>0</v>
      </c>
      <c r="J32" s="122">
        <f ca="1">IF('F_Input Override'!J32="",'Consolidated Input'!J32,'F_Input Override'!J32)</f>
        <v>0</v>
      </c>
      <c r="K32" s="122">
        <f ca="1">IF('F_Input Override'!K32="",'Consolidated Input'!K32,'F_Input Override'!K32)</f>
        <v>0</v>
      </c>
      <c r="L32" s="122">
        <f ca="1">IF('F_Input Override'!L32="",'Consolidated Input'!L32,'F_Input Override'!L32)</f>
        <v>0</v>
      </c>
      <c r="M32" s="125">
        <f ca="1">SUM(Table3[[#This Row],[2023-24]:[2029-30]])</f>
        <v>0</v>
      </c>
    </row>
    <row r="33" spans="1:13" s="2" customFormat="1" ht="13.15">
      <c r="A33" s="123" t="str">
        <f>'F_Input Override'!A33</f>
        <v>WSH</v>
      </c>
      <c r="B33" s="123" t="str">
        <f>'F_Input Override'!B33</f>
        <v>CWW9_150TOT_PR24</v>
      </c>
      <c r="C33" s="123" t="str">
        <f>'F_Input Override'!C33</f>
        <v>EA/NRW environmental programme bioresources (WINEP/NEP) - Sludge investigations and monitoring (NEP only) bioresources opex - Total</v>
      </c>
      <c r="D33" s="123" t="str">
        <f>'F_Input Override'!D33</f>
        <v>£m</v>
      </c>
      <c r="E33" s="123" t="str">
        <f>'F_Input Override'!E33</f>
        <v>Price Review 2024</v>
      </c>
      <c r="F33" s="122">
        <f ca="1">IF('F_Input Override'!F33="",'Consolidated Input'!F33,'F_Input Override'!F33)</f>
        <v>0</v>
      </c>
      <c r="G33" s="122">
        <f ca="1">IF('F_Input Override'!G33="",'Consolidated Input'!G33,'F_Input Override'!G33)</f>
        <v>0</v>
      </c>
      <c r="H33" s="122">
        <f ca="1">IF('F_Input Override'!H33="",'Consolidated Input'!H33,'F_Input Override'!H33)</f>
        <v>0</v>
      </c>
      <c r="I33" s="122">
        <f ca="1">IF('F_Input Override'!I33="",'Consolidated Input'!I33,'F_Input Override'!I33)</f>
        <v>0</v>
      </c>
      <c r="J33" s="122">
        <f ca="1">IF('F_Input Override'!J33="",'Consolidated Input'!J33,'F_Input Override'!J33)</f>
        <v>0</v>
      </c>
      <c r="K33" s="122">
        <f ca="1">IF('F_Input Override'!K33="",'Consolidated Input'!K33,'F_Input Override'!K33)</f>
        <v>0</v>
      </c>
      <c r="L33" s="122">
        <f ca="1">IF('F_Input Override'!L33="",'Consolidated Input'!L33,'F_Input Override'!L33)</f>
        <v>0</v>
      </c>
      <c r="M33" s="125">
        <f ca="1">SUM(Table3[[#This Row],[2023-24]:[2029-30]])</f>
        <v>0</v>
      </c>
    </row>
    <row r="34" spans="1:13" s="2" customFormat="1" ht="13.15">
      <c r="A34" s="123" t="str">
        <f>'F_Input Override'!A34</f>
        <v>WSH</v>
      </c>
      <c r="B34" s="123" t="str">
        <f>'F_Input Override'!B34</f>
        <v>CWW9_151TOT_PR24</v>
      </c>
      <c r="C34" s="123" t="str">
        <f>'F_Input Override'!C34</f>
        <v>EA/NRW environmental programme bioresources (WINEP/NEP) - Sludge investigations and monitoring (NEP only) bioresources totex - Total</v>
      </c>
      <c r="D34" s="123" t="str">
        <f>'F_Input Override'!D34</f>
        <v>£m</v>
      </c>
      <c r="E34" s="123" t="str">
        <f>'F_Input Override'!E34</f>
        <v>Price Review 2024</v>
      </c>
      <c r="F34" s="122">
        <f ca="1">IF('F_Input Override'!F34="",'Consolidated Input'!F34,'F_Input Override'!F34)</f>
        <v>0</v>
      </c>
      <c r="G34" s="122">
        <f ca="1">IF('F_Input Override'!G34="",'Consolidated Input'!G34,'F_Input Override'!G34)</f>
        <v>0</v>
      </c>
      <c r="H34" s="122">
        <f ca="1">IF('F_Input Override'!H34="",'Consolidated Input'!H34,'F_Input Override'!H34)</f>
        <v>0</v>
      </c>
      <c r="I34" s="122">
        <f ca="1">IF('F_Input Override'!I34="",'Consolidated Input'!I34,'F_Input Override'!I34)</f>
        <v>0</v>
      </c>
      <c r="J34" s="122">
        <f ca="1">IF('F_Input Override'!J34="",'Consolidated Input'!J34,'F_Input Override'!J34)</f>
        <v>0</v>
      </c>
      <c r="K34" s="122">
        <f ca="1">IF('F_Input Override'!K34="",'Consolidated Input'!K34,'F_Input Override'!K34)</f>
        <v>0</v>
      </c>
      <c r="L34" s="122">
        <f ca="1">IF('F_Input Override'!L34="",'Consolidated Input'!L34,'F_Input Override'!L34)</f>
        <v>0</v>
      </c>
      <c r="M34" s="125">
        <f ca="1">SUM(Table3[[#This Row],[2023-24]:[2029-30]])</f>
        <v>0</v>
      </c>
    </row>
    <row r="35" spans="1:13" s="2" customFormat="1" ht="13.15">
      <c r="A35" s="123" t="str">
        <f>'F_Input Override'!A35</f>
        <v>WSH</v>
      </c>
      <c r="B35" s="123" t="str">
        <f>'F_Input Override'!B35</f>
        <v>CWW12_149TOT_PR24</v>
      </c>
      <c r="C35" s="123" t="str">
        <f>'F_Input Override'!C35</f>
        <v>EA/NRW environmental programme bioresources (WINEP/NEP) - Sludge investigations and monitoring (NEP only) bioresources capex - Total</v>
      </c>
      <c r="D35" s="123" t="str">
        <f>'F_Input Override'!D35</f>
        <v>£m</v>
      </c>
      <c r="E35" s="123" t="str">
        <f>'F_Input Override'!E35</f>
        <v>Price Review 2024</v>
      </c>
      <c r="F35" s="122">
        <f ca="1">IF('F_Input Override'!F35="",'Consolidated Input'!F35,'F_Input Override'!F35)</f>
        <v>0</v>
      </c>
      <c r="G35" s="122">
        <f ca="1">IF('F_Input Override'!G35="",'Consolidated Input'!G35,'F_Input Override'!G35)</f>
        <v>0</v>
      </c>
      <c r="H35" s="122">
        <f ca="1">IF('F_Input Override'!H35="",'Consolidated Input'!H35,'F_Input Override'!H35)</f>
        <v>0</v>
      </c>
      <c r="I35" s="122">
        <f ca="1">IF('F_Input Override'!I35="",'Consolidated Input'!I35,'F_Input Override'!I35)</f>
        <v>0</v>
      </c>
      <c r="J35" s="122">
        <f ca="1">IF('F_Input Override'!J35="",'Consolidated Input'!J35,'F_Input Override'!J35)</f>
        <v>0</v>
      </c>
      <c r="K35" s="122">
        <f ca="1">IF('F_Input Override'!K35="",'Consolidated Input'!K35,'F_Input Override'!K35)</f>
        <v>0</v>
      </c>
      <c r="L35" s="122">
        <f ca="1">IF('F_Input Override'!L35="",'Consolidated Input'!L35,'F_Input Override'!L35)</f>
        <v>0</v>
      </c>
      <c r="M35" s="125">
        <f ca="1">SUM(Table3[[#This Row],[2023-24]:[2029-30]])</f>
        <v>0</v>
      </c>
    </row>
    <row r="36" spans="1:13" s="2" customFormat="1" ht="13.15">
      <c r="A36" s="123" t="str">
        <f>'F_Input Override'!A36</f>
        <v>WSH</v>
      </c>
      <c r="B36" s="123" t="str">
        <f>'F_Input Override'!B36</f>
        <v>CWW12_150TOT_PR24</v>
      </c>
      <c r="C36" s="123" t="str">
        <f>'F_Input Override'!C36</f>
        <v>EA/NRW environmental programme bioresources (WINEP/NEP) - Sludge investigations and monitoring (NEP only) bioresources opex - Total</v>
      </c>
      <c r="D36" s="123" t="str">
        <f>'F_Input Override'!D36</f>
        <v>£m</v>
      </c>
      <c r="E36" s="123" t="str">
        <f>'F_Input Override'!E36</f>
        <v>Price Review 2024</v>
      </c>
      <c r="F36" s="122">
        <f ca="1">IF('F_Input Override'!F36="",'Consolidated Input'!F36,'F_Input Override'!F36)</f>
        <v>0</v>
      </c>
      <c r="G36" s="122">
        <f ca="1">IF('F_Input Override'!G36="",'Consolidated Input'!G36,'F_Input Override'!G36)</f>
        <v>0</v>
      </c>
      <c r="H36" s="122">
        <f ca="1">IF('F_Input Override'!H36="",'Consolidated Input'!H36,'F_Input Override'!H36)</f>
        <v>0</v>
      </c>
      <c r="I36" s="122">
        <f ca="1">IF('F_Input Override'!I36="",'Consolidated Input'!I36,'F_Input Override'!I36)</f>
        <v>0</v>
      </c>
      <c r="J36" s="122">
        <f ca="1">IF('F_Input Override'!J36="",'Consolidated Input'!J36,'F_Input Override'!J36)</f>
        <v>0</v>
      </c>
      <c r="K36" s="122">
        <f ca="1">IF('F_Input Override'!K36="",'Consolidated Input'!K36,'F_Input Override'!K36)</f>
        <v>0</v>
      </c>
      <c r="L36" s="122">
        <f ca="1">IF('F_Input Override'!L36="",'Consolidated Input'!L36,'F_Input Override'!L36)</f>
        <v>0</v>
      </c>
      <c r="M36" s="125">
        <f ca="1">SUM(Table3[[#This Row],[2023-24]:[2029-30]])</f>
        <v>0</v>
      </c>
    </row>
    <row r="37" spans="1:13" s="2" customFormat="1" ht="13.15">
      <c r="A37" s="123" t="str">
        <f>'F_Input Override'!A37</f>
        <v>WSH</v>
      </c>
      <c r="B37" s="123" t="str">
        <f>'F_Input Override'!B37</f>
        <v>CWW12_151TOT_PR24</v>
      </c>
      <c r="C37" s="123" t="str">
        <f>'F_Input Override'!C37</f>
        <v>EA/NRW environmental programme bioresources (WINEP/NEP) - Sludge investigations and monitoring (NEP only) bioresources totex - Total</v>
      </c>
      <c r="D37" s="123" t="str">
        <f>'F_Input Override'!D37</f>
        <v>£m</v>
      </c>
      <c r="E37" s="123" t="str">
        <f>'F_Input Override'!E37</f>
        <v>Price Review 2024</v>
      </c>
      <c r="F37" s="122">
        <f ca="1">IF('F_Input Override'!F37="",'Consolidated Input'!F37,'F_Input Override'!F37)</f>
        <v>0</v>
      </c>
      <c r="G37" s="122">
        <f ca="1">IF('F_Input Override'!G37="",'Consolidated Input'!G37,'F_Input Override'!G37)</f>
        <v>0</v>
      </c>
      <c r="H37" s="122">
        <f ca="1">IF('F_Input Override'!H37="",'Consolidated Input'!H37,'F_Input Override'!H37)</f>
        <v>0</v>
      </c>
      <c r="I37" s="122">
        <f ca="1">IF('F_Input Override'!I37="",'Consolidated Input'!I37,'F_Input Override'!I37)</f>
        <v>0</v>
      </c>
      <c r="J37" s="122">
        <f ca="1">IF('F_Input Override'!J37="",'Consolidated Input'!J37,'F_Input Override'!J37)</f>
        <v>0</v>
      </c>
      <c r="K37" s="122">
        <f ca="1">IF('F_Input Override'!K37="",'Consolidated Input'!K37,'F_Input Override'!K37)</f>
        <v>0</v>
      </c>
      <c r="L37" s="122">
        <f ca="1">IF('F_Input Override'!L37="",'Consolidated Input'!L37,'F_Input Override'!L37)</f>
        <v>0</v>
      </c>
      <c r="M37" s="125">
        <f ca="1">SUM(Table3[[#This Row],[2023-24]:[2029-30]])</f>
        <v>0</v>
      </c>
    </row>
    <row r="38" spans="1:13" s="2" customFormat="1" ht="13.15">
      <c r="A38" s="123" t="str">
        <f>'F_Input Override'!A38</f>
        <v>WSH</v>
      </c>
      <c r="B38" s="123" t="str">
        <f>'F_Input Override'!B38</f>
        <v>CWW13_201_PR24</v>
      </c>
      <c r="C38" s="123" t="str">
        <f>'F_Input Override'!C38</f>
        <v>EA/NRW environmental programme bioresources (WINEP/NEP) - Sludge investigations and monitoring; BVA (WINEP/NEP) bioresources capex - Expenditure on projects starting in AMP8</v>
      </c>
      <c r="D38" s="123" t="str">
        <f>'F_Input Override'!D38</f>
        <v>£m</v>
      </c>
      <c r="E38" s="123" t="str">
        <f>'F_Input Override'!E38</f>
        <v>Price Review 2024</v>
      </c>
      <c r="F38" s="122">
        <f ca="1">IF('F_Input Override'!F38="",'Consolidated Input'!F38,'F_Input Override'!F38)</f>
        <v>0</v>
      </c>
      <c r="G38" s="122">
        <f ca="1">IF('F_Input Override'!G38="",'Consolidated Input'!G38,'F_Input Override'!G38)</f>
        <v>0</v>
      </c>
      <c r="H38" s="122">
        <f ca="1">IF('F_Input Override'!H38="",'Consolidated Input'!H38,'F_Input Override'!H38)</f>
        <v>0</v>
      </c>
      <c r="I38" s="122">
        <f ca="1">IF('F_Input Override'!I38="",'Consolidated Input'!I38,'F_Input Override'!I38)</f>
        <v>0</v>
      </c>
      <c r="J38" s="122">
        <f ca="1">IF('F_Input Override'!J38="",'Consolidated Input'!J38,'F_Input Override'!J38)</f>
        <v>0</v>
      </c>
      <c r="K38" s="122">
        <f ca="1">IF('F_Input Override'!K38="",'Consolidated Input'!K38,'F_Input Override'!K38)</f>
        <v>0</v>
      </c>
      <c r="L38" s="122">
        <f ca="1">IF('F_Input Override'!L38="",'Consolidated Input'!L38,'F_Input Override'!L38)</f>
        <v>0</v>
      </c>
      <c r="M38" s="125">
        <f ca="1">SUM(Table3[[#This Row],[2023-24]:[2029-30]])</f>
        <v>0</v>
      </c>
    </row>
    <row r="39" spans="1:13" s="2" customFormat="1" ht="13.15">
      <c r="A39" s="123" t="str">
        <f>'F_Input Override'!A39</f>
        <v>WSH</v>
      </c>
      <c r="B39" s="123" t="str">
        <f>'F_Input Override'!B39</f>
        <v>CWW13_202_PR24</v>
      </c>
      <c r="C39" s="123" t="str">
        <f>'F_Input Override'!C39</f>
        <v>EA/NRW environmental programme bioresources (WINEP/NEP) - Sludge investigations and monitoring; BVA (WINEP/NEP) bioresources opex - Expenditure on projects starting in AMP8</v>
      </c>
      <c r="D39" s="123" t="str">
        <f>'F_Input Override'!D39</f>
        <v>£m</v>
      </c>
      <c r="E39" s="123" t="str">
        <f>'F_Input Override'!E39</f>
        <v>Price Review 2024</v>
      </c>
      <c r="F39" s="122">
        <f ca="1">IF('F_Input Override'!F39="",'Consolidated Input'!F39,'F_Input Override'!F39)</f>
        <v>0</v>
      </c>
      <c r="G39" s="122">
        <f ca="1">IF('F_Input Override'!G39="",'Consolidated Input'!G39,'F_Input Override'!G39)</f>
        <v>0</v>
      </c>
      <c r="H39" s="122">
        <f ca="1">IF('F_Input Override'!H39="",'Consolidated Input'!H39,'F_Input Override'!H39)</f>
        <v>0</v>
      </c>
      <c r="I39" s="122">
        <f ca="1">IF('F_Input Override'!I39="",'Consolidated Input'!I39,'F_Input Override'!I39)</f>
        <v>0</v>
      </c>
      <c r="J39" s="122">
        <f ca="1">IF('F_Input Override'!J39="",'Consolidated Input'!J39,'F_Input Override'!J39)</f>
        <v>0</v>
      </c>
      <c r="K39" s="122">
        <f ca="1">IF('F_Input Override'!K39="",'Consolidated Input'!K39,'F_Input Override'!K39)</f>
        <v>0</v>
      </c>
      <c r="L39" s="122">
        <f ca="1">IF('F_Input Override'!L39="",'Consolidated Input'!L39,'F_Input Override'!L39)</f>
        <v>0</v>
      </c>
      <c r="M39" s="125">
        <f ca="1">SUM(Table3[[#This Row],[2023-24]:[2029-30]])</f>
        <v>0</v>
      </c>
    </row>
    <row r="40" spans="1:13" s="2" customFormat="1" ht="13.15">
      <c r="A40" s="123" t="str">
        <f>'F_Input Override'!A40</f>
        <v>WSH</v>
      </c>
      <c r="B40" s="123" t="str">
        <f>'F_Input Override'!B40</f>
        <v>CWW13_203_PR24</v>
      </c>
      <c r="C40" s="123" t="str">
        <f>'F_Input Override'!C40</f>
        <v>EA/NRW environmental programme bioresources (WINEP/NEP) - Sludge investigations and monitoring; BVA (WINEP/NEP) bioresources totex - Expenditure on projects starting in AMP8</v>
      </c>
      <c r="D40" s="123" t="str">
        <f>'F_Input Override'!D40</f>
        <v>£m</v>
      </c>
      <c r="E40" s="123" t="str">
        <f>'F_Input Override'!E40</f>
        <v>Price Review 2024</v>
      </c>
      <c r="F40" s="122">
        <f ca="1">IF('F_Input Override'!F40="",'Consolidated Input'!F40,'F_Input Override'!F40)</f>
        <v>0</v>
      </c>
      <c r="G40" s="122">
        <f ca="1">IF('F_Input Override'!G40="",'Consolidated Input'!G40,'F_Input Override'!G40)</f>
        <v>0</v>
      </c>
      <c r="H40" s="122">
        <f ca="1">IF('F_Input Override'!H40="",'Consolidated Input'!H40,'F_Input Override'!H40)</f>
        <v>0</v>
      </c>
      <c r="I40" s="122">
        <f ca="1">IF('F_Input Override'!I40="",'Consolidated Input'!I40,'F_Input Override'!I40)</f>
        <v>0</v>
      </c>
      <c r="J40" s="122">
        <f ca="1">IF('F_Input Override'!J40="",'Consolidated Input'!J40,'F_Input Override'!J40)</f>
        <v>0</v>
      </c>
      <c r="K40" s="122">
        <f ca="1">IF('F_Input Override'!K40="",'Consolidated Input'!K40,'F_Input Override'!K40)</f>
        <v>0</v>
      </c>
      <c r="L40" s="122">
        <f ca="1">IF('F_Input Override'!L40="",'Consolidated Input'!L40,'F_Input Override'!L40)</f>
        <v>0</v>
      </c>
      <c r="M40" s="125">
        <f ca="1">SUM(Table3[[#This Row],[2023-24]:[2029-30]])</f>
        <v>0</v>
      </c>
    </row>
    <row r="41" spans="1:13" s="2" customFormat="1" ht="13.15">
      <c r="A41" s="123" t="str">
        <f>'F_Input Override'!A41</f>
        <v>WSH</v>
      </c>
      <c r="B41" s="123" t="str">
        <f>'F_Input Override'!B41</f>
        <v>CWW13_204_PR24</v>
      </c>
      <c r="C41" s="123" t="str">
        <f>'F_Input Override'!C41</f>
        <v>EA/NRW environmental programme bioresources (WINEP/NEP) - Sludge investigations and monitoring; BVA (WINEP/NEP) bioresources third party contributions - Expenditure on projects starting in AMP8</v>
      </c>
      <c r="D41" s="123" t="str">
        <f>'F_Input Override'!D41</f>
        <v>£m</v>
      </c>
      <c r="E41" s="123" t="str">
        <f>'F_Input Override'!E41</f>
        <v>Price Review 2024</v>
      </c>
      <c r="F41" s="122">
        <f ca="1">IF('F_Input Override'!F41="",'Consolidated Input'!F41,'F_Input Override'!F41)</f>
        <v>0</v>
      </c>
      <c r="G41" s="122">
        <f ca="1">IF('F_Input Override'!G41="",'Consolidated Input'!G41,'F_Input Override'!G41)</f>
        <v>0</v>
      </c>
      <c r="H41" s="122">
        <f ca="1">IF('F_Input Override'!H41="",'Consolidated Input'!H41,'F_Input Override'!H41)</f>
        <v>0</v>
      </c>
      <c r="I41" s="122">
        <f ca="1">IF('F_Input Override'!I41="",'Consolidated Input'!I41,'F_Input Override'!I41)</f>
        <v>0</v>
      </c>
      <c r="J41" s="122">
        <f ca="1">IF('F_Input Override'!J41="",'Consolidated Input'!J41,'F_Input Override'!J41)</f>
        <v>0</v>
      </c>
      <c r="K41" s="122">
        <f ca="1">IF('F_Input Override'!K41="",'Consolidated Input'!K41,'F_Input Override'!K41)</f>
        <v>0</v>
      </c>
      <c r="L41" s="122">
        <f ca="1">IF('F_Input Override'!L41="",'Consolidated Input'!L41,'F_Input Override'!L41)</f>
        <v>0</v>
      </c>
      <c r="M41" s="125">
        <f ca="1">SUM(Table3[[#This Row],[2023-24]:[2029-30]])</f>
        <v>0</v>
      </c>
    </row>
    <row r="42" spans="1:13" s="2" customFormat="1" ht="13.15">
      <c r="A42" s="123" t="str">
        <f>'F_Input Override'!A42</f>
        <v>WSH</v>
      </c>
      <c r="B42" s="123" t="str">
        <f>'F_Input Override'!B42</f>
        <v>CWW14_201_PR24</v>
      </c>
      <c r="C42" s="123" t="str">
        <f>'F_Input Override'!C42</f>
        <v>EA/NRW environmental programme bioresources (WINEP/NEP) - Sludge investigations and monitoring; BVA (WINEP/NEP) bioresources capex - Expenditure on alternative least cost option plan for projects starting in AMP8</v>
      </c>
      <c r="D42" s="123" t="str">
        <f>'F_Input Override'!D42</f>
        <v>£m</v>
      </c>
      <c r="E42" s="123" t="str">
        <f>'F_Input Override'!E42</f>
        <v>Price Review 2024</v>
      </c>
      <c r="F42" s="122">
        <f ca="1">IF('F_Input Override'!F42="",'Consolidated Input'!F42,'F_Input Override'!F42)</f>
        <v>0</v>
      </c>
      <c r="G42" s="122">
        <f ca="1">IF('F_Input Override'!G42="",'Consolidated Input'!G42,'F_Input Override'!G42)</f>
        <v>0</v>
      </c>
      <c r="H42" s="122">
        <f ca="1">IF('F_Input Override'!H42="",'Consolidated Input'!H42,'F_Input Override'!H42)</f>
        <v>0</v>
      </c>
      <c r="I42" s="122">
        <f ca="1">IF('F_Input Override'!I42="",'Consolidated Input'!I42,'F_Input Override'!I42)</f>
        <v>0</v>
      </c>
      <c r="J42" s="122">
        <f ca="1">IF('F_Input Override'!J42="",'Consolidated Input'!J42,'F_Input Override'!J42)</f>
        <v>0</v>
      </c>
      <c r="K42" s="122">
        <f ca="1">IF('F_Input Override'!K42="",'Consolidated Input'!K42,'F_Input Override'!K42)</f>
        <v>0</v>
      </c>
      <c r="L42" s="122">
        <f ca="1">IF('F_Input Override'!L42="",'Consolidated Input'!L42,'F_Input Override'!L42)</f>
        <v>0</v>
      </c>
      <c r="M42" s="125">
        <f ca="1">SUM(Table3[[#This Row],[2023-24]:[2029-30]])</f>
        <v>0</v>
      </c>
    </row>
    <row r="43" spans="1:13" s="2" customFormat="1" ht="13.15">
      <c r="A43" s="123" t="str">
        <f>'F_Input Override'!A43</f>
        <v>WSH</v>
      </c>
      <c r="B43" s="123" t="str">
        <f>'F_Input Override'!B43</f>
        <v>CWW14_202_PR24</v>
      </c>
      <c r="C43" s="123" t="str">
        <f>'F_Input Override'!C43</f>
        <v>EA/NRW environmental programme bioresources (WINEP/NEP) - Sludge investigations and monitoring; BVA (WINEP/NEP) bioresources opex - Expenditure on alternative least cost option plan for projects starting in AMP8</v>
      </c>
      <c r="D43" s="123" t="str">
        <f>'F_Input Override'!D43</f>
        <v>£m</v>
      </c>
      <c r="E43" s="123" t="str">
        <f>'F_Input Override'!E43</f>
        <v>Price Review 2024</v>
      </c>
      <c r="F43" s="122">
        <f ca="1">IF('F_Input Override'!F43="",'Consolidated Input'!F43,'F_Input Override'!F43)</f>
        <v>0</v>
      </c>
      <c r="G43" s="122">
        <f ca="1">IF('F_Input Override'!G43="",'Consolidated Input'!G43,'F_Input Override'!G43)</f>
        <v>0</v>
      </c>
      <c r="H43" s="122">
        <f ca="1">IF('F_Input Override'!H43="",'Consolidated Input'!H43,'F_Input Override'!H43)</f>
        <v>0</v>
      </c>
      <c r="I43" s="122">
        <f ca="1">IF('F_Input Override'!I43="",'Consolidated Input'!I43,'F_Input Override'!I43)</f>
        <v>0</v>
      </c>
      <c r="J43" s="122">
        <f ca="1">IF('F_Input Override'!J43="",'Consolidated Input'!J43,'F_Input Override'!J43)</f>
        <v>0</v>
      </c>
      <c r="K43" s="122">
        <f ca="1">IF('F_Input Override'!K43="",'Consolidated Input'!K43,'F_Input Override'!K43)</f>
        <v>0</v>
      </c>
      <c r="L43" s="122">
        <f ca="1">IF('F_Input Override'!L43="",'Consolidated Input'!L43,'F_Input Override'!L43)</f>
        <v>0</v>
      </c>
      <c r="M43" s="125">
        <f ca="1">SUM(Table3[[#This Row],[2023-24]:[2029-30]])</f>
        <v>0</v>
      </c>
    </row>
    <row r="44" spans="1:13" s="2" customFormat="1" ht="13.15">
      <c r="A44" s="123" t="str">
        <f>'F_Input Override'!A44</f>
        <v>WSH</v>
      </c>
      <c r="B44" s="123" t="str">
        <f>'F_Input Override'!B44</f>
        <v>CWW14_203_PR24</v>
      </c>
      <c r="C44" s="123" t="str">
        <f>'F_Input Override'!C44</f>
        <v>EA/NRW environmental programme bioresources (WINEP/NEP) - Sludge investigations and monitoring; BVA (WINEP/NEP) bioresources totex - Expenditure on alternative least cost option plan for projects starting in AMP8</v>
      </c>
      <c r="D44" s="123" t="str">
        <f>'F_Input Override'!D44</f>
        <v>£m</v>
      </c>
      <c r="E44" s="123" t="str">
        <f>'F_Input Override'!E44</f>
        <v>Price Review 2024</v>
      </c>
      <c r="F44" s="122">
        <f ca="1">IF('F_Input Override'!F44="",'Consolidated Input'!F44,'F_Input Override'!F44)</f>
        <v>0</v>
      </c>
      <c r="G44" s="122">
        <f ca="1">IF('F_Input Override'!G44="",'Consolidated Input'!G44,'F_Input Override'!G44)</f>
        <v>0</v>
      </c>
      <c r="H44" s="122">
        <f ca="1">IF('F_Input Override'!H44="",'Consolidated Input'!H44,'F_Input Override'!H44)</f>
        <v>0</v>
      </c>
      <c r="I44" s="122">
        <f ca="1">IF('F_Input Override'!I44="",'Consolidated Input'!I44,'F_Input Override'!I44)</f>
        <v>0</v>
      </c>
      <c r="J44" s="122">
        <f ca="1">IF('F_Input Override'!J44="",'Consolidated Input'!J44,'F_Input Override'!J44)</f>
        <v>0</v>
      </c>
      <c r="K44" s="122">
        <f ca="1">IF('F_Input Override'!K44="",'Consolidated Input'!K44,'F_Input Override'!K44)</f>
        <v>0</v>
      </c>
      <c r="L44" s="122">
        <f ca="1">IF('F_Input Override'!L44="",'Consolidated Input'!L44,'F_Input Override'!L44)</f>
        <v>0</v>
      </c>
      <c r="M44" s="125">
        <f ca="1">SUM(Table3[[#This Row],[2023-24]:[2029-30]])</f>
        <v>0</v>
      </c>
    </row>
    <row r="45" spans="1:13" s="2" customFormat="1" ht="13.15">
      <c r="A45" s="123" t="str">
        <f>'F_Input Override'!A45</f>
        <v>WSH</v>
      </c>
      <c r="B45" s="123" t="str">
        <f>'F_Input Override'!B45</f>
        <v>CWW17_149TOT_PR24</v>
      </c>
      <c r="C45" s="123" t="str">
        <f>'F_Input Override'!C45</f>
        <v>EA/NRW environmental programme bioresources (WINEP/NEP) - Sludge investigations and monitoring (NEP only) bioresources capex - Total</v>
      </c>
      <c r="D45" s="123" t="str">
        <f>'F_Input Override'!D45</f>
        <v>£m</v>
      </c>
      <c r="E45" s="123" t="str">
        <f>'F_Input Override'!E45</f>
        <v>Price Review 2024</v>
      </c>
      <c r="F45" s="122">
        <f ca="1">IF('F_Input Override'!F45="",'Consolidated Input'!F45,'F_Input Override'!F45)</f>
        <v>0</v>
      </c>
      <c r="G45" s="122">
        <f ca="1">IF('F_Input Override'!G45="",'Consolidated Input'!G45,'F_Input Override'!G45)</f>
        <v>0</v>
      </c>
      <c r="H45" s="122">
        <f ca="1">IF('F_Input Override'!H45="",'Consolidated Input'!H45,'F_Input Override'!H45)</f>
        <v>0</v>
      </c>
      <c r="I45" s="122">
        <f ca="1">IF('F_Input Override'!I45="",'Consolidated Input'!I45,'F_Input Override'!I45)</f>
        <v>0</v>
      </c>
      <c r="J45" s="122">
        <f ca="1">IF('F_Input Override'!J45="",'Consolidated Input'!J45,'F_Input Override'!J45)</f>
        <v>0</v>
      </c>
      <c r="K45" s="122">
        <f ca="1">IF('F_Input Override'!K45="",'Consolidated Input'!K45,'F_Input Override'!K45)</f>
        <v>0</v>
      </c>
      <c r="L45" s="122">
        <f ca="1">IF('F_Input Override'!L45="",'Consolidated Input'!L45,'F_Input Override'!L45)</f>
        <v>0</v>
      </c>
      <c r="M45" s="125">
        <f ca="1">SUM(Table3[[#This Row],[2023-24]:[2029-30]])</f>
        <v>0</v>
      </c>
    </row>
    <row r="46" spans="1:13" s="2" customFormat="1" ht="13.15">
      <c r="A46" s="123" t="str">
        <f>'F_Input Override'!A46</f>
        <v>WSH</v>
      </c>
      <c r="B46" s="123" t="str">
        <f>'F_Input Override'!B46</f>
        <v>CWW17_150TOT_PR24</v>
      </c>
      <c r="C46" s="123" t="str">
        <f>'F_Input Override'!C46</f>
        <v>EA/NRW environmental programme bioresources (WINEP/NEP) - Sludge investigations and monitoring (NEP only) bioresources opex - Total</v>
      </c>
      <c r="D46" s="123" t="str">
        <f>'F_Input Override'!D46</f>
        <v>£m</v>
      </c>
      <c r="E46" s="123" t="str">
        <f>'F_Input Override'!E46</f>
        <v>Price Review 2024</v>
      </c>
      <c r="F46" s="122">
        <f ca="1">IF('F_Input Override'!F46="",'Consolidated Input'!F46,'F_Input Override'!F46)</f>
        <v>0</v>
      </c>
      <c r="G46" s="122">
        <f ca="1">IF('F_Input Override'!G46="",'Consolidated Input'!G46,'F_Input Override'!G46)</f>
        <v>0</v>
      </c>
      <c r="H46" s="122">
        <f ca="1">IF('F_Input Override'!H46="",'Consolidated Input'!H46,'F_Input Override'!H46)</f>
        <v>0</v>
      </c>
      <c r="I46" s="122">
        <f ca="1">IF('F_Input Override'!I46="",'Consolidated Input'!I46,'F_Input Override'!I46)</f>
        <v>0</v>
      </c>
      <c r="J46" s="122">
        <f ca="1">IF('F_Input Override'!J46="",'Consolidated Input'!J46,'F_Input Override'!J46)</f>
        <v>0</v>
      </c>
      <c r="K46" s="122">
        <f ca="1">IF('F_Input Override'!K46="",'Consolidated Input'!K46,'F_Input Override'!K46)</f>
        <v>0</v>
      </c>
      <c r="L46" s="122">
        <f ca="1">IF('F_Input Override'!L46="",'Consolidated Input'!L46,'F_Input Override'!L46)</f>
        <v>0</v>
      </c>
      <c r="M46" s="125">
        <f ca="1">SUM(Table3[[#This Row],[2023-24]:[2029-30]])</f>
        <v>0</v>
      </c>
    </row>
    <row r="47" spans="1:13" s="2" customFormat="1" ht="13.15">
      <c r="A47" s="123" t="str">
        <f>'F_Input Override'!A47</f>
        <v>WSH</v>
      </c>
      <c r="B47" s="123" t="str">
        <f>'F_Input Override'!B47</f>
        <v>CWW17_151TOT_PR24</v>
      </c>
      <c r="C47" s="123" t="str">
        <f>'F_Input Override'!C47</f>
        <v>EA/NRW environmental programme bioresources (WINEP/NEP) - Sludge investigations and monitoring (NEP only) bioresources totex - Total</v>
      </c>
      <c r="D47" s="123" t="str">
        <f>'F_Input Override'!D47</f>
        <v>£m</v>
      </c>
      <c r="E47" s="123" t="str">
        <f>'F_Input Override'!E47</f>
        <v>Price Review 2024</v>
      </c>
      <c r="F47" s="122">
        <f ca="1">IF('F_Input Override'!F47="",'Consolidated Input'!F47,'F_Input Override'!F47)</f>
        <v>0</v>
      </c>
      <c r="G47" s="122">
        <f ca="1">IF('F_Input Override'!G47="",'Consolidated Input'!G47,'F_Input Override'!G47)</f>
        <v>0</v>
      </c>
      <c r="H47" s="122">
        <f ca="1">IF('F_Input Override'!H47="",'Consolidated Input'!H47,'F_Input Override'!H47)</f>
        <v>0</v>
      </c>
      <c r="I47" s="122">
        <f ca="1">IF('F_Input Override'!I47="",'Consolidated Input'!I47,'F_Input Override'!I47)</f>
        <v>0</v>
      </c>
      <c r="J47" s="122">
        <f ca="1">IF('F_Input Override'!J47="",'Consolidated Input'!J47,'F_Input Override'!J47)</f>
        <v>0</v>
      </c>
      <c r="K47" s="122">
        <f ca="1">IF('F_Input Override'!K47="",'Consolidated Input'!K47,'F_Input Override'!K47)</f>
        <v>0</v>
      </c>
      <c r="L47" s="122">
        <f ca="1">IF('F_Input Override'!L47="",'Consolidated Input'!L47,'F_Input Override'!L47)</f>
        <v>0</v>
      </c>
      <c r="M47" s="125">
        <f ca="1">SUM(Table3[[#This Row],[2023-24]:[2029-30]])</f>
        <v>0</v>
      </c>
    </row>
    <row r="48" spans="1:13" s="2" customFormat="1" ht="13.15">
      <c r="A48" s="123" t="str">
        <f>'F_Input Override'!A48</f>
        <v>WSH</v>
      </c>
      <c r="B48" s="123" t="str">
        <f>'F_Input Override'!B48</f>
        <v>CWW20_064_PR24</v>
      </c>
      <c r="C48" s="123" t="str">
        <f>'F_Input Override'!C48</f>
        <v>Other data - Total number of WINEP/NEP investigations</v>
      </c>
      <c r="D48" s="123" t="str">
        <f>'F_Input Override'!D48</f>
        <v>nr</v>
      </c>
      <c r="E48" s="123" t="str">
        <f>'F_Input Override'!E48</f>
        <v>Price Review 2024</v>
      </c>
      <c r="F48" s="122">
        <f ca="1">IF('F_Input Override'!F48="",'Consolidated Input'!F48,'F_Input Override'!F48)</f>
        <v>0</v>
      </c>
      <c r="G48" s="122">
        <f ca="1">IF('F_Input Override'!G48="",'Consolidated Input'!G48,'F_Input Override'!G48)</f>
        <v>0</v>
      </c>
      <c r="H48" s="122">
        <f ca="1">IF('F_Input Override'!H48="",'Consolidated Input'!H48,'F_Input Override'!H48)</f>
        <v>757</v>
      </c>
      <c r="I48" s="122">
        <f ca="1">IF('F_Input Override'!I48="",'Consolidated Input'!I48,'F_Input Override'!I48)</f>
        <v>1042</v>
      </c>
      <c r="J48" s="122">
        <f ca="1">IF('F_Input Override'!J48="",'Consolidated Input'!J48,'F_Input Override'!J48)</f>
        <v>305</v>
      </c>
      <c r="K48" s="122">
        <f ca="1">IF('F_Input Override'!K48="",'Consolidated Input'!K48,'F_Input Override'!K48)</f>
        <v>171</v>
      </c>
      <c r="L48" s="122">
        <f ca="1">IF('F_Input Override'!L48="",'Consolidated Input'!L48,'F_Input Override'!L48)</f>
        <v>118</v>
      </c>
      <c r="M48" s="125">
        <f ca="1">SUM(Table3[[#This Row],[2023-24]:[2029-30]])</f>
        <v>2393</v>
      </c>
    </row>
    <row r="49" spans="1:13" s="2" customFormat="1" ht="13.15">
      <c r="A49" s="123" t="str">
        <f>'F_Input Override'!A49</f>
        <v>WSH</v>
      </c>
      <c r="B49" s="123" t="str">
        <f>'F_Input Override'!B49</f>
        <v>BIO5_011_PR24</v>
      </c>
      <c r="C49" s="123" t="str">
        <f>'F_Input Override'!C49</f>
        <v>Sludge management/sludge treatment/ Bioresources cost driver - Additional Line 1; Sludge management/sludge treatment/ Bioresources cost driver</v>
      </c>
      <c r="D49" s="123" t="str">
        <f>'F_Input Override'!D49</f>
        <v>define</v>
      </c>
      <c r="E49" s="123" t="str">
        <f>'F_Input Override'!E49</f>
        <v>Price Review 2024</v>
      </c>
      <c r="F49" s="122">
        <f ca="1">IF('F_Input Override'!F49="",'Consolidated Input'!F49,'F_Input Override'!F49)</f>
        <v>0</v>
      </c>
      <c r="G49" s="122">
        <f ca="1">IF('F_Input Override'!G49="",'Consolidated Input'!G49,'F_Input Override'!G49)</f>
        <v>0</v>
      </c>
      <c r="H49" s="122">
        <f ca="1">IF('F_Input Override'!H49="",'Consolidated Input'!H49,'F_Input Override'!H49)</f>
        <v>0</v>
      </c>
      <c r="I49" s="122">
        <f ca="1">IF('F_Input Override'!I49="",'Consolidated Input'!I49,'F_Input Override'!I49)</f>
        <v>2</v>
      </c>
      <c r="J49" s="122">
        <f ca="1">IF('F_Input Override'!J49="",'Consolidated Input'!J49,'F_Input Override'!J49)</f>
        <v>1</v>
      </c>
      <c r="K49" s="122">
        <f ca="1">IF('F_Input Override'!K49="",'Consolidated Input'!K49,'F_Input Override'!K49)</f>
        <v>1</v>
      </c>
      <c r="L49" s="122">
        <f ca="1">IF('F_Input Override'!L49="",'Consolidated Input'!L49,'F_Input Override'!L49)</f>
        <v>0</v>
      </c>
      <c r="M49" s="125">
        <f ca="1">SUM(Table3[[#This Row],[2023-24]:[2029-30]])</f>
        <v>4</v>
      </c>
    </row>
    <row r="50" spans="1:13" s="2" customFormat="1" ht="13.15">
      <c r="A50" s="123" t="str">
        <f>'F_Input Override'!A50</f>
        <v>HDD</v>
      </c>
      <c r="B50" s="123" t="str">
        <f>'F_Input Override'!B50</f>
        <v>CWW3_149TOT_PR24</v>
      </c>
      <c r="C50" s="123" t="str">
        <f>'F_Input Override'!C50</f>
        <v>EA/NRW environmental programme bioresources (WINEP/NEP) - Sludge investigations and monitoring (NEP only) bioresources capex - Total</v>
      </c>
      <c r="D50" s="123" t="str">
        <f>'F_Input Override'!D50</f>
        <v>£m</v>
      </c>
      <c r="E50" s="123" t="str">
        <f>'F_Input Override'!E50</f>
        <v>Price Review 2024</v>
      </c>
      <c r="F50" s="122">
        <f ca="1">IF('F_Input Override'!F50="",'Consolidated Input'!F50,'F_Input Override'!F50)</f>
        <v>0</v>
      </c>
      <c r="G50" s="122">
        <f ca="1">IF('F_Input Override'!G50="",'Consolidated Input'!G50,'F_Input Override'!G50)</f>
        <v>0</v>
      </c>
      <c r="H50" s="122">
        <f ca="1">IF('F_Input Override'!H50="",'Consolidated Input'!H50,'F_Input Override'!H50)</f>
        <v>0</v>
      </c>
      <c r="I50" s="122">
        <f ca="1">IF('F_Input Override'!I50="",'Consolidated Input'!I50,'F_Input Override'!I50)</f>
        <v>0</v>
      </c>
      <c r="J50" s="122">
        <f ca="1">IF('F_Input Override'!J50="",'Consolidated Input'!J50,'F_Input Override'!J50)</f>
        <v>0</v>
      </c>
      <c r="K50" s="122">
        <f ca="1">IF('F_Input Override'!K50="",'Consolidated Input'!K50,'F_Input Override'!K50)</f>
        <v>0</v>
      </c>
      <c r="L50" s="122">
        <f ca="1">IF('F_Input Override'!L50="",'Consolidated Input'!L50,'F_Input Override'!L50)</f>
        <v>0</v>
      </c>
      <c r="M50" s="125">
        <f ca="1">SUM(Table3[[#This Row],[2023-24]:[2029-30]])</f>
        <v>0</v>
      </c>
    </row>
    <row r="51" spans="1:13" s="2" customFormat="1" ht="13.15">
      <c r="A51" s="123" t="str">
        <f>'F_Input Override'!A51</f>
        <v>HDD</v>
      </c>
      <c r="B51" s="123" t="str">
        <f>'F_Input Override'!B51</f>
        <v>CWW3_150TOT_PR24</v>
      </c>
      <c r="C51" s="123" t="str">
        <f>'F_Input Override'!C51</f>
        <v>EA/NRW environmental programme bioresources (WINEP/NEP) - Sludge investigations and monitoring (NEP only) bioresources opex - Total</v>
      </c>
      <c r="D51" s="123" t="str">
        <f>'F_Input Override'!D51</f>
        <v>£m</v>
      </c>
      <c r="E51" s="123" t="str">
        <f>'F_Input Override'!E51</f>
        <v>Price Review 2024</v>
      </c>
      <c r="F51" s="122">
        <f ca="1">IF('F_Input Override'!F51="",'Consolidated Input'!F51,'F_Input Override'!F51)</f>
        <v>0</v>
      </c>
      <c r="G51" s="122">
        <f ca="1">IF('F_Input Override'!G51="",'Consolidated Input'!G51,'F_Input Override'!G51)</f>
        <v>0</v>
      </c>
      <c r="H51" s="122">
        <f ca="1">IF('F_Input Override'!H51="",'Consolidated Input'!H51,'F_Input Override'!H51)</f>
        <v>0</v>
      </c>
      <c r="I51" s="122">
        <f ca="1">IF('F_Input Override'!I51="",'Consolidated Input'!I51,'F_Input Override'!I51)</f>
        <v>0</v>
      </c>
      <c r="J51" s="122">
        <f ca="1">IF('F_Input Override'!J51="",'Consolidated Input'!J51,'F_Input Override'!J51)</f>
        <v>0</v>
      </c>
      <c r="K51" s="122">
        <f ca="1">IF('F_Input Override'!K51="",'Consolidated Input'!K51,'F_Input Override'!K51)</f>
        <v>0</v>
      </c>
      <c r="L51" s="122">
        <f ca="1">IF('F_Input Override'!L51="",'Consolidated Input'!L51,'F_Input Override'!L51)</f>
        <v>0</v>
      </c>
      <c r="M51" s="125">
        <f ca="1">SUM(Table3[[#This Row],[2023-24]:[2029-30]])</f>
        <v>0</v>
      </c>
    </row>
    <row r="52" spans="1:13" s="2" customFormat="1" ht="13.15">
      <c r="A52" s="123" t="str">
        <f>'F_Input Override'!A52</f>
        <v>HDD</v>
      </c>
      <c r="B52" s="123" t="str">
        <f>'F_Input Override'!B52</f>
        <v>CWW3_151TOT_PR24</v>
      </c>
      <c r="C52" s="123" t="str">
        <f>'F_Input Override'!C52</f>
        <v>EA/NRW environmental programme bioresources (WINEP/NEP) - Sludge investigations and monitoring (NEP only) bioresources totex - Total</v>
      </c>
      <c r="D52" s="123" t="str">
        <f>'F_Input Override'!D52</f>
        <v>£m</v>
      </c>
      <c r="E52" s="123" t="str">
        <f>'F_Input Override'!E52</f>
        <v>Price Review 2024</v>
      </c>
      <c r="F52" s="122">
        <f ca="1">IF('F_Input Override'!F52="",'Consolidated Input'!F52,'F_Input Override'!F52)</f>
        <v>0</v>
      </c>
      <c r="G52" s="122">
        <f ca="1">IF('F_Input Override'!G52="",'Consolidated Input'!G52,'F_Input Override'!G52)</f>
        <v>0</v>
      </c>
      <c r="H52" s="122">
        <f ca="1">IF('F_Input Override'!H52="",'Consolidated Input'!H52,'F_Input Override'!H52)</f>
        <v>0</v>
      </c>
      <c r="I52" s="122">
        <f ca="1">IF('F_Input Override'!I52="",'Consolidated Input'!I52,'F_Input Override'!I52)</f>
        <v>0</v>
      </c>
      <c r="J52" s="122">
        <f ca="1">IF('F_Input Override'!J52="",'Consolidated Input'!J52,'F_Input Override'!J52)</f>
        <v>0</v>
      </c>
      <c r="K52" s="122">
        <f ca="1">IF('F_Input Override'!K52="",'Consolidated Input'!K52,'F_Input Override'!K52)</f>
        <v>0</v>
      </c>
      <c r="L52" s="122">
        <f ca="1">IF('F_Input Override'!L52="",'Consolidated Input'!L52,'F_Input Override'!L52)</f>
        <v>0</v>
      </c>
      <c r="M52" s="125">
        <f ca="1">SUM(Table3[[#This Row],[2023-24]:[2029-30]])</f>
        <v>0</v>
      </c>
    </row>
    <row r="53" spans="1:13" s="2" customFormat="1" ht="13.15">
      <c r="A53" s="123" t="str">
        <f>'F_Input Override'!A53</f>
        <v>HDD</v>
      </c>
      <c r="B53" s="123" t="str">
        <f>'F_Input Override'!B53</f>
        <v>CWW9_149TOT_PR24</v>
      </c>
      <c r="C53" s="123" t="str">
        <f>'F_Input Override'!C53</f>
        <v>EA/NRW environmental programme bioresources (WINEP/NEP) - Sludge investigations and monitoring (NEP only) bioresources capex - Total</v>
      </c>
      <c r="D53" s="123" t="str">
        <f>'F_Input Override'!D53</f>
        <v>£m</v>
      </c>
      <c r="E53" s="123" t="str">
        <f>'F_Input Override'!E53</f>
        <v>Price Review 2024</v>
      </c>
      <c r="F53" s="122">
        <f ca="1">IF('F_Input Override'!F53="",'Consolidated Input'!F53,'F_Input Override'!F53)</f>
        <v>0</v>
      </c>
      <c r="G53" s="122">
        <f ca="1">IF('F_Input Override'!G53="",'Consolidated Input'!G53,'F_Input Override'!G53)</f>
        <v>0</v>
      </c>
      <c r="H53" s="122">
        <f ca="1">IF('F_Input Override'!H53="",'Consolidated Input'!H53,'F_Input Override'!H53)</f>
        <v>0</v>
      </c>
      <c r="I53" s="122">
        <f ca="1">IF('F_Input Override'!I53="",'Consolidated Input'!I53,'F_Input Override'!I53)</f>
        <v>0</v>
      </c>
      <c r="J53" s="122">
        <f ca="1">IF('F_Input Override'!J53="",'Consolidated Input'!J53,'F_Input Override'!J53)</f>
        <v>0</v>
      </c>
      <c r="K53" s="122">
        <f ca="1">IF('F_Input Override'!K53="",'Consolidated Input'!K53,'F_Input Override'!K53)</f>
        <v>0</v>
      </c>
      <c r="L53" s="122">
        <f ca="1">IF('F_Input Override'!L53="",'Consolidated Input'!L53,'F_Input Override'!L53)</f>
        <v>0</v>
      </c>
      <c r="M53" s="125">
        <f ca="1">SUM(Table3[[#This Row],[2023-24]:[2029-30]])</f>
        <v>0</v>
      </c>
    </row>
    <row r="54" spans="1:13" s="2" customFormat="1" ht="13.15">
      <c r="A54" s="123" t="str">
        <f>'F_Input Override'!A54</f>
        <v>HDD</v>
      </c>
      <c r="B54" s="123" t="str">
        <f>'F_Input Override'!B54</f>
        <v>CWW9_150TOT_PR24</v>
      </c>
      <c r="C54" s="123" t="str">
        <f>'F_Input Override'!C54</f>
        <v>EA/NRW environmental programme bioresources (WINEP/NEP) - Sludge investigations and monitoring (NEP only) bioresources opex - Total</v>
      </c>
      <c r="D54" s="123" t="str">
        <f>'F_Input Override'!D54</f>
        <v>£m</v>
      </c>
      <c r="E54" s="123" t="str">
        <f>'F_Input Override'!E54</f>
        <v>Price Review 2024</v>
      </c>
      <c r="F54" s="122">
        <f ca="1">IF('F_Input Override'!F54="",'Consolidated Input'!F54,'F_Input Override'!F54)</f>
        <v>0</v>
      </c>
      <c r="G54" s="122">
        <f ca="1">IF('F_Input Override'!G54="",'Consolidated Input'!G54,'F_Input Override'!G54)</f>
        <v>0</v>
      </c>
      <c r="H54" s="122">
        <f ca="1">IF('F_Input Override'!H54="",'Consolidated Input'!H54,'F_Input Override'!H54)</f>
        <v>0</v>
      </c>
      <c r="I54" s="122">
        <f ca="1">IF('F_Input Override'!I54="",'Consolidated Input'!I54,'F_Input Override'!I54)</f>
        <v>0</v>
      </c>
      <c r="J54" s="122">
        <f ca="1">IF('F_Input Override'!J54="",'Consolidated Input'!J54,'F_Input Override'!J54)</f>
        <v>0</v>
      </c>
      <c r="K54" s="122">
        <f ca="1">IF('F_Input Override'!K54="",'Consolidated Input'!K54,'F_Input Override'!K54)</f>
        <v>0</v>
      </c>
      <c r="L54" s="122">
        <f ca="1">IF('F_Input Override'!L54="",'Consolidated Input'!L54,'F_Input Override'!L54)</f>
        <v>0</v>
      </c>
      <c r="M54" s="125">
        <f ca="1">SUM(Table3[[#This Row],[2023-24]:[2029-30]])</f>
        <v>0</v>
      </c>
    </row>
    <row r="55" spans="1:13" s="2" customFormat="1" ht="13.15">
      <c r="A55" s="123" t="str">
        <f>'F_Input Override'!A55</f>
        <v>HDD</v>
      </c>
      <c r="B55" s="123" t="str">
        <f>'F_Input Override'!B55</f>
        <v>CWW9_151TOT_PR24</v>
      </c>
      <c r="C55" s="123" t="str">
        <f>'F_Input Override'!C55</f>
        <v>EA/NRW environmental programme bioresources (WINEP/NEP) - Sludge investigations and monitoring (NEP only) bioresources totex - Total</v>
      </c>
      <c r="D55" s="123" t="str">
        <f>'F_Input Override'!D55</f>
        <v>£m</v>
      </c>
      <c r="E55" s="123" t="str">
        <f>'F_Input Override'!E55</f>
        <v>Price Review 2024</v>
      </c>
      <c r="F55" s="122">
        <f ca="1">IF('F_Input Override'!F55="",'Consolidated Input'!F55,'F_Input Override'!F55)</f>
        <v>0</v>
      </c>
      <c r="G55" s="122">
        <f ca="1">IF('F_Input Override'!G55="",'Consolidated Input'!G55,'F_Input Override'!G55)</f>
        <v>0</v>
      </c>
      <c r="H55" s="122">
        <f ca="1">IF('F_Input Override'!H55="",'Consolidated Input'!H55,'F_Input Override'!H55)</f>
        <v>0</v>
      </c>
      <c r="I55" s="122">
        <f ca="1">IF('F_Input Override'!I55="",'Consolidated Input'!I55,'F_Input Override'!I55)</f>
        <v>0</v>
      </c>
      <c r="J55" s="122">
        <f ca="1">IF('F_Input Override'!J55="",'Consolidated Input'!J55,'F_Input Override'!J55)</f>
        <v>0</v>
      </c>
      <c r="K55" s="122">
        <f ca="1">IF('F_Input Override'!K55="",'Consolidated Input'!K55,'F_Input Override'!K55)</f>
        <v>0</v>
      </c>
      <c r="L55" s="122">
        <f ca="1">IF('F_Input Override'!L55="",'Consolidated Input'!L55,'F_Input Override'!L55)</f>
        <v>0</v>
      </c>
      <c r="M55" s="125">
        <f ca="1">SUM(Table3[[#This Row],[2023-24]:[2029-30]])</f>
        <v>0</v>
      </c>
    </row>
    <row r="56" spans="1:13" s="2" customFormat="1" ht="13.15">
      <c r="A56" s="123" t="str">
        <f>'F_Input Override'!A56</f>
        <v>HDD</v>
      </c>
      <c r="B56" s="123" t="str">
        <f>'F_Input Override'!B56</f>
        <v>CWW12_149TOT_PR24</v>
      </c>
      <c r="C56" s="123" t="str">
        <f>'F_Input Override'!C56</f>
        <v>EA/NRW environmental programme bioresources (WINEP/NEP) - Sludge investigations and monitoring (NEP only) bioresources capex - Total</v>
      </c>
      <c r="D56" s="123" t="str">
        <f>'F_Input Override'!D56</f>
        <v>£m</v>
      </c>
      <c r="E56" s="123" t="str">
        <f>'F_Input Override'!E56</f>
        <v>Price Review 2024</v>
      </c>
      <c r="F56" s="122">
        <f ca="1">IF('F_Input Override'!F56="",'Consolidated Input'!F56,'F_Input Override'!F56)</f>
        <v>0</v>
      </c>
      <c r="G56" s="122">
        <f ca="1">IF('F_Input Override'!G56="",'Consolidated Input'!G56,'F_Input Override'!G56)</f>
        <v>0</v>
      </c>
      <c r="H56" s="122">
        <f ca="1">IF('F_Input Override'!H56="",'Consolidated Input'!H56,'F_Input Override'!H56)</f>
        <v>0</v>
      </c>
      <c r="I56" s="122">
        <f ca="1">IF('F_Input Override'!I56="",'Consolidated Input'!I56,'F_Input Override'!I56)</f>
        <v>0</v>
      </c>
      <c r="J56" s="122">
        <f ca="1">IF('F_Input Override'!J56="",'Consolidated Input'!J56,'F_Input Override'!J56)</f>
        <v>0</v>
      </c>
      <c r="K56" s="122">
        <f ca="1">IF('F_Input Override'!K56="",'Consolidated Input'!K56,'F_Input Override'!K56)</f>
        <v>0</v>
      </c>
      <c r="L56" s="122">
        <f ca="1">IF('F_Input Override'!L56="",'Consolidated Input'!L56,'F_Input Override'!L56)</f>
        <v>0</v>
      </c>
      <c r="M56" s="125">
        <f ca="1">SUM(Table3[[#This Row],[2023-24]:[2029-30]])</f>
        <v>0</v>
      </c>
    </row>
    <row r="57" spans="1:13" s="2" customFormat="1" ht="13.15">
      <c r="A57" s="123" t="str">
        <f>'F_Input Override'!A57</f>
        <v>HDD</v>
      </c>
      <c r="B57" s="123" t="str">
        <f>'F_Input Override'!B57</f>
        <v>CWW12_150TOT_PR24</v>
      </c>
      <c r="C57" s="123" t="str">
        <f>'F_Input Override'!C57</f>
        <v>EA/NRW environmental programme bioresources (WINEP/NEP) - Sludge investigations and monitoring (NEP only) bioresources opex - Total</v>
      </c>
      <c r="D57" s="123" t="str">
        <f>'F_Input Override'!D57</f>
        <v>£m</v>
      </c>
      <c r="E57" s="123" t="str">
        <f>'F_Input Override'!E57</f>
        <v>Price Review 2024</v>
      </c>
      <c r="F57" s="122">
        <f ca="1">IF('F_Input Override'!F57="",'Consolidated Input'!F57,'F_Input Override'!F57)</f>
        <v>0</v>
      </c>
      <c r="G57" s="122">
        <f ca="1">IF('F_Input Override'!G57="",'Consolidated Input'!G57,'F_Input Override'!G57)</f>
        <v>0</v>
      </c>
      <c r="H57" s="122">
        <f ca="1">IF('F_Input Override'!H57="",'Consolidated Input'!H57,'F_Input Override'!H57)</f>
        <v>0</v>
      </c>
      <c r="I57" s="122">
        <f ca="1">IF('F_Input Override'!I57="",'Consolidated Input'!I57,'F_Input Override'!I57)</f>
        <v>0</v>
      </c>
      <c r="J57" s="122">
        <f ca="1">IF('F_Input Override'!J57="",'Consolidated Input'!J57,'F_Input Override'!J57)</f>
        <v>0</v>
      </c>
      <c r="K57" s="122">
        <f ca="1">IF('F_Input Override'!K57="",'Consolidated Input'!K57,'F_Input Override'!K57)</f>
        <v>0</v>
      </c>
      <c r="L57" s="122">
        <f ca="1">IF('F_Input Override'!L57="",'Consolidated Input'!L57,'F_Input Override'!L57)</f>
        <v>0</v>
      </c>
      <c r="M57" s="125">
        <f ca="1">SUM(Table3[[#This Row],[2023-24]:[2029-30]])</f>
        <v>0</v>
      </c>
    </row>
    <row r="58" spans="1:13" s="2" customFormat="1" ht="13.15">
      <c r="A58" s="123" t="str">
        <f>'F_Input Override'!A58</f>
        <v>HDD</v>
      </c>
      <c r="B58" s="123" t="str">
        <f>'F_Input Override'!B58</f>
        <v>CWW12_151TOT_PR24</v>
      </c>
      <c r="C58" s="123" t="str">
        <f>'F_Input Override'!C58</f>
        <v>EA/NRW environmental programme bioresources (WINEP/NEP) - Sludge investigations and monitoring (NEP only) bioresources totex - Total</v>
      </c>
      <c r="D58" s="123" t="str">
        <f>'F_Input Override'!D58</f>
        <v>£m</v>
      </c>
      <c r="E58" s="123" t="str">
        <f>'F_Input Override'!E58</f>
        <v>Price Review 2024</v>
      </c>
      <c r="F58" s="122">
        <f ca="1">IF('F_Input Override'!F58="",'Consolidated Input'!F58,'F_Input Override'!F58)</f>
        <v>0</v>
      </c>
      <c r="G58" s="122">
        <f ca="1">IF('F_Input Override'!G58="",'Consolidated Input'!G58,'F_Input Override'!G58)</f>
        <v>0</v>
      </c>
      <c r="H58" s="122">
        <f ca="1">IF('F_Input Override'!H58="",'Consolidated Input'!H58,'F_Input Override'!H58)</f>
        <v>0</v>
      </c>
      <c r="I58" s="122">
        <f ca="1">IF('F_Input Override'!I58="",'Consolidated Input'!I58,'F_Input Override'!I58)</f>
        <v>0</v>
      </c>
      <c r="J58" s="122">
        <f ca="1">IF('F_Input Override'!J58="",'Consolidated Input'!J58,'F_Input Override'!J58)</f>
        <v>0</v>
      </c>
      <c r="K58" s="122">
        <f ca="1">IF('F_Input Override'!K58="",'Consolidated Input'!K58,'F_Input Override'!K58)</f>
        <v>0</v>
      </c>
      <c r="L58" s="122">
        <f ca="1">IF('F_Input Override'!L58="",'Consolidated Input'!L58,'F_Input Override'!L58)</f>
        <v>0</v>
      </c>
      <c r="M58" s="125">
        <f ca="1">SUM(Table3[[#This Row],[2023-24]:[2029-30]])</f>
        <v>0</v>
      </c>
    </row>
    <row r="59" spans="1:13" s="2" customFormat="1" ht="13.15">
      <c r="A59" s="123" t="str">
        <f>'F_Input Override'!A59</f>
        <v>HDD</v>
      </c>
      <c r="B59" s="123" t="str">
        <f>'F_Input Override'!B59</f>
        <v>CWW13_201_PR24</v>
      </c>
      <c r="C59" s="123" t="str">
        <f>'F_Input Override'!C59</f>
        <v>EA/NRW environmental programme bioresources (WINEP/NEP) - Sludge investigations and monitoring; BVA (WINEP/NEP) bioresources capex - Expenditure on projects starting in AMP8</v>
      </c>
      <c r="D59" s="123" t="str">
        <f>'F_Input Override'!D59</f>
        <v>£m</v>
      </c>
      <c r="E59" s="123" t="str">
        <f>'F_Input Override'!E59</f>
        <v>Price Review 2024</v>
      </c>
      <c r="F59" s="122">
        <f ca="1">IF('F_Input Override'!F59="",'Consolidated Input'!F59,'F_Input Override'!F59)</f>
        <v>0</v>
      </c>
      <c r="G59" s="122">
        <f ca="1">IF('F_Input Override'!G59="",'Consolidated Input'!G59,'F_Input Override'!G59)</f>
        <v>0</v>
      </c>
      <c r="H59" s="122">
        <f ca="1">IF('F_Input Override'!H59="",'Consolidated Input'!H59,'F_Input Override'!H59)</f>
        <v>0</v>
      </c>
      <c r="I59" s="122">
        <f ca="1">IF('F_Input Override'!I59="",'Consolidated Input'!I59,'F_Input Override'!I59)</f>
        <v>0</v>
      </c>
      <c r="J59" s="122">
        <f ca="1">IF('F_Input Override'!J59="",'Consolidated Input'!J59,'F_Input Override'!J59)</f>
        <v>0</v>
      </c>
      <c r="K59" s="122">
        <f ca="1">IF('F_Input Override'!K59="",'Consolidated Input'!K59,'F_Input Override'!K59)</f>
        <v>0</v>
      </c>
      <c r="L59" s="122">
        <f ca="1">IF('F_Input Override'!L59="",'Consolidated Input'!L59,'F_Input Override'!L59)</f>
        <v>0</v>
      </c>
      <c r="M59" s="125">
        <f ca="1">SUM(Table3[[#This Row],[2023-24]:[2029-30]])</f>
        <v>0</v>
      </c>
    </row>
    <row r="60" spans="1:13" s="2" customFormat="1" ht="13.15">
      <c r="A60" s="123" t="str">
        <f>'F_Input Override'!A60</f>
        <v>HDD</v>
      </c>
      <c r="B60" s="123" t="str">
        <f>'F_Input Override'!B60</f>
        <v>CWW13_202_PR24</v>
      </c>
      <c r="C60" s="123" t="str">
        <f>'F_Input Override'!C60</f>
        <v>EA/NRW environmental programme bioresources (WINEP/NEP) - Sludge investigations and monitoring; BVA (WINEP/NEP) bioresources opex - Expenditure on projects starting in AMP8</v>
      </c>
      <c r="D60" s="123" t="str">
        <f>'F_Input Override'!D60</f>
        <v>£m</v>
      </c>
      <c r="E60" s="123" t="str">
        <f>'F_Input Override'!E60</f>
        <v>Price Review 2024</v>
      </c>
      <c r="F60" s="122">
        <f ca="1">IF('F_Input Override'!F60="",'Consolidated Input'!F60,'F_Input Override'!F60)</f>
        <v>0</v>
      </c>
      <c r="G60" s="122">
        <f ca="1">IF('F_Input Override'!G60="",'Consolidated Input'!G60,'F_Input Override'!G60)</f>
        <v>0</v>
      </c>
      <c r="H60" s="122">
        <f ca="1">IF('F_Input Override'!H60="",'Consolidated Input'!H60,'F_Input Override'!H60)</f>
        <v>0</v>
      </c>
      <c r="I60" s="122">
        <f ca="1">IF('F_Input Override'!I60="",'Consolidated Input'!I60,'F_Input Override'!I60)</f>
        <v>0</v>
      </c>
      <c r="J60" s="122">
        <f ca="1">IF('F_Input Override'!J60="",'Consolidated Input'!J60,'F_Input Override'!J60)</f>
        <v>0</v>
      </c>
      <c r="K60" s="122">
        <f ca="1">IF('F_Input Override'!K60="",'Consolidated Input'!K60,'F_Input Override'!K60)</f>
        <v>0</v>
      </c>
      <c r="L60" s="122">
        <f ca="1">IF('F_Input Override'!L60="",'Consolidated Input'!L60,'F_Input Override'!L60)</f>
        <v>0</v>
      </c>
      <c r="M60" s="125">
        <f ca="1">SUM(Table3[[#This Row],[2023-24]:[2029-30]])</f>
        <v>0</v>
      </c>
    </row>
    <row r="61" spans="1:13" s="2" customFormat="1" ht="13.15">
      <c r="A61" s="123" t="str">
        <f>'F_Input Override'!A61</f>
        <v>HDD</v>
      </c>
      <c r="B61" s="123" t="str">
        <f>'F_Input Override'!B61</f>
        <v>CWW13_203_PR24</v>
      </c>
      <c r="C61" s="123" t="str">
        <f>'F_Input Override'!C61</f>
        <v>EA/NRW environmental programme bioresources (WINEP/NEP) - Sludge investigations and monitoring; BVA (WINEP/NEP) bioresources totex - Expenditure on projects starting in AMP8</v>
      </c>
      <c r="D61" s="123" t="str">
        <f>'F_Input Override'!D61</f>
        <v>£m</v>
      </c>
      <c r="E61" s="123" t="str">
        <f>'F_Input Override'!E61</f>
        <v>Price Review 2024</v>
      </c>
      <c r="F61" s="122">
        <f ca="1">IF('F_Input Override'!F61="",'Consolidated Input'!F61,'F_Input Override'!F61)</f>
        <v>0</v>
      </c>
      <c r="G61" s="122">
        <f ca="1">IF('F_Input Override'!G61="",'Consolidated Input'!G61,'F_Input Override'!G61)</f>
        <v>0</v>
      </c>
      <c r="H61" s="122">
        <f ca="1">IF('F_Input Override'!H61="",'Consolidated Input'!H61,'F_Input Override'!H61)</f>
        <v>0</v>
      </c>
      <c r="I61" s="122">
        <f ca="1">IF('F_Input Override'!I61="",'Consolidated Input'!I61,'F_Input Override'!I61)</f>
        <v>0</v>
      </c>
      <c r="J61" s="122">
        <f ca="1">IF('F_Input Override'!J61="",'Consolidated Input'!J61,'F_Input Override'!J61)</f>
        <v>0</v>
      </c>
      <c r="K61" s="122">
        <f ca="1">IF('F_Input Override'!K61="",'Consolidated Input'!K61,'F_Input Override'!K61)</f>
        <v>0</v>
      </c>
      <c r="L61" s="122">
        <f ca="1">IF('F_Input Override'!L61="",'Consolidated Input'!L61,'F_Input Override'!L61)</f>
        <v>0</v>
      </c>
      <c r="M61" s="125">
        <f ca="1">SUM(Table3[[#This Row],[2023-24]:[2029-30]])</f>
        <v>0</v>
      </c>
    </row>
    <row r="62" spans="1:13" s="2" customFormat="1" ht="13.15">
      <c r="A62" s="123" t="str">
        <f>'F_Input Override'!A62</f>
        <v>HDD</v>
      </c>
      <c r="B62" s="123" t="str">
        <f>'F_Input Override'!B62</f>
        <v>CWW13_204_PR24</v>
      </c>
      <c r="C62" s="123" t="str">
        <f>'F_Input Override'!C62</f>
        <v>EA/NRW environmental programme bioresources (WINEP/NEP) - Sludge investigations and monitoring; BVA (WINEP/NEP) bioresources third party contributions - Expenditure on projects starting in AMP8</v>
      </c>
      <c r="D62" s="123" t="str">
        <f>'F_Input Override'!D62</f>
        <v>£m</v>
      </c>
      <c r="E62" s="123" t="str">
        <f>'F_Input Override'!E62</f>
        <v>Price Review 2024</v>
      </c>
      <c r="F62" s="122">
        <f ca="1">IF('F_Input Override'!F62="",'Consolidated Input'!F62,'F_Input Override'!F62)</f>
        <v>0</v>
      </c>
      <c r="G62" s="122">
        <f ca="1">IF('F_Input Override'!G62="",'Consolidated Input'!G62,'F_Input Override'!G62)</f>
        <v>0</v>
      </c>
      <c r="H62" s="122">
        <f ca="1">IF('F_Input Override'!H62="",'Consolidated Input'!H62,'F_Input Override'!H62)</f>
        <v>0</v>
      </c>
      <c r="I62" s="122">
        <f ca="1">IF('F_Input Override'!I62="",'Consolidated Input'!I62,'F_Input Override'!I62)</f>
        <v>0</v>
      </c>
      <c r="J62" s="122">
        <f ca="1">IF('F_Input Override'!J62="",'Consolidated Input'!J62,'F_Input Override'!J62)</f>
        <v>0</v>
      </c>
      <c r="K62" s="122">
        <f ca="1">IF('F_Input Override'!K62="",'Consolidated Input'!K62,'F_Input Override'!K62)</f>
        <v>0</v>
      </c>
      <c r="L62" s="122">
        <f ca="1">IF('F_Input Override'!L62="",'Consolidated Input'!L62,'F_Input Override'!L62)</f>
        <v>0</v>
      </c>
      <c r="M62" s="125">
        <f ca="1">SUM(Table3[[#This Row],[2023-24]:[2029-30]])</f>
        <v>0</v>
      </c>
    </row>
    <row r="63" spans="1:13" s="2" customFormat="1" ht="13.15">
      <c r="A63" s="123" t="str">
        <f>'F_Input Override'!A63</f>
        <v>HDD</v>
      </c>
      <c r="B63" s="123" t="str">
        <f>'F_Input Override'!B63</f>
        <v>CWW14_201_PR24</v>
      </c>
      <c r="C63" s="123" t="str">
        <f>'F_Input Override'!C63</f>
        <v>EA/NRW environmental programme bioresources (WINEP/NEP) - Sludge investigations and monitoring; BVA (WINEP/NEP) bioresources capex - Expenditure on alternative least cost option plan for projects starting in AMP8</v>
      </c>
      <c r="D63" s="123" t="str">
        <f>'F_Input Override'!D63</f>
        <v>£m</v>
      </c>
      <c r="E63" s="123" t="str">
        <f>'F_Input Override'!E63</f>
        <v>Price Review 2024</v>
      </c>
      <c r="F63" s="122">
        <f ca="1">IF('F_Input Override'!F63="",'Consolidated Input'!F63,'F_Input Override'!F63)</f>
        <v>0</v>
      </c>
      <c r="G63" s="122">
        <f ca="1">IF('F_Input Override'!G63="",'Consolidated Input'!G63,'F_Input Override'!G63)</f>
        <v>0</v>
      </c>
      <c r="H63" s="122">
        <f ca="1">IF('F_Input Override'!H63="",'Consolidated Input'!H63,'F_Input Override'!H63)</f>
        <v>0</v>
      </c>
      <c r="I63" s="122">
        <f ca="1">IF('F_Input Override'!I63="",'Consolidated Input'!I63,'F_Input Override'!I63)</f>
        <v>0</v>
      </c>
      <c r="J63" s="122">
        <f ca="1">IF('F_Input Override'!J63="",'Consolidated Input'!J63,'F_Input Override'!J63)</f>
        <v>0</v>
      </c>
      <c r="K63" s="122">
        <f ca="1">IF('F_Input Override'!K63="",'Consolidated Input'!K63,'F_Input Override'!K63)</f>
        <v>0</v>
      </c>
      <c r="L63" s="122">
        <f ca="1">IF('F_Input Override'!L63="",'Consolidated Input'!L63,'F_Input Override'!L63)</f>
        <v>0</v>
      </c>
      <c r="M63" s="125">
        <f ca="1">SUM(Table3[[#This Row],[2023-24]:[2029-30]])</f>
        <v>0</v>
      </c>
    </row>
    <row r="64" spans="1:13" s="2" customFormat="1" ht="13.15">
      <c r="A64" s="123" t="str">
        <f>'F_Input Override'!A64</f>
        <v>HDD</v>
      </c>
      <c r="B64" s="123" t="str">
        <f>'F_Input Override'!B64</f>
        <v>CWW14_202_PR24</v>
      </c>
      <c r="C64" s="123" t="str">
        <f>'F_Input Override'!C64</f>
        <v>EA/NRW environmental programme bioresources (WINEP/NEP) - Sludge investigations and monitoring; BVA (WINEP/NEP) bioresources opex - Expenditure on alternative least cost option plan for projects starting in AMP8</v>
      </c>
      <c r="D64" s="123" t="str">
        <f>'F_Input Override'!D64</f>
        <v>£m</v>
      </c>
      <c r="E64" s="123" t="str">
        <f>'F_Input Override'!E64</f>
        <v>Price Review 2024</v>
      </c>
      <c r="F64" s="122">
        <f ca="1">IF('F_Input Override'!F64="",'Consolidated Input'!F64,'F_Input Override'!F64)</f>
        <v>0</v>
      </c>
      <c r="G64" s="122">
        <f ca="1">IF('F_Input Override'!G64="",'Consolidated Input'!G64,'F_Input Override'!G64)</f>
        <v>0</v>
      </c>
      <c r="H64" s="122">
        <f ca="1">IF('F_Input Override'!H64="",'Consolidated Input'!H64,'F_Input Override'!H64)</f>
        <v>0</v>
      </c>
      <c r="I64" s="122">
        <f ca="1">IF('F_Input Override'!I64="",'Consolidated Input'!I64,'F_Input Override'!I64)</f>
        <v>0</v>
      </c>
      <c r="J64" s="122">
        <f ca="1">IF('F_Input Override'!J64="",'Consolidated Input'!J64,'F_Input Override'!J64)</f>
        <v>0</v>
      </c>
      <c r="K64" s="122">
        <f ca="1">IF('F_Input Override'!K64="",'Consolidated Input'!K64,'F_Input Override'!K64)</f>
        <v>0</v>
      </c>
      <c r="L64" s="122">
        <f ca="1">IF('F_Input Override'!L64="",'Consolidated Input'!L64,'F_Input Override'!L64)</f>
        <v>0</v>
      </c>
      <c r="M64" s="125">
        <f ca="1">SUM(Table3[[#This Row],[2023-24]:[2029-30]])</f>
        <v>0</v>
      </c>
    </row>
    <row r="65" spans="1:13" s="2" customFormat="1" ht="13.15">
      <c r="A65" s="123" t="str">
        <f>'F_Input Override'!A65</f>
        <v>HDD</v>
      </c>
      <c r="B65" s="123" t="str">
        <f>'F_Input Override'!B65</f>
        <v>CWW14_203_PR24</v>
      </c>
      <c r="C65" s="123" t="str">
        <f>'F_Input Override'!C65</f>
        <v>EA/NRW environmental programme bioresources (WINEP/NEP) - Sludge investigations and monitoring; BVA (WINEP/NEP) bioresources totex - Expenditure on alternative least cost option plan for projects starting in AMP8</v>
      </c>
      <c r="D65" s="123" t="str">
        <f>'F_Input Override'!D65</f>
        <v>£m</v>
      </c>
      <c r="E65" s="123" t="str">
        <f>'F_Input Override'!E65</f>
        <v>Price Review 2024</v>
      </c>
      <c r="F65" s="122">
        <f ca="1">IF('F_Input Override'!F65="",'Consolidated Input'!F65,'F_Input Override'!F65)</f>
        <v>0</v>
      </c>
      <c r="G65" s="122">
        <f ca="1">IF('F_Input Override'!G65="",'Consolidated Input'!G65,'F_Input Override'!G65)</f>
        <v>0</v>
      </c>
      <c r="H65" s="122">
        <f ca="1">IF('F_Input Override'!H65="",'Consolidated Input'!H65,'F_Input Override'!H65)</f>
        <v>0</v>
      </c>
      <c r="I65" s="122">
        <f ca="1">IF('F_Input Override'!I65="",'Consolidated Input'!I65,'F_Input Override'!I65)</f>
        <v>0</v>
      </c>
      <c r="J65" s="122">
        <f ca="1">IF('F_Input Override'!J65="",'Consolidated Input'!J65,'F_Input Override'!J65)</f>
        <v>0</v>
      </c>
      <c r="K65" s="122">
        <f ca="1">IF('F_Input Override'!K65="",'Consolidated Input'!K65,'F_Input Override'!K65)</f>
        <v>0</v>
      </c>
      <c r="L65" s="122">
        <f ca="1">IF('F_Input Override'!L65="",'Consolidated Input'!L65,'F_Input Override'!L65)</f>
        <v>0</v>
      </c>
      <c r="M65" s="125">
        <f ca="1">SUM(Table3[[#This Row],[2023-24]:[2029-30]])</f>
        <v>0</v>
      </c>
    </row>
    <row r="66" spans="1:13" s="2" customFormat="1" ht="13.15">
      <c r="A66" s="123" t="str">
        <f>'F_Input Override'!A66</f>
        <v>HDD</v>
      </c>
      <c r="B66" s="123" t="str">
        <f>'F_Input Override'!B66</f>
        <v>CWW17_149TOT_PR24</v>
      </c>
      <c r="C66" s="123" t="str">
        <f>'F_Input Override'!C66</f>
        <v>EA/NRW environmental programme bioresources (WINEP/NEP) - Sludge investigations and monitoring (NEP only) bioresources capex - Total</v>
      </c>
      <c r="D66" s="123" t="str">
        <f>'F_Input Override'!D66</f>
        <v>£m</v>
      </c>
      <c r="E66" s="123" t="str">
        <f>'F_Input Override'!E66</f>
        <v>Price Review 2024</v>
      </c>
      <c r="F66" s="122">
        <f ca="1">IF('F_Input Override'!F66="",'Consolidated Input'!F66,'F_Input Override'!F66)</f>
        <v>0</v>
      </c>
      <c r="G66" s="122">
        <f ca="1">IF('F_Input Override'!G66="",'Consolidated Input'!G66,'F_Input Override'!G66)</f>
        <v>0</v>
      </c>
      <c r="H66" s="122">
        <f ca="1">IF('F_Input Override'!H66="",'Consolidated Input'!H66,'F_Input Override'!H66)</f>
        <v>0</v>
      </c>
      <c r="I66" s="122">
        <f ca="1">IF('F_Input Override'!I66="",'Consolidated Input'!I66,'F_Input Override'!I66)</f>
        <v>0</v>
      </c>
      <c r="J66" s="122">
        <f ca="1">IF('F_Input Override'!J66="",'Consolidated Input'!J66,'F_Input Override'!J66)</f>
        <v>0</v>
      </c>
      <c r="K66" s="122">
        <f ca="1">IF('F_Input Override'!K66="",'Consolidated Input'!K66,'F_Input Override'!K66)</f>
        <v>0</v>
      </c>
      <c r="L66" s="122">
        <f ca="1">IF('F_Input Override'!L66="",'Consolidated Input'!L66,'F_Input Override'!L66)</f>
        <v>0</v>
      </c>
      <c r="M66" s="125">
        <f ca="1">SUM(Table3[[#This Row],[2023-24]:[2029-30]])</f>
        <v>0</v>
      </c>
    </row>
    <row r="67" spans="1:13" s="2" customFormat="1" ht="13.15">
      <c r="A67" s="123" t="str">
        <f>'F_Input Override'!A67</f>
        <v>HDD</v>
      </c>
      <c r="B67" s="123" t="str">
        <f>'F_Input Override'!B67</f>
        <v>CWW17_150TOT_PR24</v>
      </c>
      <c r="C67" s="123" t="str">
        <f>'F_Input Override'!C67</f>
        <v>EA/NRW environmental programme bioresources (WINEP/NEP) - Sludge investigations and monitoring (NEP only) bioresources opex - Total</v>
      </c>
      <c r="D67" s="123" t="str">
        <f>'F_Input Override'!D67</f>
        <v>£m</v>
      </c>
      <c r="E67" s="123" t="str">
        <f>'F_Input Override'!E67</f>
        <v>Price Review 2024</v>
      </c>
      <c r="F67" s="122">
        <f ca="1">IF('F_Input Override'!F67="",'Consolidated Input'!F67,'F_Input Override'!F67)</f>
        <v>0</v>
      </c>
      <c r="G67" s="122">
        <f ca="1">IF('F_Input Override'!G67="",'Consolidated Input'!G67,'F_Input Override'!G67)</f>
        <v>0</v>
      </c>
      <c r="H67" s="122">
        <f ca="1">IF('F_Input Override'!H67="",'Consolidated Input'!H67,'F_Input Override'!H67)</f>
        <v>0</v>
      </c>
      <c r="I67" s="122">
        <f ca="1">IF('F_Input Override'!I67="",'Consolidated Input'!I67,'F_Input Override'!I67)</f>
        <v>0</v>
      </c>
      <c r="J67" s="122">
        <f ca="1">IF('F_Input Override'!J67="",'Consolidated Input'!J67,'F_Input Override'!J67)</f>
        <v>0</v>
      </c>
      <c r="K67" s="122">
        <f ca="1">IF('F_Input Override'!K67="",'Consolidated Input'!K67,'F_Input Override'!K67)</f>
        <v>0</v>
      </c>
      <c r="L67" s="122">
        <f ca="1">IF('F_Input Override'!L67="",'Consolidated Input'!L67,'F_Input Override'!L67)</f>
        <v>0</v>
      </c>
      <c r="M67" s="125">
        <f ca="1">SUM(Table3[[#This Row],[2023-24]:[2029-30]])</f>
        <v>0</v>
      </c>
    </row>
    <row r="68" spans="1:13" s="2" customFormat="1" ht="13.15">
      <c r="A68" s="123" t="str">
        <f>'F_Input Override'!A68</f>
        <v>HDD</v>
      </c>
      <c r="B68" s="123" t="str">
        <f>'F_Input Override'!B68</f>
        <v>CWW17_151TOT_PR24</v>
      </c>
      <c r="C68" s="123" t="str">
        <f>'F_Input Override'!C68</f>
        <v>EA/NRW environmental programme bioresources (WINEP/NEP) - Sludge investigations and monitoring (NEP only) bioresources totex - Total</v>
      </c>
      <c r="D68" s="123" t="str">
        <f>'F_Input Override'!D68</f>
        <v>£m</v>
      </c>
      <c r="E68" s="123" t="str">
        <f>'F_Input Override'!E68</f>
        <v>Price Review 2024</v>
      </c>
      <c r="F68" s="122">
        <f ca="1">IF('F_Input Override'!F68="",'Consolidated Input'!F68,'F_Input Override'!F68)</f>
        <v>0</v>
      </c>
      <c r="G68" s="122">
        <f ca="1">IF('F_Input Override'!G68="",'Consolidated Input'!G68,'F_Input Override'!G68)</f>
        <v>0</v>
      </c>
      <c r="H68" s="122">
        <f ca="1">IF('F_Input Override'!H68="",'Consolidated Input'!H68,'F_Input Override'!H68)</f>
        <v>0</v>
      </c>
      <c r="I68" s="122">
        <f ca="1">IF('F_Input Override'!I68="",'Consolidated Input'!I68,'F_Input Override'!I68)</f>
        <v>0</v>
      </c>
      <c r="J68" s="122">
        <f ca="1">IF('F_Input Override'!J68="",'Consolidated Input'!J68,'F_Input Override'!J68)</f>
        <v>0</v>
      </c>
      <c r="K68" s="122">
        <f ca="1">IF('F_Input Override'!K68="",'Consolidated Input'!K68,'F_Input Override'!K68)</f>
        <v>0</v>
      </c>
      <c r="L68" s="122">
        <f ca="1">IF('F_Input Override'!L68="",'Consolidated Input'!L68,'F_Input Override'!L68)</f>
        <v>0</v>
      </c>
      <c r="M68" s="125">
        <f ca="1">SUM(Table3[[#This Row],[2023-24]:[2029-30]])</f>
        <v>0</v>
      </c>
    </row>
    <row r="69" spans="1:13" s="2" customFormat="1" ht="13.15">
      <c r="A69" s="123" t="str">
        <f>'F_Input Override'!A69</f>
        <v>HDD</v>
      </c>
      <c r="B69" s="123" t="str">
        <f>'F_Input Override'!B69</f>
        <v>CWW20_064_PR24</v>
      </c>
      <c r="C69" s="123" t="str">
        <f>'F_Input Override'!C69</f>
        <v>Other data - Total number of WINEP/NEP investigations</v>
      </c>
      <c r="D69" s="123" t="str">
        <f>'F_Input Override'!D69</f>
        <v>nr</v>
      </c>
      <c r="E69" s="123" t="str">
        <f>'F_Input Override'!E69</f>
        <v>Price Review 2024</v>
      </c>
      <c r="F69" s="122">
        <f ca="1">IF('F_Input Override'!F69="",'Consolidated Input'!F69,'F_Input Override'!F69)</f>
        <v>0</v>
      </c>
      <c r="G69" s="122">
        <f ca="1">IF('F_Input Override'!G69="",'Consolidated Input'!G69,'F_Input Override'!G69)</f>
        <v>0</v>
      </c>
      <c r="H69" s="122">
        <f ca="1">IF('F_Input Override'!H69="",'Consolidated Input'!H69,'F_Input Override'!H69)</f>
        <v>0</v>
      </c>
      <c r="I69" s="122">
        <f ca="1">IF('F_Input Override'!I69="",'Consolidated Input'!I69,'F_Input Override'!I69)</f>
        <v>3</v>
      </c>
      <c r="J69" s="122">
        <f ca="1">IF('F_Input Override'!J69="",'Consolidated Input'!J69,'F_Input Override'!J69)</f>
        <v>0</v>
      </c>
      <c r="K69" s="122">
        <f ca="1">IF('F_Input Override'!K69="",'Consolidated Input'!K69,'F_Input Override'!K69)</f>
        <v>0</v>
      </c>
      <c r="L69" s="122">
        <f ca="1">IF('F_Input Override'!L69="",'Consolidated Input'!L69,'F_Input Override'!L69)</f>
        <v>0</v>
      </c>
      <c r="M69" s="125">
        <f ca="1">SUM(Table3[[#This Row],[2023-24]:[2029-30]])</f>
        <v>3</v>
      </c>
    </row>
    <row r="70" spans="1:13" s="2" customFormat="1" ht="13.15">
      <c r="A70" s="123" t="str">
        <f>'F_Input Override'!A70</f>
        <v>HDD</v>
      </c>
      <c r="B70" s="123" t="str">
        <f>'F_Input Override'!B70</f>
        <v>BIO5_011_PR24</v>
      </c>
      <c r="C70" s="123" t="str">
        <f>'F_Input Override'!C70</f>
        <v>Sludge management/sludge treatment/ Bioresources cost driver - Additional Line 1; Sludge management/sludge treatment/ Bioresources cost driver</v>
      </c>
      <c r="D70" s="123" t="str">
        <f>'F_Input Override'!D70</f>
        <v>define</v>
      </c>
      <c r="E70" s="123" t="str">
        <f>'F_Input Override'!E70</f>
        <v>Price Review 2024</v>
      </c>
      <c r="F70" s="122">
        <f ca="1">IF('F_Input Override'!F70="",'Consolidated Input'!F70,'F_Input Override'!F70)</f>
        <v>0</v>
      </c>
      <c r="G70" s="122">
        <f ca="1">IF('F_Input Override'!G70="",'Consolidated Input'!G70,'F_Input Override'!G70)</f>
        <v>0</v>
      </c>
      <c r="H70" s="122">
        <f ca="1">IF('F_Input Override'!H70="",'Consolidated Input'!H70,'F_Input Override'!H70)</f>
        <v>0</v>
      </c>
      <c r="I70" s="122">
        <f ca="1">IF('F_Input Override'!I70="",'Consolidated Input'!I70,'F_Input Override'!I70)</f>
        <v>0</v>
      </c>
      <c r="J70" s="122">
        <f ca="1">IF('F_Input Override'!J70="",'Consolidated Input'!J70,'F_Input Override'!J70)</f>
        <v>0</v>
      </c>
      <c r="K70" s="122">
        <f ca="1">IF('F_Input Override'!K70="",'Consolidated Input'!K70,'F_Input Override'!K70)</f>
        <v>0</v>
      </c>
      <c r="L70" s="122">
        <f ca="1">IF('F_Input Override'!L70="",'Consolidated Input'!L70,'F_Input Override'!L70)</f>
        <v>0</v>
      </c>
      <c r="M70" s="125">
        <f ca="1">SUM(Table3[[#This Row],[2023-24]:[2029-30]])</f>
        <v>0</v>
      </c>
    </row>
    <row r="71" spans="1:13" s="2" customFormat="1" ht="13.15">
      <c r="A71" s="123" t="str">
        <f>'F_Input Override'!A71</f>
        <v>NES</v>
      </c>
      <c r="B71" s="123" t="str">
        <f>'F_Input Override'!B71</f>
        <v>CWW3_149TOT_PR24</v>
      </c>
      <c r="C71" s="123" t="str">
        <f>'F_Input Override'!C71</f>
        <v>EA/NRW environmental programme bioresources (WINEP/NEP) - Sludge investigations and monitoring (NEP only) bioresources capex - Total</v>
      </c>
      <c r="D71" s="123" t="str">
        <f>'F_Input Override'!D71</f>
        <v>£m</v>
      </c>
      <c r="E71" s="123" t="str">
        <f>'F_Input Override'!E71</f>
        <v>Price Review 2024</v>
      </c>
      <c r="F71" s="122">
        <f ca="1">IF('F_Input Override'!F71="",'Consolidated Input'!F71,'F_Input Override'!F71)</f>
        <v>0</v>
      </c>
      <c r="G71" s="122">
        <f ca="1">IF('F_Input Override'!G71="",'Consolidated Input'!G71,'F_Input Override'!G71)</f>
        <v>0</v>
      </c>
      <c r="H71" s="122">
        <f ca="1">IF('F_Input Override'!H71="",'Consolidated Input'!H71,'F_Input Override'!H71)</f>
        <v>0</v>
      </c>
      <c r="I71" s="122">
        <f ca="1">IF('F_Input Override'!I71="",'Consolidated Input'!I71,'F_Input Override'!I71)</f>
        <v>0</v>
      </c>
      <c r="J71" s="122">
        <f ca="1">IF('F_Input Override'!J71="",'Consolidated Input'!J71,'F_Input Override'!J71)</f>
        <v>0</v>
      </c>
      <c r="K71" s="122">
        <f ca="1">IF('F_Input Override'!K71="",'Consolidated Input'!K71,'F_Input Override'!K71)</f>
        <v>0</v>
      </c>
      <c r="L71" s="122">
        <f ca="1">IF('F_Input Override'!L71="",'Consolidated Input'!L71,'F_Input Override'!L71)</f>
        <v>0</v>
      </c>
      <c r="M71" s="125">
        <f ca="1">SUM(Table3[[#This Row],[2023-24]:[2029-30]])</f>
        <v>0</v>
      </c>
    </row>
    <row r="72" spans="1:13" s="2" customFormat="1" ht="13.15">
      <c r="A72" s="123" t="str">
        <f>'F_Input Override'!A72</f>
        <v>NES</v>
      </c>
      <c r="B72" s="123" t="str">
        <f>'F_Input Override'!B72</f>
        <v>CWW3_150TOT_PR24</v>
      </c>
      <c r="C72" s="123" t="str">
        <f>'F_Input Override'!C72</f>
        <v>EA/NRW environmental programme bioresources (WINEP/NEP) - Sludge investigations and monitoring (NEP only) bioresources opex - Total</v>
      </c>
      <c r="D72" s="123" t="str">
        <f>'F_Input Override'!D72</f>
        <v>£m</v>
      </c>
      <c r="E72" s="123" t="str">
        <f>'F_Input Override'!E72</f>
        <v>Price Review 2024</v>
      </c>
      <c r="F72" s="122">
        <f ca="1">IF('F_Input Override'!F72="",'Consolidated Input'!F72,'F_Input Override'!F72)</f>
        <v>0</v>
      </c>
      <c r="G72" s="122">
        <f ca="1">IF('F_Input Override'!G72="",'Consolidated Input'!G72,'F_Input Override'!G72)</f>
        <v>0</v>
      </c>
      <c r="H72" s="122">
        <f ca="1">IF('F_Input Override'!H72="",'Consolidated Input'!H72,'F_Input Override'!H72)</f>
        <v>0</v>
      </c>
      <c r="I72" s="122">
        <f ca="1">IF('F_Input Override'!I72="",'Consolidated Input'!I72,'F_Input Override'!I72)</f>
        <v>0</v>
      </c>
      <c r="J72" s="122">
        <f ca="1">IF('F_Input Override'!J72="",'Consolidated Input'!J72,'F_Input Override'!J72)</f>
        <v>0</v>
      </c>
      <c r="K72" s="122">
        <f ca="1">IF('F_Input Override'!K72="",'Consolidated Input'!K72,'F_Input Override'!K72)</f>
        <v>0</v>
      </c>
      <c r="L72" s="122">
        <f ca="1">IF('F_Input Override'!L72="",'Consolidated Input'!L72,'F_Input Override'!L72)</f>
        <v>0</v>
      </c>
      <c r="M72" s="125">
        <f ca="1">SUM(Table3[[#This Row],[2023-24]:[2029-30]])</f>
        <v>0</v>
      </c>
    </row>
    <row r="73" spans="1:13" s="2" customFormat="1" ht="13.15">
      <c r="A73" s="123" t="str">
        <f>'F_Input Override'!A73</f>
        <v>NES</v>
      </c>
      <c r="B73" s="123" t="str">
        <f>'F_Input Override'!B73</f>
        <v>CWW3_151TOT_PR24</v>
      </c>
      <c r="C73" s="123" t="str">
        <f>'F_Input Override'!C73</f>
        <v>EA/NRW environmental programme bioresources (WINEP/NEP) - Sludge investigations and monitoring (NEP only) bioresources totex - Total</v>
      </c>
      <c r="D73" s="123" t="str">
        <f>'F_Input Override'!D73</f>
        <v>£m</v>
      </c>
      <c r="E73" s="123" t="str">
        <f>'F_Input Override'!E73</f>
        <v>Price Review 2024</v>
      </c>
      <c r="F73" s="122">
        <f ca="1">IF('F_Input Override'!F73="",'Consolidated Input'!F73,'F_Input Override'!F73)</f>
        <v>0</v>
      </c>
      <c r="G73" s="122">
        <f ca="1">IF('F_Input Override'!G73="",'Consolidated Input'!G73,'F_Input Override'!G73)</f>
        <v>0</v>
      </c>
      <c r="H73" s="122">
        <f ca="1">IF('F_Input Override'!H73="",'Consolidated Input'!H73,'F_Input Override'!H73)</f>
        <v>0</v>
      </c>
      <c r="I73" s="122">
        <f ca="1">IF('F_Input Override'!I73="",'Consolidated Input'!I73,'F_Input Override'!I73)</f>
        <v>0</v>
      </c>
      <c r="J73" s="122">
        <f ca="1">IF('F_Input Override'!J73="",'Consolidated Input'!J73,'F_Input Override'!J73)</f>
        <v>0</v>
      </c>
      <c r="K73" s="122">
        <f ca="1">IF('F_Input Override'!K73="",'Consolidated Input'!K73,'F_Input Override'!K73)</f>
        <v>0</v>
      </c>
      <c r="L73" s="122">
        <f ca="1">IF('F_Input Override'!L73="",'Consolidated Input'!L73,'F_Input Override'!L73)</f>
        <v>0</v>
      </c>
      <c r="M73" s="125">
        <f ca="1">SUM(Table3[[#This Row],[2023-24]:[2029-30]])</f>
        <v>0</v>
      </c>
    </row>
    <row r="74" spans="1:13" s="2" customFormat="1" ht="13.15">
      <c r="A74" s="123" t="str">
        <f>'F_Input Override'!A74</f>
        <v>NES</v>
      </c>
      <c r="B74" s="123" t="str">
        <f>'F_Input Override'!B74</f>
        <v>CWW9_149TOT_PR24</v>
      </c>
      <c r="C74" s="123" t="str">
        <f>'F_Input Override'!C74</f>
        <v>EA/NRW environmental programme bioresources (WINEP/NEP) - Sludge investigations and monitoring (NEP only) bioresources capex - Total</v>
      </c>
      <c r="D74" s="123" t="str">
        <f>'F_Input Override'!D74</f>
        <v>£m</v>
      </c>
      <c r="E74" s="123" t="str">
        <f>'F_Input Override'!E74</f>
        <v>Price Review 2024</v>
      </c>
      <c r="F74" s="122">
        <f ca="1">IF('F_Input Override'!F74="",'Consolidated Input'!F74,'F_Input Override'!F74)</f>
        <v>0</v>
      </c>
      <c r="G74" s="122">
        <f ca="1">IF('F_Input Override'!G74="",'Consolidated Input'!G74,'F_Input Override'!G74)</f>
        <v>0</v>
      </c>
      <c r="H74" s="122">
        <f ca="1">IF('F_Input Override'!H74="",'Consolidated Input'!H74,'F_Input Override'!H74)</f>
        <v>0</v>
      </c>
      <c r="I74" s="122">
        <f ca="1">IF('F_Input Override'!I74="",'Consolidated Input'!I74,'F_Input Override'!I74)</f>
        <v>0</v>
      </c>
      <c r="J74" s="122">
        <f ca="1">IF('F_Input Override'!J74="",'Consolidated Input'!J74,'F_Input Override'!J74)</f>
        <v>0</v>
      </c>
      <c r="K74" s="122">
        <f ca="1">IF('F_Input Override'!K74="",'Consolidated Input'!K74,'F_Input Override'!K74)</f>
        <v>0</v>
      </c>
      <c r="L74" s="122">
        <f ca="1">IF('F_Input Override'!L74="",'Consolidated Input'!L74,'F_Input Override'!L74)</f>
        <v>0</v>
      </c>
      <c r="M74" s="125">
        <f ca="1">SUM(Table3[[#This Row],[2023-24]:[2029-30]])</f>
        <v>0</v>
      </c>
    </row>
    <row r="75" spans="1:13" s="2" customFormat="1" ht="13.15">
      <c r="A75" s="123" t="str">
        <f>'F_Input Override'!A75</f>
        <v>NES</v>
      </c>
      <c r="B75" s="123" t="str">
        <f>'F_Input Override'!B75</f>
        <v>CWW9_150TOT_PR24</v>
      </c>
      <c r="C75" s="123" t="str">
        <f>'F_Input Override'!C75</f>
        <v>EA/NRW environmental programme bioresources (WINEP/NEP) - Sludge investigations and monitoring (NEP only) bioresources opex - Total</v>
      </c>
      <c r="D75" s="123" t="str">
        <f>'F_Input Override'!D75</f>
        <v>£m</v>
      </c>
      <c r="E75" s="123" t="str">
        <f>'F_Input Override'!E75</f>
        <v>Price Review 2024</v>
      </c>
      <c r="F75" s="122">
        <f ca="1">IF('F_Input Override'!F75="",'Consolidated Input'!F75,'F_Input Override'!F75)</f>
        <v>0</v>
      </c>
      <c r="G75" s="122">
        <f ca="1">IF('F_Input Override'!G75="",'Consolidated Input'!G75,'F_Input Override'!G75)</f>
        <v>0</v>
      </c>
      <c r="H75" s="122">
        <f ca="1">IF('F_Input Override'!H75="",'Consolidated Input'!H75,'F_Input Override'!H75)</f>
        <v>0</v>
      </c>
      <c r="I75" s="122">
        <f ca="1">IF('F_Input Override'!I75="",'Consolidated Input'!I75,'F_Input Override'!I75)</f>
        <v>0</v>
      </c>
      <c r="J75" s="122">
        <f ca="1">IF('F_Input Override'!J75="",'Consolidated Input'!J75,'F_Input Override'!J75)</f>
        <v>0</v>
      </c>
      <c r="K75" s="122">
        <f ca="1">IF('F_Input Override'!K75="",'Consolidated Input'!K75,'F_Input Override'!K75)</f>
        <v>0</v>
      </c>
      <c r="L75" s="122">
        <f ca="1">IF('F_Input Override'!L75="",'Consolidated Input'!L75,'F_Input Override'!L75)</f>
        <v>0</v>
      </c>
      <c r="M75" s="125">
        <f ca="1">SUM(Table3[[#This Row],[2023-24]:[2029-30]])</f>
        <v>0</v>
      </c>
    </row>
    <row r="76" spans="1:13" s="2" customFormat="1" ht="13.15">
      <c r="A76" s="123" t="str">
        <f>'F_Input Override'!A76</f>
        <v>NES</v>
      </c>
      <c r="B76" s="123" t="str">
        <f>'F_Input Override'!B76</f>
        <v>CWW9_151TOT_PR24</v>
      </c>
      <c r="C76" s="123" t="str">
        <f>'F_Input Override'!C76</f>
        <v>EA/NRW environmental programme bioresources (WINEP/NEP) - Sludge investigations and monitoring (NEP only) bioresources totex - Total</v>
      </c>
      <c r="D76" s="123" t="str">
        <f>'F_Input Override'!D76</f>
        <v>£m</v>
      </c>
      <c r="E76" s="123" t="str">
        <f>'F_Input Override'!E76</f>
        <v>Price Review 2024</v>
      </c>
      <c r="F76" s="122">
        <f ca="1">IF('F_Input Override'!F76="",'Consolidated Input'!F76,'F_Input Override'!F76)</f>
        <v>0</v>
      </c>
      <c r="G76" s="122">
        <f ca="1">IF('F_Input Override'!G76="",'Consolidated Input'!G76,'F_Input Override'!G76)</f>
        <v>0</v>
      </c>
      <c r="H76" s="122">
        <f ca="1">IF('F_Input Override'!H76="",'Consolidated Input'!H76,'F_Input Override'!H76)</f>
        <v>0</v>
      </c>
      <c r="I76" s="122">
        <f ca="1">IF('F_Input Override'!I76="",'Consolidated Input'!I76,'F_Input Override'!I76)</f>
        <v>0</v>
      </c>
      <c r="J76" s="122">
        <f ca="1">IF('F_Input Override'!J76="",'Consolidated Input'!J76,'F_Input Override'!J76)</f>
        <v>0</v>
      </c>
      <c r="K76" s="122">
        <f ca="1">IF('F_Input Override'!K76="",'Consolidated Input'!K76,'F_Input Override'!K76)</f>
        <v>0</v>
      </c>
      <c r="L76" s="122">
        <f ca="1">IF('F_Input Override'!L76="",'Consolidated Input'!L76,'F_Input Override'!L76)</f>
        <v>0</v>
      </c>
      <c r="M76" s="125">
        <f ca="1">SUM(Table3[[#This Row],[2023-24]:[2029-30]])</f>
        <v>0</v>
      </c>
    </row>
    <row r="77" spans="1:13" s="2" customFormat="1" ht="13.15">
      <c r="A77" s="123" t="str">
        <f>'F_Input Override'!A77</f>
        <v>NES</v>
      </c>
      <c r="B77" s="123" t="str">
        <f>'F_Input Override'!B77</f>
        <v>CWW12_149TOT_PR24</v>
      </c>
      <c r="C77" s="123" t="str">
        <f>'F_Input Override'!C77</f>
        <v>EA/NRW environmental programme bioresources (WINEP/NEP) - Sludge investigations and monitoring (NEP only) bioresources capex - Total</v>
      </c>
      <c r="D77" s="123" t="str">
        <f>'F_Input Override'!D77</f>
        <v>£m</v>
      </c>
      <c r="E77" s="123" t="str">
        <f>'F_Input Override'!E77</f>
        <v>Price Review 2024</v>
      </c>
      <c r="F77" s="122">
        <f ca="1">IF('F_Input Override'!F77="",'Consolidated Input'!F77,'F_Input Override'!F77)</f>
        <v>0</v>
      </c>
      <c r="G77" s="122">
        <f ca="1">IF('F_Input Override'!G77="",'Consolidated Input'!G77,'F_Input Override'!G77)</f>
        <v>0</v>
      </c>
      <c r="H77" s="122">
        <f ca="1">IF('F_Input Override'!H77="",'Consolidated Input'!H77,'F_Input Override'!H77)</f>
        <v>0</v>
      </c>
      <c r="I77" s="122">
        <f ca="1">IF('F_Input Override'!I77="",'Consolidated Input'!I77,'F_Input Override'!I77)</f>
        <v>0</v>
      </c>
      <c r="J77" s="122">
        <f ca="1">IF('F_Input Override'!J77="",'Consolidated Input'!J77,'F_Input Override'!J77)</f>
        <v>0</v>
      </c>
      <c r="K77" s="122">
        <f ca="1">IF('F_Input Override'!K77="",'Consolidated Input'!K77,'F_Input Override'!K77)</f>
        <v>0</v>
      </c>
      <c r="L77" s="122">
        <f ca="1">IF('F_Input Override'!L77="",'Consolidated Input'!L77,'F_Input Override'!L77)</f>
        <v>0</v>
      </c>
      <c r="M77" s="125">
        <f ca="1">SUM(Table3[[#This Row],[2023-24]:[2029-30]])</f>
        <v>0</v>
      </c>
    </row>
    <row r="78" spans="1:13" s="2" customFormat="1" ht="13.15">
      <c r="A78" s="123" t="str">
        <f>'F_Input Override'!A78</f>
        <v>NES</v>
      </c>
      <c r="B78" s="123" t="str">
        <f>'F_Input Override'!B78</f>
        <v>CWW12_150TOT_PR24</v>
      </c>
      <c r="C78" s="123" t="str">
        <f>'F_Input Override'!C78</f>
        <v>EA/NRW environmental programme bioresources (WINEP/NEP) - Sludge investigations and monitoring (NEP only) bioresources opex - Total</v>
      </c>
      <c r="D78" s="123" t="str">
        <f>'F_Input Override'!D78</f>
        <v>£m</v>
      </c>
      <c r="E78" s="123" t="str">
        <f>'F_Input Override'!E78</f>
        <v>Price Review 2024</v>
      </c>
      <c r="F78" s="122">
        <f ca="1">IF('F_Input Override'!F78="",'Consolidated Input'!F78,'F_Input Override'!F78)</f>
        <v>0</v>
      </c>
      <c r="G78" s="122">
        <f ca="1">IF('F_Input Override'!G78="",'Consolidated Input'!G78,'F_Input Override'!G78)</f>
        <v>0</v>
      </c>
      <c r="H78" s="122">
        <f ca="1">IF('F_Input Override'!H78="",'Consolidated Input'!H78,'F_Input Override'!H78)</f>
        <v>0</v>
      </c>
      <c r="I78" s="122">
        <f ca="1">IF('F_Input Override'!I78="",'Consolidated Input'!I78,'F_Input Override'!I78)</f>
        <v>0</v>
      </c>
      <c r="J78" s="122">
        <f ca="1">IF('F_Input Override'!J78="",'Consolidated Input'!J78,'F_Input Override'!J78)</f>
        <v>0</v>
      </c>
      <c r="K78" s="122">
        <f ca="1">IF('F_Input Override'!K78="",'Consolidated Input'!K78,'F_Input Override'!K78)</f>
        <v>0</v>
      </c>
      <c r="L78" s="122">
        <f ca="1">IF('F_Input Override'!L78="",'Consolidated Input'!L78,'F_Input Override'!L78)</f>
        <v>0</v>
      </c>
      <c r="M78" s="125">
        <f ca="1">SUM(Table3[[#This Row],[2023-24]:[2029-30]])</f>
        <v>0</v>
      </c>
    </row>
    <row r="79" spans="1:13" s="2" customFormat="1" ht="13.15">
      <c r="A79" s="123" t="str">
        <f>'F_Input Override'!A79</f>
        <v>NES</v>
      </c>
      <c r="B79" s="123" t="str">
        <f>'F_Input Override'!B79</f>
        <v>CWW12_151TOT_PR24</v>
      </c>
      <c r="C79" s="123" t="str">
        <f>'F_Input Override'!C79</f>
        <v>EA/NRW environmental programme bioresources (WINEP/NEP) - Sludge investigations and monitoring (NEP only) bioresources totex - Total</v>
      </c>
      <c r="D79" s="123" t="str">
        <f>'F_Input Override'!D79</f>
        <v>£m</v>
      </c>
      <c r="E79" s="123" t="str">
        <f>'F_Input Override'!E79</f>
        <v>Price Review 2024</v>
      </c>
      <c r="F79" s="122">
        <f ca="1">IF('F_Input Override'!F79="",'Consolidated Input'!F79,'F_Input Override'!F79)</f>
        <v>0</v>
      </c>
      <c r="G79" s="122">
        <f ca="1">IF('F_Input Override'!G79="",'Consolidated Input'!G79,'F_Input Override'!G79)</f>
        <v>0</v>
      </c>
      <c r="H79" s="122">
        <f ca="1">IF('F_Input Override'!H79="",'Consolidated Input'!H79,'F_Input Override'!H79)</f>
        <v>0</v>
      </c>
      <c r="I79" s="122">
        <f ca="1">IF('F_Input Override'!I79="",'Consolidated Input'!I79,'F_Input Override'!I79)</f>
        <v>0</v>
      </c>
      <c r="J79" s="122">
        <f ca="1">IF('F_Input Override'!J79="",'Consolidated Input'!J79,'F_Input Override'!J79)</f>
        <v>0</v>
      </c>
      <c r="K79" s="122">
        <f ca="1">IF('F_Input Override'!K79="",'Consolidated Input'!K79,'F_Input Override'!K79)</f>
        <v>0</v>
      </c>
      <c r="L79" s="122">
        <f ca="1">IF('F_Input Override'!L79="",'Consolidated Input'!L79,'F_Input Override'!L79)</f>
        <v>0</v>
      </c>
      <c r="M79" s="125">
        <f ca="1">SUM(Table3[[#This Row],[2023-24]:[2029-30]])</f>
        <v>0</v>
      </c>
    </row>
    <row r="80" spans="1:13" s="2" customFormat="1" ht="13.15">
      <c r="A80" s="123" t="str">
        <f>'F_Input Override'!A80</f>
        <v>NES</v>
      </c>
      <c r="B80" s="123" t="str">
        <f>'F_Input Override'!B80</f>
        <v>CWW13_201_PR24</v>
      </c>
      <c r="C80" s="123" t="str">
        <f>'F_Input Override'!C80</f>
        <v>EA/NRW environmental programme bioresources (WINEP/NEP) - Sludge investigations and monitoring; BVA (WINEP/NEP) bioresources capex - Expenditure on projects starting in AMP8</v>
      </c>
      <c r="D80" s="123" t="str">
        <f>'F_Input Override'!D80</f>
        <v>£m</v>
      </c>
      <c r="E80" s="123" t="str">
        <f>'F_Input Override'!E80</f>
        <v>Price Review 2024</v>
      </c>
      <c r="F80" s="122">
        <f ca="1">IF('F_Input Override'!F80="",'Consolidated Input'!F80,'F_Input Override'!F80)</f>
        <v>0</v>
      </c>
      <c r="G80" s="122">
        <f ca="1">IF('F_Input Override'!G80="",'Consolidated Input'!G80,'F_Input Override'!G80)</f>
        <v>0</v>
      </c>
      <c r="H80" s="122">
        <f ca="1">IF('F_Input Override'!H80="",'Consolidated Input'!H80,'F_Input Override'!H80)</f>
        <v>0</v>
      </c>
      <c r="I80" s="122">
        <f ca="1">IF('F_Input Override'!I80="",'Consolidated Input'!I80,'F_Input Override'!I80)</f>
        <v>0</v>
      </c>
      <c r="J80" s="122">
        <f ca="1">IF('F_Input Override'!J80="",'Consolidated Input'!J80,'F_Input Override'!J80)</f>
        <v>0</v>
      </c>
      <c r="K80" s="122">
        <f ca="1">IF('F_Input Override'!K80="",'Consolidated Input'!K80,'F_Input Override'!K80)</f>
        <v>0</v>
      </c>
      <c r="L80" s="122">
        <f ca="1">IF('F_Input Override'!L80="",'Consolidated Input'!L80,'F_Input Override'!L80)</f>
        <v>0</v>
      </c>
      <c r="M80" s="125">
        <f ca="1">SUM(Table3[[#This Row],[2023-24]:[2029-30]])</f>
        <v>0</v>
      </c>
    </row>
    <row r="81" spans="1:13" s="2" customFormat="1" ht="13.15">
      <c r="A81" s="123" t="str">
        <f>'F_Input Override'!A81</f>
        <v>NES</v>
      </c>
      <c r="B81" s="123" t="str">
        <f>'F_Input Override'!B81</f>
        <v>CWW13_202_PR24</v>
      </c>
      <c r="C81" s="123" t="str">
        <f>'F_Input Override'!C81</f>
        <v>EA/NRW environmental programme bioresources (WINEP/NEP) - Sludge investigations and monitoring; BVA (WINEP/NEP) bioresources opex - Expenditure on projects starting in AMP8</v>
      </c>
      <c r="D81" s="123" t="str">
        <f>'F_Input Override'!D81</f>
        <v>£m</v>
      </c>
      <c r="E81" s="123" t="str">
        <f>'F_Input Override'!E81</f>
        <v>Price Review 2024</v>
      </c>
      <c r="F81" s="122">
        <f ca="1">IF('F_Input Override'!F81="",'Consolidated Input'!F81,'F_Input Override'!F81)</f>
        <v>0</v>
      </c>
      <c r="G81" s="122">
        <f ca="1">IF('F_Input Override'!G81="",'Consolidated Input'!G81,'F_Input Override'!G81)</f>
        <v>0</v>
      </c>
      <c r="H81" s="122">
        <f ca="1">IF('F_Input Override'!H81="",'Consolidated Input'!H81,'F_Input Override'!H81)</f>
        <v>0</v>
      </c>
      <c r="I81" s="122">
        <f ca="1">IF('F_Input Override'!I81="",'Consolidated Input'!I81,'F_Input Override'!I81)</f>
        <v>0</v>
      </c>
      <c r="J81" s="122">
        <f ca="1">IF('F_Input Override'!J81="",'Consolidated Input'!J81,'F_Input Override'!J81)</f>
        <v>0</v>
      </c>
      <c r="K81" s="122">
        <f ca="1">IF('F_Input Override'!K81="",'Consolidated Input'!K81,'F_Input Override'!K81)</f>
        <v>0</v>
      </c>
      <c r="L81" s="122">
        <f ca="1">IF('F_Input Override'!L81="",'Consolidated Input'!L81,'F_Input Override'!L81)</f>
        <v>0</v>
      </c>
      <c r="M81" s="125">
        <f ca="1">SUM(Table3[[#This Row],[2023-24]:[2029-30]])</f>
        <v>0</v>
      </c>
    </row>
    <row r="82" spans="1:13" s="2" customFormat="1" ht="13.15">
      <c r="A82" s="123" t="str">
        <f>'F_Input Override'!A82</f>
        <v>NES</v>
      </c>
      <c r="B82" s="123" t="str">
        <f>'F_Input Override'!B82</f>
        <v>CWW13_203_PR24</v>
      </c>
      <c r="C82" s="123" t="str">
        <f>'F_Input Override'!C82</f>
        <v>EA/NRW environmental programme bioresources (WINEP/NEP) - Sludge investigations and monitoring; BVA (WINEP/NEP) bioresources totex - Expenditure on projects starting in AMP8</v>
      </c>
      <c r="D82" s="123" t="str">
        <f>'F_Input Override'!D82</f>
        <v>£m</v>
      </c>
      <c r="E82" s="123" t="str">
        <f>'F_Input Override'!E82</f>
        <v>Price Review 2024</v>
      </c>
      <c r="F82" s="122">
        <f ca="1">IF('F_Input Override'!F82="",'Consolidated Input'!F82,'F_Input Override'!F82)</f>
        <v>0</v>
      </c>
      <c r="G82" s="122">
        <f ca="1">IF('F_Input Override'!G82="",'Consolidated Input'!G82,'F_Input Override'!G82)</f>
        <v>0</v>
      </c>
      <c r="H82" s="122">
        <f ca="1">IF('F_Input Override'!H82="",'Consolidated Input'!H82,'F_Input Override'!H82)</f>
        <v>0</v>
      </c>
      <c r="I82" s="122">
        <f ca="1">IF('F_Input Override'!I82="",'Consolidated Input'!I82,'F_Input Override'!I82)</f>
        <v>0</v>
      </c>
      <c r="J82" s="122">
        <f ca="1">IF('F_Input Override'!J82="",'Consolidated Input'!J82,'F_Input Override'!J82)</f>
        <v>0</v>
      </c>
      <c r="K82" s="122">
        <f ca="1">IF('F_Input Override'!K82="",'Consolidated Input'!K82,'F_Input Override'!K82)</f>
        <v>0</v>
      </c>
      <c r="L82" s="122">
        <f ca="1">IF('F_Input Override'!L82="",'Consolidated Input'!L82,'F_Input Override'!L82)</f>
        <v>0</v>
      </c>
      <c r="M82" s="125">
        <f ca="1">SUM(Table3[[#This Row],[2023-24]:[2029-30]])</f>
        <v>0</v>
      </c>
    </row>
    <row r="83" spans="1:13" s="2" customFormat="1" ht="13.15">
      <c r="A83" s="123" t="str">
        <f>'F_Input Override'!A83</f>
        <v>NES</v>
      </c>
      <c r="B83" s="123" t="str">
        <f>'F_Input Override'!B83</f>
        <v>CWW13_204_PR24</v>
      </c>
      <c r="C83" s="123" t="str">
        <f>'F_Input Override'!C83</f>
        <v>EA/NRW environmental programme bioresources (WINEP/NEP) - Sludge investigations and monitoring; BVA (WINEP/NEP) bioresources third party contributions - Expenditure on projects starting in AMP8</v>
      </c>
      <c r="D83" s="123" t="str">
        <f>'F_Input Override'!D83</f>
        <v>£m</v>
      </c>
      <c r="E83" s="123" t="str">
        <f>'F_Input Override'!E83</f>
        <v>Price Review 2024</v>
      </c>
      <c r="F83" s="122">
        <f ca="1">IF('F_Input Override'!F83="",'Consolidated Input'!F83,'F_Input Override'!F83)</f>
        <v>0</v>
      </c>
      <c r="G83" s="122">
        <f ca="1">IF('F_Input Override'!G83="",'Consolidated Input'!G83,'F_Input Override'!G83)</f>
        <v>0</v>
      </c>
      <c r="H83" s="122">
        <f ca="1">IF('F_Input Override'!H83="",'Consolidated Input'!H83,'F_Input Override'!H83)</f>
        <v>0</v>
      </c>
      <c r="I83" s="122">
        <f ca="1">IF('F_Input Override'!I83="",'Consolidated Input'!I83,'F_Input Override'!I83)</f>
        <v>0</v>
      </c>
      <c r="J83" s="122">
        <f ca="1">IF('F_Input Override'!J83="",'Consolidated Input'!J83,'F_Input Override'!J83)</f>
        <v>0</v>
      </c>
      <c r="K83" s="122">
        <f ca="1">IF('F_Input Override'!K83="",'Consolidated Input'!K83,'F_Input Override'!K83)</f>
        <v>0</v>
      </c>
      <c r="L83" s="122">
        <f ca="1">IF('F_Input Override'!L83="",'Consolidated Input'!L83,'F_Input Override'!L83)</f>
        <v>0</v>
      </c>
      <c r="M83" s="125">
        <f ca="1">SUM(Table3[[#This Row],[2023-24]:[2029-30]])</f>
        <v>0</v>
      </c>
    </row>
    <row r="84" spans="1:13" s="2" customFormat="1" ht="13.15">
      <c r="A84" s="123" t="str">
        <f>'F_Input Override'!A84</f>
        <v>NES</v>
      </c>
      <c r="B84" s="123" t="str">
        <f>'F_Input Override'!B84</f>
        <v>CWW14_201_PR24</v>
      </c>
      <c r="C84" s="123" t="str">
        <f>'F_Input Override'!C84</f>
        <v>EA/NRW environmental programme bioresources (WINEP/NEP) - Sludge investigations and monitoring; BVA (WINEP/NEP) bioresources capex - Expenditure on alternative least cost option plan for projects starting in AMP8</v>
      </c>
      <c r="D84" s="123" t="str">
        <f>'F_Input Override'!D84</f>
        <v>£m</v>
      </c>
      <c r="E84" s="123" t="str">
        <f>'F_Input Override'!E84</f>
        <v>Price Review 2024</v>
      </c>
      <c r="F84" s="122">
        <f ca="1">IF('F_Input Override'!F84="",'Consolidated Input'!F84,'F_Input Override'!F84)</f>
        <v>0</v>
      </c>
      <c r="G84" s="122">
        <f ca="1">IF('F_Input Override'!G84="",'Consolidated Input'!G84,'F_Input Override'!G84)</f>
        <v>0</v>
      </c>
      <c r="H84" s="122">
        <f ca="1">IF('F_Input Override'!H84="",'Consolidated Input'!H84,'F_Input Override'!H84)</f>
        <v>0</v>
      </c>
      <c r="I84" s="122">
        <f ca="1">IF('F_Input Override'!I84="",'Consolidated Input'!I84,'F_Input Override'!I84)</f>
        <v>0</v>
      </c>
      <c r="J84" s="122">
        <f ca="1">IF('F_Input Override'!J84="",'Consolidated Input'!J84,'F_Input Override'!J84)</f>
        <v>0</v>
      </c>
      <c r="K84" s="122">
        <f ca="1">IF('F_Input Override'!K84="",'Consolidated Input'!K84,'F_Input Override'!K84)</f>
        <v>0</v>
      </c>
      <c r="L84" s="122">
        <f ca="1">IF('F_Input Override'!L84="",'Consolidated Input'!L84,'F_Input Override'!L84)</f>
        <v>0</v>
      </c>
      <c r="M84" s="125">
        <f ca="1">SUM(Table3[[#This Row],[2023-24]:[2029-30]])</f>
        <v>0</v>
      </c>
    </row>
    <row r="85" spans="1:13" s="2" customFormat="1" ht="13.15">
      <c r="A85" s="123" t="str">
        <f>'F_Input Override'!A85</f>
        <v>NES</v>
      </c>
      <c r="B85" s="123" t="str">
        <f>'F_Input Override'!B85</f>
        <v>CWW14_202_PR24</v>
      </c>
      <c r="C85" s="123" t="str">
        <f>'F_Input Override'!C85</f>
        <v>EA/NRW environmental programme bioresources (WINEP/NEP) - Sludge investigations and monitoring; BVA (WINEP/NEP) bioresources opex - Expenditure on alternative least cost option plan for projects starting in AMP8</v>
      </c>
      <c r="D85" s="123" t="str">
        <f>'F_Input Override'!D85</f>
        <v>£m</v>
      </c>
      <c r="E85" s="123" t="str">
        <f>'F_Input Override'!E85</f>
        <v>Price Review 2024</v>
      </c>
      <c r="F85" s="122">
        <f ca="1">IF('F_Input Override'!F85="",'Consolidated Input'!F85,'F_Input Override'!F85)</f>
        <v>0</v>
      </c>
      <c r="G85" s="122">
        <f ca="1">IF('F_Input Override'!G85="",'Consolidated Input'!G85,'F_Input Override'!G85)</f>
        <v>0</v>
      </c>
      <c r="H85" s="122">
        <f ca="1">IF('F_Input Override'!H85="",'Consolidated Input'!H85,'F_Input Override'!H85)</f>
        <v>0</v>
      </c>
      <c r="I85" s="122">
        <f ca="1">IF('F_Input Override'!I85="",'Consolidated Input'!I85,'F_Input Override'!I85)</f>
        <v>0</v>
      </c>
      <c r="J85" s="122">
        <f ca="1">IF('F_Input Override'!J85="",'Consolidated Input'!J85,'F_Input Override'!J85)</f>
        <v>0</v>
      </c>
      <c r="K85" s="122">
        <f ca="1">IF('F_Input Override'!K85="",'Consolidated Input'!K85,'F_Input Override'!K85)</f>
        <v>0</v>
      </c>
      <c r="L85" s="122">
        <f ca="1">IF('F_Input Override'!L85="",'Consolidated Input'!L85,'F_Input Override'!L85)</f>
        <v>0</v>
      </c>
      <c r="M85" s="125">
        <f ca="1">SUM(Table3[[#This Row],[2023-24]:[2029-30]])</f>
        <v>0</v>
      </c>
    </row>
    <row r="86" spans="1:13" s="2" customFormat="1" ht="13.15">
      <c r="A86" s="123" t="str">
        <f>'F_Input Override'!A86</f>
        <v>NES</v>
      </c>
      <c r="B86" s="123" t="str">
        <f>'F_Input Override'!B86</f>
        <v>CWW14_203_PR24</v>
      </c>
      <c r="C86" s="123" t="str">
        <f>'F_Input Override'!C86</f>
        <v>EA/NRW environmental programme bioresources (WINEP/NEP) - Sludge investigations and monitoring; BVA (WINEP/NEP) bioresources totex - Expenditure on alternative least cost option plan for projects starting in AMP8</v>
      </c>
      <c r="D86" s="123" t="str">
        <f>'F_Input Override'!D86</f>
        <v>£m</v>
      </c>
      <c r="E86" s="123" t="str">
        <f>'F_Input Override'!E86</f>
        <v>Price Review 2024</v>
      </c>
      <c r="F86" s="122">
        <f ca="1">IF('F_Input Override'!F86="",'Consolidated Input'!F86,'F_Input Override'!F86)</f>
        <v>0</v>
      </c>
      <c r="G86" s="122">
        <f ca="1">IF('F_Input Override'!G86="",'Consolidated Input'!G86,'F_Input Override'!G86)</f>
        <v>0</v>
      </c>
      <c r="H86" s="122">
        <f ca="1">IF('F_Input Override'!H86="",'Consolidated Input'!H86,'F_Input Override'!H86)</f>
        <v>0</v>
      </c>
      <c r="I86" s="122">
        <f ca="1">IF('F_Input Override'!I86="",'Consolidated Input'!I86,'F_Input Override'!I86)</f>
        <v>0</v>
      </c>
      <c r="J86" s="122">
        <f ca="1">IF('F_Input Override'!J86="",'Consolidated Input'!J86,'F_Input Override'!J86)</f>
        <v>0</v>
      </c>
      <c r="K86" s="122">
        <f ca="1">IF('F_Input Override'!K86="",'Consolidated Input'!K86,'F_Input Override'!K86)</f>
        <v>0</v>
      </c>
      <c r="L86" s="122">
        <f ca="1">IF('F_Input Override'!L86="",'Consolidated Input'!L86,'F_Input Override'!L86)</f>
        <v>0</v>
      </c>
      <c r="M86" s="125">
        <f ca="1">SUM(Table3[[#This Row],[2023-24]:[2029-30]])</f>
        <v>0</v>
      </c>
    </row>
    <row r="87" spans="1:13" s="2" customFormat="1" ht="13.15">
      <c r="A87" s="123" t="str">
        <f>'F_Input Override'!A87</f>
        <v>NES</v>
      </c>
      <c r="B87" s="123" t="str">
        <f>'F_Input Override'!B87</f>
        <v>CWW17_149TOT_PR24</v>
      </c>
      <c r="C87" s="123" t="str">
        <f>'F_Input Override'!C87</f>
        <v>EA/NRW environmental programme bioresources (WINEP/NEP) - Sludge investigations and monitoring (NEP only) bioresources capex - Total</v>
      </c>
      <c r="D87" s="123" t="str">
        <f>'F_Input Override'!D87</f>
        <v>£m</v>
      </c>
      <c r="E87" s="123" t="str">
        <f>'F_Input Override'!E87</f>
        <v>Price Review 2024</v>
      </c>
      <c r="F87" s="122">
        <f ca="1">IF('F_Input Override'!F87="",'Consolidated Input'!F87,'F_Input Override'!F87)</f>
        <v>0</v>
      </c>
      <c r="G87" s="122">
        <f ca="1">IF('F_Input Override'!G87="",'Consolidated Input'!G87,'F_Input Override'!G87)</f>
        <v>0</v>
      </c>
      <c r="H87" s="122">
        <f ca="1">IF('F_Input Override'!H87="",'Consolidated Input'!H87,'F_Input Override'!H87)</f>
        <v>0</v>
      </c>
      <c r="I87" s="122">
        <f ca="1">IF('F_Input Override'!I87="",'Consolidated Input'!I87,'F_Input Override'!I87)</f>
        <v>0</v>
      </c>
      <c r="J87" s="122">
        <f ca="1">IF('F_Input Override'!J87="",'Consolidated Input'!J87,'F_Input Override'!J87)</f>
        <v>0</v>
      </c>
      <c r="K87" s="122">
        <f ca="1">IF('F_Input Override'!K87="",'Consolidated Input'!K87,'F_Input Override'!K87)</f>
        <v>0</v>
      </c>
      <c r="L87" s="122">
        <f ca="1">IF('F_Input Override'!L87="",'Consolidated Input'!L87,'F_Input Override'!L87)</f>
        <v>0</v>
      </c>
      <c r="M87" s="125">
        <f ca="1">SUM(Table3[[#This Row],[2023-24]:[2029-30]])</f>
        <v>0</v>
      </c>
    </row>
    <row r="88" spans="1:13" s="2" customFormat="1" ht="13.15">
      <c r="A88" s="123" t="str">
        <f>'F_Input Override'!A88</f>
        <v>NES</v>
      </c>
      <c r="B88" s="123" t="str">
        <f>'F_Input Override'!B88</f>
        <v>CWW17_150TOT_PR24</v>
      </c>
      <c r="C88" s="123" t="str">
        <f>'F_Input Override'!C88</f>
        <v>EA/NRW environmental programme bioresources (WINEP/NEP) - Sludge investigations and monitoring (NEP only) bioresources opex - Total</v>
      </c>
      <c r="D88" s="123" t="str">
        <f>'F_Input Override'!D88</f>
        <v>£m</v>
      </c>
      <c r="E88" s="123" t="str">
        <f>'F_Input Override'!E88</f>
        <v>Price Review 2024</v>
      </c>
      <c r="F88" s="122">
        <f ca="1">IF('F_Input Override'!F88="",'Consolidated Input'!F88,'F_Input Override'!F88)</f>
        <v>0</v>
      </c>
      <c r="G88" s="122">
        <f ca="1">IF('F_Input Override'!G88="",'Consolidated Input'!G88,'F_Input Override'!G88)</f>
        <v>0</v>
      </c>
      <c r="H88" s="122">
        <f ca="1">IF('F_Input Override'!H88="",'Consolidated Input'!H88,'F_Input Override'!H88)</f>
        <v>0</v>
      </c>
      <c r="I88" s="122">
        <f ca="1">IF('F_Input Override'!I88="",'Consolidated Input'!I88,'F_Input Override'!I88)</f>
        <v>0</v>
      </c>
      <c r="J88" s="122">
        <f ca="1">IF('F_Input Override'!J88="",'Consolidated Input'!J88,'F_Input Override'!J88)</f>
        <v>0</v>
      </c>
      <c r="K88" s="122">
        <f ca="1">IF('F_Input Override'!K88="",'Consolidated Input'!K88,'F_Input Override'!K88)</f>
        <v>0</v>
      </c>
      <c r="L88" s="122">
        <f ca="1">IF('F_Input Override'!L88="",'Consolidated Input'!L88,'F_Input Override'!L88)</f>
        <v>0</v>
      </c>
      <c r="M88" s="125">
        <f ca="1">SUM(Table3[[#This Row],[2023-24]:[2029-30]])</f>
        <v>0</v>
      </c>
    </row>
    <row r="89" spans="1:13" s="2" customFormat="1" ht="13.15">
      <c r="A89" s="123" t="str">
        <f>'F_Input Override'!A89</f>
        <v>NES</v>
      </c>
      <c r="B89" s="123" t="str">
        <f>'F_Input Override'!B89</f>
        <v>CWW17_151TOT_PR24</v>
      </c>
      <c r="C89" s="123" t="str">
        <f>'F_Input Override'!C89</f>
        <v>EA/NRW environmental programme bioresources (WINEP/NEP) - Sludge investigations and monitoring (NEP only) bioresources totex - Total</v>
      </c>
      <c r="D89" s="123" t="str">
        <f>'F_Input Override'!D89</f>
        <v>£m</v>
      </c>
      <c r="E89" s="123" t="str">
        <f>'F_Input Override'!E89</f>
        <v>Price Review 2024</v>
      </c>
      <c r="F89" s="122">
        <f ca="1">IF('F_Input Override'!F89="",'Consolidated Input'!F89,'F_Input Override'!F89)</f>
        <v>0</v>
      </c>
      <c r="G89" s="122">
        <f ca="1">IF('F_Input Override'!G89="",'Consolidated Input'!G89,'F_Input Override'!G89)</f>
        <v>0</v>
      </c>
      <c r="H89" s="122">
        <f ca="1">IF('F_Input Override'!H89="",'Consolidated Input'!H89,'F_Input Override'!H89)</f>
        <v>0</v>
      </c>
      <c r="I89" s="122">
        <f ca="1">IF('F_Input Override'!I89="",'Consolidated Input'!I89,'F_Input Override'!I89)</f>
        <v>0</v>
      </c>
      <c r="J89" s="122">
        <f ca="1">IF('F_Input Override'!J89="",'Consolidated Input'!J89,'F_Input Override'!J89)</f>
        <v>0</v>
      </c>
      <c r="K89" s="122">
        <f ca="1">IF('F_Input Override'!K89="",'Consolidated Input'!K89,'F_Input Override'!K89)</f>
        <v>0</v>
      </c>
      <c r="L89" s="122">
        <f ca="1">IF('F_Input Override'!L89="",'Consolidated Input'!L89,'F_Input Override'!L89)</f>
        <v>0</v>
      </c>
      <c r="M89" s="125">
        <f ca="1">SUM(Table3[[#This Row],[2023-24]:[2029-30]])</f>
        <v>0</v>
      </c>
    </row>
    <row r="90" spans="1:13" s="2" customFormat="1" ht="13.15">
      <c r="A90" s="123" t="str">
        <f>'F_Input Override'!A90</f>
        <v>NES</v>
      </c>
      <c r="B90" s="123" t="str">
        <f>'F_Input Override'!B90</f>
        <v>CWW20_064_PR24</v>
      </c>
      <c r="C90" s="123" t="str">
        <f>'F_Input Override'!C90</f>
        <v>Other data - Total number of WINEP/NEP investigations</v>
      </c>
      <c r="D90" s="123" t="str">
        <f>'F_Input Override'!D90</f>
        <v>nr</v>
      </c>
      <c r="E90" s="123" t="str">
        <f>'F_Input Override'!E90</f>
        <v>Price Review 2024</v>
      </c>
      <c r="F90" s="122">
        <f ca="1">IF('F_Input Override'!F90="",'Consolidated Input'!F90,'F_Input Override'!F90)</f>
        <v>0</v>
      </c>
      <c r="G90" s="122">
        <f ca="1">IF('F_Input Override'!G90="",'Consolidated Input'!G90,'F_Input Override'!G90)</f>
        <v>0</v>
      </c>
      <c r="H90" s="122">
        <f ca="1">IF('F_Input Override'!H90="",'Consolidated Input'!H90,'F_Input Override'!H90)</f>
        <v>0</v>
      </c>
      <c r="I90" s="122">
        <f ca="1">IF('F_Input Override'!I90="",'Consolidated Input'!I90,'F_Input Override'!I90)</f>
        <v>1419</v>
      </c>
      <c r="J90" s="122">
        <f ca="1">IF('F_Input Override'!J90="",'Consolidated Input'!J90,'F_Input Override'!J90)</f>
        <v>0</v>
      </c>
      <c r="K90" s="122">
        <f ca="1">IF('F_Input Override'!K90="",'Consolidated Input'!K90,'F_Input Override'!K90)</f>
        <v>0</v>
      </c>
      <c r="L90" s="122">
        <f ca="1">IF('F_Input Override'!L90="",'Consolidated Input'!L90,'F_Input Override'!L90)</f>
        <v>0</v>
      </c>
      <c r="M90" s="125">
        <f ca="1">SUM(Table3[[#This Row],[2023-24]:[2029-30]])</f>
        <v>1419</v>
      </c>
    </row>
    <row r="91" spans="1:13" s="2" customFormat="1" ht="13.15">
      <c r="A91" s="123" t="str">
        <f>'F_Input Override'!A91</f>
        <v>NES</v>
      </c>
      <c r="B91" s="123" t="str">
        <f>'F_Input Override'!B91</f>
        <v>BIO5_011_PR24</v>
      </c>
      <c r="C91" s="123" t="str">
        <f>'F_Input Override'!C91</f>
        <v>Sludge management/sludge treatment/ Bioresources cost driver - Additional Line 1; Sludge management/sludge treatment/ Bioresources cost driver</v>
      </c>
      <c r="D91" s="123" t="str">
        <f>'F_Input Override'!D91</f>
        <v>define</v>
      </c>
      <c r="E91" s="123" t="str">
        <f>'F_Input Override'!E91</f>
        <v>Price Review 2024</v>
      </c>
      <c r="F91" s="122">
        <f ca="1">IF('F_Input Override'!F91="",'Consolidated Input'!F91,'F_Input Override'!F91)</f>
        <v>0</v>
      </c>
      <c r="G91" s="122">
        <f ca="1">IF('F_Input Override'!G91="",'Consolidated Input'!G91,'F_Input Override'!G91)</f>
        <v>0</v>
      </c>
      <c r="H91" s="122">
        <f ca="1">IF('F_Input Override'!H91="",'Consolidated Input'!H91,'F_Input Override'!H91)</f>
        <v>0</v>
      </c>
      <c r="I91" s="122">
        <f ca="1">IF('F_Input Override'!I91="",'Consolidated Input'!I91,'F_Input Override'!I91)</f>
        <v>0</v>
      </c>
      <c r="J91" s="122">
        <f ca="1">IF('F_Input Override'!J91="",'Consolidated Input'!J91,'F_Input Override'!J91)</f>
        <v>0</v>
      </c>
      <c r="K91" s="122">
        <f ca="1">IF('F_Input Override'!K91="",'Consolidated Input'!K91,'F_Input Override'!K91)</f>
        <v>0</v>
      </c>
      <c r="L91" s="122">
        <f ca="1">IF('F_Input Override'!L91="",'Consolidated Input'!L91,'F_Input Override'!L91)</f>
        <v>0</v>
      </c>
      <c r="M91" s="125">
        <f ca="1">SUM(Table3[[#This Row],[2023-24]:[2029-30]])</f>
        <v>0</v>
      </c>
    </row>
    <row r="92" spans="1:13" s="2" customFormat="1" ht="13.15">
      <c r="A92" s="123" t="str">
        <f>'F_Input Override'!A92</f>
        <v>SVE</v>
      </c>
      <c r="B92" s="123" t="str">
        <f>'F_Input Override'!B92</f>
        <v>CWW3_149TOT_PR24</v>
      </c>
      <c r="C92" s="123" t="str">
        <f>'F_Input Override'!C92</f>
        <v>EA/NRW environmental programme bioresources (WINEP/NEP) - Sludge investigations and monitoring (NEP only) bioresources capex - Total</v>
      </c>
      <c r="D92" s="123" t="str">
        <f>'F_Input Override'!D92</f>
        <v>£m</v>
      </c>
      <c r="E92" s="123" t="str">
        <f>'F_Input Override'!E92</f>
        <v>Price Review 2024</v>
      </c>
      <c r="F92" s="122">
        <f ca="1">IF('F_Input Override'!F92="",'Consolidated Input'!F92,'F_Input Override'!F92)</f>
        <v>0</v>
      </c>
      <c r="G92" s="122">
        <f ca="1">IF('F_Input Override'!G92="",'Consolidated Input'!G92,'F_Input Override'!G92)</f>
        <v>0</v>
      </c>
      <c r="H92" s="122">
        <f ca="1">IF('F_Input Override'!H92="",'Consolidated Input'!H92,'F_Input Override'!H92)</f>
        <v>0</v>
      </c>
      <c r="I92" s="122">
        <f ca="1">IF('F_Input Override'!I92="",'Consolidated Input'!I92,'F_Input Override'!I92)</f>
        <v>0</v>
      </c>
      <c r="J92" s="122">
        <f ca="1">IF('F_Input Override'!J92="",'Consolidated Input'!J92,'F_Input Override'!J92)</f>
        <v>0</v>
      </c>
      <c r="K92" s="122">
        <f ca="1">IF('F_Input Override'!K92="",'Consolidated Input'!K92,'F_Input Override'!K92)</f>
        <v>0</v>
      </c>
      <c r="L92" s="122">
        <f ca="1">IF('F_Input Override'!L92="",'Consolidated Input'!L92,'F_Input Override'!L92)</f>
        <v>0</v>
      </c>
      <c r="M92" s="125">
        <f ca="1">SUM(Table3[[#This Row],[2023-24]:[2029-30]])</f>
        <v>0</v>
      </c>
    </row>
    <row r="93" spans="1:13" s="2" customFormat="1" ht="13.15">
      <c r="A93" s="123" t="str">
        <f>'F_Input Override'!A93</f>
        <v>SVE</v>
      </c>
      <c r="B93" s="123" t="str">
        <f>'F_Input Override'!B93</f>
        <v>CWW3_150TOT_PR24</v>
      </c>
      <c r="C93" s="123" t="str">
        <f>'F_Input Override'!C93</f>
        <v>EA/NRW environmental programme bioresources (WINEP/NEP) - Sludge investigations and monitoring (NEP only) bioresources opex - Total</v>
      </c>
      <c r="D93" s="123" t="str">
        <f>'F_Input Override'!D93</f>
        <v>£m</v>
      </c>
      <c r="E93" s="123" t="str">
        <f>'F_Input Override'!E93</f>
        <v>Price Review 2024</v>
      </c>
      <c r="F93" s="122">
        <f ca="1">IF('F_Input Override'!F93="",'Consolidated Input'!F93,'F_Input Override'!F93)</f>
        <v>0</v>
      </c>
      <c r="G93" s="122">
        <f ca="1">IF('F_Input Override'!G93="",'Consolidated Input'!G93,'F_Input Override'!G93)</f>
        <v>0</v>
      </c>
      <c r="H93" s="122">
        <f ca="1">IF('F_Input Override'!H93="",'Consolidated Input'!H93,'F_Input Override'!H93)</f>
        <v>0</v>
      </c>
      <c r="I93" s="122">
        <f ca="1">IF('F_Input Override'!I93="",'Consolidated Input'!I93,'F_Input Override'!I93)</f>
        <v>0</v>
      </c>
      <c r="J93" s="122">
        <f ca="1">IF('F_Input Override'!J93="",'Consolidated Input'!J93,'F_Input Override'!J93)</f>
        <v>0</v>
      </c>
      <c r="K93" s="122">
        <f ca="1">IF('F_Input Override'!K93="",'Consolidated Input'!K93,'F_Input Override'!K93)</f>
        <v>0</v>
      </c>
      <c r="L93" s="122">
        <f ca="1">IF('F_Input Override'!L93="",'Consolidated Input'!L93,'F_Input Override'!L93)</f>
        <v>0</v>
      </c>
      <c r="M93" s="125">
        <f ca="1">SUM(Table3[[#This Row],[2023-24]:[2029-30]])</f>
        <v>0</v>
      </c>
    </row>
    <row r="94" spans="1:13" s="2" customFormat="1" ht="13.15">
      <c r="A94" s="123" t="str">
        <f>'F_Input Override'!A94</f>
        <v>SVE</v>
      </c>
      <c r="B94" s="123" t="str">
        <f>'F_Input Override'!B94</f>
        <v>CWW3_151TOT_PR24</v>
      </c>
      <c r="C94" s="123" t="str">
        <f>'F_Input Override'!C94</f>
        <v>EA/NRW environmental programme bioresources (WINEP/NEP) - Sludge investigations and monitoring (NEP only) bioresources totex - Total</v>
      </c>
      <c r="D94" s="123" t="str">
        <f>'F_Input Override'!D94</f>
        <v>£m</v>
      </c>
      <c r="E94" s="123" t="str">
        <f>'F_Input Override'!E94</f>
        <v>Price Review 2024</v>
      </c>
      <c r="F94" s="122">
        <f ca="1">IF('F_Input Override'!F94="",'Consolidated Input'!F94,'F_Input Override'!F94)</f>
        <v>0</v>
      </c>
      <c r="G94" s="122">
        <f ca="1">IF('F_Input Override'!G94="",'Consolidated Input'!G94,'F_Input Override'!G94)</f>
        <v>0</v>
      </c>
      <c r="H94" s="122">
        <f ca="1">IF('F_Input Override'!H94="",'Consolidated Input'!H94,'F_Input Override'!H94)</f>
        <v>0</v>
      </c>
      <c r="I94" s="122">
        <f ca="1">IF('F_Input Override'!I94="",'Consolidated Input'!I94,'F_Input Override'!I94)</f>
        <v>0</v>
      </c>
      <c r="J94" s="122">
        <f ca="1">IF('F_Input Override'!J94="",'Consolidated Input'!J94,'F_Input Override'!J94)</f>
        <v>0</v>
      </c>
      <c r="K94" s="122">
        <f ca="1">IF('F_Input Override'!K94="",'Consolidated Input'!K94,'F_Input Override'!K94)</f>
        <v>0</v>
      </c>
      <c r="L94" s="122">
        <f ca="1">IF('F_Input Override'!L94="",'Consolidated Input'!L94,'F_Input Override'!L94)</f>
        <v>0</v>
      </c>
      <c r="M94" s="125">
        <f ca="1">SUM(Table3[[#This Row],[2023-24]:[2029-30]])</f>
        <v>0</v>
      </c>
    </row>
    <row r="95" spans="1:13" s="2" customFormat="1" ht="13.15">
      <c r="A95" s="123" t="str">
        <f>'F_Input Override'!A95</f>
        <v>SVE</v>
      </c>
      <c r="B95" s="123" t="str">
        <f>'F_Input Override'!B95</f>
        <v>CWW9_149TOT_PR24</v>
      </c>
      <c r="C95" s="123" t="str">
        <f>'F_Input Override'!C95</f>
        <v>EA/NRW environmental programme bioresources (WINEP/NEP) - Sludge investigations and monitoring (NEP only) bioresources capex - Total</v>
      </c>
      <c r="D95" s="123" t="str">
        <f>'F_Input Override'!D95</f>
        <v>£m</v>
      </c>
      <c r="E95" s="123" t="str">
        <f>'F_Input Override'!E95</f>
        <v>Price Review 2024</v>
      </c>
      <c r="F95" s="122">
        <f ca="1">IF('F_Input Override'!F95="",'Consolidated Input'!F95,'F_Input Override'!F95)</f>
        <v>0</v>
      </c>
      <c r="G95" s="122">
        <f ca="1">IF('F_Input Override'!G95="",'Consolidated Input'!G95,'F_Input Override'!G95)</f>
        <v>0</v>
      </c>
      <c r="H95" s="122">
        <f ca="1">IF('F_Input Override'!H95="",'Consolidated Input'!H95,'F_Input Override'!H95)</f>
        <v>0</v>
      </c>
      <c r="I95" s="122">
        <f ca="1">IF('F_Input Override'!I95="",'Consolidated Input'!I95,'F_Input Override'!I95)</f>
        <v>0</v>
      </c>
      <c r="J95" s="122">
        <f ca="1">IF('F_Input Override'!J95="",'Consolidated Input'!J95,'F_Input Override'!J95)</f>
        <v>0</v>
      </c>
      <c r="K95" s="122">
        <f ca="1">IF('F_Input Override'!K95="",'Consolidated Input'!K95,'F_Input Override'!K95)</f>
        <v>0</v>
      </c>
      <c r="L95" s="122">
        <f ca="1">IF('F_Input Override'!L95="",'Consolidated Input'!L95,'F_Input Override'!L95)</f>
        <v>0</v>
      </c>
      <c r="M95" s="125">
        <f ca="1">SUM(Table3[[#This Row],[2023-24]:[2029-30]])</f>
        <v>0</v>
      </c>
    </row>
    <row r="96" spans="1:13" s="2" customFormat="1" ht="13.15">
      <c r="A96" s="123" t="str">
        <f>'F_Input Override'!A96</f>
        <v>SVE</v>
      </c>
      <c r="B96" s="123" t="str">
        <f>'F_Input Override'!B96</f>
        <v>CWW9_150TOT_PR24</v>
      </c>
      <c r="C96" s="123" t="str">
        <f>'F_Input Override'!C96</f>
        <v>EA/NRW environmental programme bioresources (WINEP/NEP) - Sludge investigations and monitoring (NEP only) bioresources opex - Total</v>
      </c>
      <c r="D96" s="123" t="str">
        <f>'F_Input Override'!D96</f>
        <v>£m</v>
      </c>
      <c r="E96" s="123" t="str">
        <f>'F_Input Override'!E96</f>
        <v>Price Review 2024</v>
      </c>
      <c r="F96" s="122">
        <f ca="1">IF('F_Input Override'!F96="",'Consolidated Input'!F96,'F_Input Override'!F96)</f>
        <v>0</v>
      </c>
      <c r="G96" s="122">
        <f ca="1">IF('F_Input Override'!G96="",'Consolidated Input'!G96,'F_Input Override'!G96)</f>
        <v>0</v>
      </c>
      <c r="H96" s="122">
        <f ca="1">IF('F_Input Override'!H96="",'Consolidated Input'!H96,'F_Input Override'!H96)</f>
        <v>0</v>
      </c>
      <c r="I96" s="122">
        <f ca="1">IF('F_Input Override'!I96="",'Consolidated Input'!I96,'F_Input Override'!I96)</f>
        <v>0</v>
      </c>
      <c r="J96" s="122">
        <f ca="1">IF('F_Input Override'!J96="",'Consolidated Input'!J96,'F_Input Override'!J96)</f>
        <v>0</v>
      </c>
      <c r="K96" s="122">
        <f ca="1">IF('F_Input Override'!K96="",'Consolidated Input'!K96,'F_Input Override'!K96)</f>
        <v>0</v>
      </c>
      <c r="L96" s="122">
        <f ca="1">IF('F_Input Override'!L96="",'Consolidated Input'!L96,'F_Input Override'!L96)</f>
        <v>0</v>
      </c>
      <c r="M96" s="125">
        <f ca="1">SUM(Table3[[#This Row],[2023-24]:[2029-30]])</f>
        <v>0</v>
      </c>
    </row>
    <row r="97" spans="1:13" s="2" customFormat="1" ht="13.15">
      <c r="A97" s="123" t="str">
        <f>'F_Input Override'!A97</f>
        <v>SVE</v>
      </c>
      <c r="B97" s="123" t="str">
        <f>'F_Input Override'!B97</f>
        <v>CWW9_151TOT_PR24</v>
      </c>
      <c r="C97" s="123" t="str">
        <f>'F_Input Override'!C97</f>
        <v>EA/NRW environmental programme bioresources (WINEP/NEP) - Sludge investigations and monitoring (NEP only) bioresources totex - Total</v>
      </c>
      <c r="D97" s="123" t="str">
        <f>'F_Input Override'!D97</f>
        <v>£m</v>
      </c>
      <c r="E97" s="123" t="str">
        <f>'F_Input Override'!E97</f>
        <v>Price Review 2024</v>
      </c>
      <c r="F97" s="122">
        <f ca="1">IF('F_Input Override'!F97="",'Consolidated Input'!F97,'F_Input Override'!F97)</f>
        <v>0</v>
      </c>
      <c r="G97" s="122">
        <f ca="1">IF('F_Input Override'!G97="",'Consolidated Input'!G97,'F_Input Override'!G97)</f>
        <v>0</v>
      </c>
      <c r="H97" s="122">
        <f ca="1">IF('F_Input Override'!H97="",'Consolidated Input'!H97,'F_Input Override'!H97)</f>
        <v>0</v>
      </c>
      <c r="I97" s="122">
        <f ca="1">IF('F_Input Override'!I97="",'Consolidated Input'!I97,'F_Input Override'!I97)</f>
        <v>0</v>
      </c>
      <c r="J97" s="122">
        <f ca="1">IF('F_Input Override'!J97="",'Consolidated Input'!J97,'F_Input Override'!J97)</f>
        <v>0</v>
      </c>
      <c r="K97" s="122">
        <f ca="1">IF('F_Input Override'!K97="",'Consolidated Input'!K97,'F_Input Override'!K97)</f>
        <v>0</v>
      </c>
      <c r="L97" s="122">
        <f ca="1">IF('F_Input Override'!L97="",'Consolidated Input'!L97,'F_Input Override'!L97)</f>
        <v>0</v>
      </c>
      <c r="M97" s="125">
        <f ca="1">SUM(Table3[[#This Row],[2023-24]:[2029-30]])</f>
        <v>0</v>
      </c>
    </row>
    <row r="98" spans="1:13" s="2" customFormat="1" ht="13.15">
      <c r="A98" s="123" t="str">
        <f>'F_Input Override'!A98</f>
        <v>SVE</v>
      </c>
      <c r="B98" s="123" t="str">
        <f>'F_Input Override'!B98</f>
        <v>CWW12_149TOT_PR24</v>
      </c>
      <c r="C98" s="123" t="str">
        <f>'F_Input Override'!C98</f>
        <v>EA/NRW environmental programme bioresources (WINEP/NEP) - Sludge investigations and monitoring (NEP only) bioresources capex - Total</v>
      </c>
      <c r="D98" s="123" t="str">
        <f>'F_Input Override'!D98</f>
        <v>£m</v>
      </c>
      <c r="E98" s="123" t="str">
        <f>'F_Input Override'!E98</f>
        <v>Price Review 2024</v>
      </c>
      <c r="F98" s="122">
        <f ca="1">IF('F_Input Override'!F98="",'Consolidated Input'!F98,'F_Input Override'!F98)</f>
        <v>0</v>
      </c>
      <c r="G98" s="122">
        <f ca="1">IF('F_Input Override'!G98="",'Consolidated Input'!G98,'F_Input Override'!G98)</f>
        <v>0</v>
      </c>
      <c r="H98" s="122">
        <f ca="1">IF('F_Input Override'!H98="",'Consolidated Input'!H98,'F_Input Override'!H98)</f>
        <v>0</v>
      </c>
      <c r="I98" s="122">
        <f ca="1">IF('F_Input Override'!I98="",'Consolidated Input'!I98,'F_Input Override'!I98)</f>
        <v>0</v>
      </c>
      <c r="J98" s="122">
        <f ca="1">IF('F_Input Override'!J98="",'Consolidated Input'!J98,'F_Input Override'!J98)</f>
        <v>0</v>
      </c>
      <c r="K98" s="122">
        <f ca="1">IF('F_Input Override'!K98="",'Consolidated Input'!K98,'F_Input Override'!K98)</f>
        <v>0</v>
      </c>
      <c r="L98" s="122">
        <f ca="1">IF('F_Input Override'!L98="",'Consolidated Input'!L98,'F_Input Override'!L98)</f>
        <v>0</v>
      </c>
      <c r="M98" s="125">
        <f ca="1">SUM(Table3[[#This Row],[2023-24]:[2029-30]])</f>
        <v>0</v>
      </c>
    </row>
    <row r="99" spans="1:13" s="2" customFormat="1" ht="13.15">
      <c r="A99" s="123" t="str">
        <f>'F_Input Override'!A99</f>
        <v>SVE</v>
      </c>
      <c r="B99" s="123" t="str">
        <f>'F_Input Override'!B99</f>
        <v>CWW12_150TOT_PR24</v>
      </c>
      <c r="C99" s="123" t="str">
        <f>'F_Input Override'!C99</f>
        <v>EA/NRW environmental programme bioresources (WINEP/NEP) - Sludge investigations and monitoring (NEP only) bioresources opex - Total</v>
      </c>
      <c r="D99" s="123" t="str">
        <f>'F_Input Override'!D99</f>
        <v>£m</v>
      </c>
      <c r="E99" s="123" t="str">
        <f>'F_Input Override'!E99</f>
        <v>Price Review 2024</v>
      </c>
      <c r="F99" s="122">
        <f ca="1">IF('F_Input Override'!F99="",'Consolidated Input'!F99,'F_Input Override'!F99)</f>
        <v>0</v>
      </c>
      <c r="G99" s="122">
        <f ca="1">IF('F_Input Override'!G99="",'Consolidated Input'!G99,'F_Input Override'!G99)</f>
        <v>0</v>
      </c>
      <c r="H99" s="122">
        <f ca="1">IF('F_Input Override'!H99="",'Consolidated Input'!H99,'F_Input Override'!H99)</f>
        <v>0</v>
      </c>
      <c r="I99" s="122">
        <f ca="1">IF('F_Input Override'!I99="",'Consolidated Input'!I99,'F_Input Override'!I99)</f>
        <v>0</v>
      </c>
      <c r="J99" s="122">
        <f ca="1">IF('F_Input Override'!J99="",'Consolidated Input'!J99,'F_Input Override'!J99)</f>
        <v>0</v>
      </c>
      <c r="K99" s="122">
        <f ca="1">IF('F_Input Override'!K99="",'Consolidated Input'!K99,'F_Input Override'!K99)</f>
        <v>0</v>
      </c>
      <c r="L99" s="122">
        <f ca="1">IF('F_Input Override'!L99="",'Consolidated Input'!L99,'F_Input Override'!L99)</f>
        <v>0</v>
      </c>
      <c r="M99" s="125">
        <f ca="1">SUM(Table3[[#This Row],[2023-24]:[2029-30]])</f>
        <v>0</v>
      </c>
    </row>
    <row r="100" spans="1:13" s="2" customFormat="1" ht="13.15">
      <c r="A100" s="123" t="str">
        <f>'F_Input Override'!A100</f>
        <v>SVE</v>
      </c>
      <c r="B100" s="123" t="str">
        <f>'F_Input Override'!B100</f>
        <v>CWW12_151TOT_PR24</v>
      </c>
      <c r="C100" s="123" t="str">
        <f>'F_Input Override'!C100</f>
        <v>EA/NRW environmental programme bioresources (WINEP/NEP) - Sludge investigations and monitoring (NEP only) bioresources totex - Total</v>
      </c>
      <c r="D100" s="123" t="str">
        <f>'F_Input Override'!D100</f>
        <v>£m</v>
      </c>
      <c r="E100" s="123" t="str">
        <f>'F_Input Override'!E100</f>
        <v>Price Review 2024</v>
      </c>
      <c r="F100" s="122">
        <f ca="1">IF('F_Input Override'!F100="",'Consolidated Input'!F100,'F_Input Override'!F100)</f>
        <v>0</v>
      </c>
      <c r="G100" s="122">
        <f ca="1">IF('F_Input Override'!G100="",'Consolidated Input'!G100,'F_Input Override'!G100)</f>
        <v>0</v>
      </c>
      <c r="H100" s="122">
        <f ca="1">IF('F_Input Override'!H100="",'Consolidated Input'!H100,'F_Input Override'!H100)</f>
        <v>0</v>
      </c>
      <c r="I100" s="122">
        <f ca="1">IF('F_Input Override'!I100="",'Consolidated Input'!I100,'F_Input Override'!I100)</f>
        <v>0</v>
      </c>
      <c r="J100" s="122">
        <f ca="1">IF('F_Input Override'!J100="",'Consolidated Input'!J100,'F_Input Override'!J100)</f>
        <v>0</v>
      </c>
      <c r="K100" s="122">
        <f ca="1">IF('F_Input Override'!K100="",'Consolidated Input'!K100,'F_Input Override'!K100)</f>
        <v>0</v>
      </c>
      <c r="L100" s="122">
        <f ca="1">IF('F_Input Override'!L100="",'Consolidated Input'!L100,'F_Input Override'!L100)</f>
        <v>0</v>
      </c>
      <c r="M100" s="125">
        <f ca="1">SUM(Table3[[#This Row],[2023-24]:[2029-30]])</f>
        <v>0</v>
      </c>
    </row>
    <row r="101" spans="1:13" s="2" customFormat="1" ht="13.15">
      <c r="A101" s="123" t="str">
        <f>'F_Input Override'!A101</f>
        <v>SVE</v>
      </c>
      <c r="B101" s="123" t="str">
        <f>'F_Input Override'!B101</f>
        <v>CWW13_201_PR24</v>
      </c>
      <c r="C101" s="123" t="str">
        <f>'F_Input Override'!C101</f>
        <v>EA/NRW environmental programme bioresources (WINEP/NEP) - Sludge investigations and monitoring; BVA (WINEP/NEP) bioresources capex - Expenditure on projects starting in AMP8</v>
      </c>
      <c r="D101" s="123" t="str">
        <f>'F_Input Override'!D101</f>
        <v>£m</v>
      </c>
      <c r="E101" s="123" t="str">
        <f>'F_Input Override'!E101</f>
        <v>Price Review 2024</v>
      </c>
      <c r="F101" s="122">
        <f ca="1">IF('F_Input Override'!F101="",'Consolidated Input'!F101,'F_Input Override'!F101)</f>
        <v>0</v>
      </c>
      <c r="G101" s="122">
        <f ca="1">IF('F_Input Override'!G101="",'Consolidated Input'!G101,'F_Input Override'!G101)</f>
        <v>0</v>
      </c>
      <c r="H101" s="122">
        <f ca="1">IF('F_Input Override'!H101="",'Consolidated Input'!H101,'F_Input Override'!H101)</f>
        <v>0</v>
      </c>
      <c r="I101" s="122">
        <f ca="1">IF('F_Input Override'!I101="",'Consolidated Input'!I101,'F_Input Override'!I101)</f>
        <v>0</v>
      </c>
      <c r="J101" s="122">
        <f ca="1">IF('F_Input Override'!J101="",'Consolidated Input'!J101,'F_Input Override'!J101)</f>
        <v>0</v>
      </c>
      <c r="K101" s="122">
        <f ca="1">IF('F_Input Override'!K101="",'Consolidated Input'!K101,'F_Input Override'!K101)</f>
        <v>0</v>
      </c>
      <c r="L101" s="122">
        <f ca="1">IF('F_Input Override'!L101="",'Consolidated Input'!L101,'F_Input Override'!L101)</f>
        <v>0</v>
      </c>
      <c r="M101" s="125">
        <f ca="1">SUM(Table3[[#This Row],[2023-24]:[2029-30]])</f>
        <v>0</v>
      </c>
    </row>
    <row r="102" spans="1:13" s="2" customFormat="1" ht="13.15">
      <c r="A102" s="123" t="str">
        <f>'F_Input Override'!A102</f>
        <v>SVE</v>
      </c>
      <c r="B102" s="123" t="str">
        <f>'F_Input Override'!B102</f>
        <v>CWW13_202_PR24</v>
      </c>
      <c r="C102" s="123" t="str">
        <f>'F_Input Override'!C102</f>
        <v>EA/NRW environmental programme bioresources (WINEP/NEP) - Sludge investigations and monitoring; BVA (WINEP/NEP) bioresources opex - Expenditure on projects starting in AMP8</v>
      </c>
      <c r="D102" s="123" t="str">
        <f>'F_Input Override'!D102</f>
        <v>£m</v>
      </c>
      <c r="E102" s="123" t="str">
        <f>'F_Input Override'!E102</f>
        <v>Price Review 2024</v>
      </c>
      <c r="F102" s="122">
        <f ca="1">IF('F_Input Override'!F102="",'Consolidated Input'!F102,'F_Input Override'!F102)</f>
        <v>0</v>
      </c>
      <c r="G102" s="122">
        <f ca="1">IF('F_Input Override'!G102="",'Consolidated Input'!G102,'F_Input Override'!G102)</f>
        <v>0</v>
      </c>
      <c r="H102" s="122">
        <f ca="1">IF('F_Input Override'!H102="",'Consolidated Input'!H102,'F_Input Override'!H102)</f>
        <v>0</v>
      </c>
      <c r="I102" s="122">
        <f ca="1">IF('F_Input Override'!I102="",'Consolidated Input'!I102,'F_Input Override'!I102)</f>
        <v>0</v>
      </c>
      <c r="J102" s="122">
        <f ca="1">IF('F_Input Override'!J102="",'Consolidated Input'!J102,'F_Input Override'!J102)</f>
        <v>0</v>
      </c>
      <c r="K102" s="122">
        <f ca="1">IF('F_Input Override'!K102="",'Consolidated Input'!K102,'F_Input Override'!K102)</f>
        <v>0</v>
      </c>
      <c r="L102" s="122">
        <f ca="1">IF('F_Input Override'!L102="",'Consolidated Input'!L102,'F_Input Override'!L102)</f>
        <v>0</v>
      </c>
      <c r="M102" s="125">
        <f ca="1">SUM(Table3[[#This Row],[2023-24]:[2029-30]])</f>
        <v>0</v>
      </c>
    </row>
    <row r="103" spans="1:13" s="2" customFormat="1" ht="13.15">
      <c r="A103" s="123" t="str">
        <f>'F_Input Override'!A103</f>
        <v>SVE</v>
      </c>
      <c r="B103" s="123" t="str">
        <f>'F_Input Override'!B103</f>
        <v>CWW13_203_PR24</v>
      </c>
      <c r="C103" s="123" t="str">
        <f>'F_Input Override'!C103</f>
        <v>EA/NRW environmental programme bioresources (WINEP/NEP) - Sludge investigations and monitoring; BVA (WINEP/NEP) bioresources totex - Expenditure on projects starting in AMP8</v>
      </c>
      <c r="D103" s="123" t="str">
        <f>'F_Input Override'!D103</f>
        <v>£m</v>
      </c>
      <c r="E103" s="123" t="str">
        <f>'F_Input Override'!E103</f>
        <v>Price Review 2024</v>
      </c>
      <c r="F103" s="122">
        <f ca="1">IF('F_Input Override'!F103="",'Consolidated Input'!F103,'F_Input Override'!F103)</f>
        <v>0</v>
      </c>
      <c r="G103" s="122">
        <f ca="1">IF('F_Input Override'!G103="",'Consolidated Input'!G103,'F_Input Override'!G103)</f>
        <v>0</v>
      </c>
      <c r="H103" s="122">
        <f ca="1">IF('F_Input Override'!H103="",'Consolidated Input'!H103,'F_Input Override'!H103)</f>
        <v>0</v>
      </c>
      <c r="I103" s="122">
        <f ca="1">IF('F_Input Override'!I103="",'Consolidated Input'!I103,'F_Input Override'!I103)</f>
        <v>0</v>
      </c>
      <c r="J103" s="122">
        <f ca="1">IF('F_Input Override'!J103="",'Consolidated Input'!J103,'F_Input Override'!J103)</f>
        <v>0</v>
      </c>
      <c r="K103" s="122">
        <f ca="1">IF('F_Input Override'!K103="",'Consolidated Input'!K103,'F_Input Override'!K103)</f>
        <v>0</v>
      </c>
      <c r="L103" s="122">
        <f ca="1">IF('F_Input Override'!L103="",'Consolidated Input'!L103,'F_Input Override'!L103)</f>
        <v>0</v>
      </c>
      <c r="M103" s="125">
        <f ca="1">SUM(Table3[[#This Row],[2023-24]:[2029-30]])</f>
        <v>0</v>
      </c>
    </row>
    <row r="104" spans="1:13" s="2" customFormat="1" ht="13.15">
      <c r="A104" s="123" t="str">
        <f>'F_Input Override'!A104</f>
        <v>SVE</v>
      </c>
      <c r="B104" s="123" t="str">
        <f>'F_Input Override'!B104</f>
        <v>CWW13_204_PR24</v>
      </c>
      <c r="C104" s="123" t="str">
        <f>'F_Input Override'!C104</f>
        <v>EA/NRW environmental programme bioresources (WINEP/NEP) - Sludge investigations and monitoring; BVA (WINEP/NEP) bioresources third party contributions - Expenditure on projects starting in AMP8</v>
      </c>
      <c r="D104" s="123" t="str">
        <f>'F_Input Override'!D104</f>
        <v>£m</v>
      </c>
      <c r="E104" s="123" t="str">
        <f>'F_Input Override'!E104</f>
        <v>Price Review 2024</v>
      </c>
      <c r="F104" s="122">
        <f ca="1">IF('F_Input Override'!F104="",'Consolidated Input'!F104,'F_Input Override'!F104)</f>
        <v>0</v>
      </c>
      <c r="G104" s="122">
        <f ca="1">IF('F_Input Override'!G104="",'Consolidated Input'!G104,'F_Input Override'!G104)</f>
        <v>0</v>
      </c>
      <c r="H104" s="122">
        <f ca="1">IF('F_Input Override'!H104="",'Consolidated Input'!H104,'F_Input Override'!H104)</f>
        <v>0</v>
      </c>
      <c r="I104" s="122">
        <f ca="1">IF('F_Input Override'!I104="",'Consolidated Input'!I104,'F_Input Override'!I104)</f>
        <v>0</v>
      </c>
      <c r="J104" s="122">
        <f ca="1">IF('F_Input Override'!J104="",'Consolidated Input'!J104,'F_Input Override'!J104)</f>
        <v>0</v>
      </c>
      <c r="K104" s="122">
        <f ca="1">IF('F_Input Override'!K104="",'Consolidated Input'!K104,'F_Input Override'!K104)</f>
        <v>0</v>
      </c>
      <c r="L104" s="122">
        <f ca="1">IF('F_Input Override'!L104="",'Consolidated Input'!L104,'F_Input Override'!L104)</f>
        <v>0</v>
      </c>
      <c r="M104" s="125">
        <f ca="1">SUM(Table3[[#This Row],[2023-24]:[2029-30]])</f>
        <v>0</v>
      </c>
    </row>
    <row r="105" spans="1:13" s="2" customFormat="1" ht="13.15">
      <c r="A105" s="123" t="str">
        <f>'F_Input Override'!A105</f>
        <v>SVE</v>
      </c>
      <c r="B105" s="123" t="str">
        <f>'F_Input Override'!B105</f>
        <v>CWW14_201_PR24</v>
      </c>
      <c r="C105" s="123" t="str">
        <f>'F_Input Override'!C105</f>
        <v>EA/NRW environmental programme bioresources (WINEP/NEP) - Sludge investigations and monitoring; BVA (WINEP/NEP) bioresources capex - Expenditure on alternative least cost option plan for projects starting in AMP8</v>
      </c>
      <c r="D105" s="123" t="str">
        <f>'F_Input Override'!D105</f>
        <v>£m</v>
      </c>
      <c r="E105" s="123" t="str">
        <f>'F_Input Override'!E105</f>
        <v>Price Review 2024</v>
      </c>
      <c r="F105" s="122">
        <f ca="1">IF('F_Input Override'!F105="",'Consolidated Input'!F105,'F_Input Override'!F105)</f>
        <v>0</v>
      </c>
      <c r="G105" s="122">
        <f ca="1">IF('F_Input Override'!G105="",'Consolidated Input'!G105,'F_Input Override'!G105)</f>
        <v>0</v>
      </c>
      <c r="H105" s="122">
        <f ca="1">IF('F_Input Override'!H105="",'Consolidated Input'!H105,'F_Input Override'!H105)</f>
        <v>0</v>
      </c>
      <c r="I105" s="122">
        <f ca="1">IF('F_Input Override'!I105="",'Consolidated Input'!I105,'F_Input Override'!I105)</f>
        <v>0</v>
      </c>
      <c r="J105" s="122">
        <f ca="1">IF('F_Input Override'!J105="",'Consolidated Input'!J105,'F_Input Override'!J105)</f>
        <v>0</v>
      </c>
      <c r="K105" s="122">
        <f ca="1">IF('F_Input Override'!K105="",'Consolidated Input'!K105,'F_Input Override'!K105)</f>
        <v>0</v>
      </c>
      <c r="L105" s="122">
        <f ca="1">IF('F_Input Override'!L105="",'Consolidated Input'!L105,'F_Input Override'!L105)</f>
        <v>0</v>
      </c>
      <c r="M105" s="125">
        <f ca="1">SUM(Table3[[#This Row],[2023-24]:[2029-30]])</f>
        <v>0</v>
      </c>
    </row>
    <row r="106" spans="1:13" s="2" customFormat="1" ht="13.15">
      <c r="A106" s="123" t="str">
        <f>'F_Input Override'!A106</f>
        <v>SVE</v>
      </c>
      <c r="B106" s="123" t="str">
        <f>'F_Input Override'!B106</f>
        <v>CWW14_202_PR24</v>
      </c>
      <c r="C106" s="123" t="str">
        <f>'F_Input Override'!C106</f>
        <v>EA/NRW environmental programme bioresources (WINEP/NEP) - Sludge investigations and monitoring; BVA (WINEP/NEP) bioresources opex - Expenditure on alternative least cost option plan for projects starting in AMP8</v>
      </c>
      <c r="D106" s="123" t="str">
        <f>'F_Input Override'!D106</f>
        <v>£m</v>
      </c>
      <c r="E106" s="123" t="str">
        <f>'F_Input Override'!E106</f>
        <v>Price Review 2024</v>
      </c>
      <c r="F106" s="122">
        <f ca="1">IF('F_Input Override'!F106="",'Consolidated Input'!F106,'F_Input Override'!F106)</f>
        <v>0</v>
      </c>
      <c r="G106" s="122">
        <f ca="1">IF('F_Input Override'!G106="",'Consolidated Input'!G106,'F_Input Override'!G106)</f>
        <v>0</v>
      </c>
      <c r="H106" s="122">
        <f ca="1">IF('F_Input Override'!H106="",'Consolidated Input'!H106,'F_Input Override'!H106)</f>
        <v>0</v>
      </c>
      <c r="I106" s="122">
        <f ca="1">IF('F_Input Override'!I106="",'Consolidated Input'!I106,'F_Input Override'!I106)</f>
        <v>0</v>
      </c>
      <c r="J106" s="122">
        <f ca="1">IF('F_Input Override'!J106="",'Consolidated Input'!J106,'F_Input Override'!J106)</f>
        <v>0</v>
      </c>
      <c r="K106" s="122">
        <f ca="1">IF('F_Input Override'!K106="",'Consolidated Input'!K106,'F_Input Override'!K106)</f>
        <v>0</v>
      </c>
      <c r="L106" s="122">
        <f ca="1">IF('F_Input Override'!L106="",'Consolidated Input'!L106,'F_Input Override'!L106)</f>
        <v>0</v>
      </c>
      <c r="M106" s="125">
        <f ca="1">SUM(Table3[[#This Row],[2023-24]:[2029-30]])</f>
        <v>0</v>
      </c>
    </row>
    <row r="107" spans="1:13" s="2" customFormat="1" ht="13.15">
      <c r="A107" s="123" t="str">
        <f>'F_Input Override'!A107</f>
        <v>SVE</v>
      </c>
      <c r="B107" s="123" t="str">
        <f>'F_Input Override'!B107</f>
        <v>CWW14_203_PR24</v>
      </c>
      <c r="C107" s="123" t="str">
        <f>'F_Input Override'!C107</f>
        <v>EA/NRW environmental programme bioresources (WINEP/NEP) - Sludge investigations and monitoring; BVA (WINEP/NEP) bioresources totex - Expenditure on alternative least cost option plan for projects starting in AMP8</v>
      </c>
      <c r="D107" s="123" t="str">
        <f>'F_Input Override'!D107</f>
        <v>£m</v>
      </c>
      <c r="E107" s="123" t="str">
        <f>'F_Input Override'!E107</f>
        <v>Price Review 2024</v>
      </c>
      <c r="F107" s="122">
        <f ca="1">IF('F_Input Override'!F107="",'Consolidated Input'!F107,'F_Input Override'!F107)</f>
        <v>0</v>
      </c>
      <c r="G107" s="122">
        <f ca="1">IF('F_Input Override'!G107="",'Consolidated Input'!G107,'F_Input Override'!G107)</f>
        <v>0</v>
      </c>
      <c r="H107" s="122">
        <f ca="1">IF('F_Input Override'!H107="",'Consolidated Input'!H107,'F_Input Override'!H107)</f>
        <v>0</v>
      </c>
      <c r="I107" s="122">
        <f ca="1">IF('F_Input Override'!I107="",'Consolidated Input'!I107,'F_Input Override'!I107)</f>
        <v>0</v>
      </c>
      <c r="J107" s="122">
        <f ca="1">IF('F_Input Override'!J107="",'Consolidated Input'!J107,'F_Input Override'!J107)</f>
        <v>0</v>
      </c>
      <c r="K107" s="122">
        <f ca="1">IF('F_Input Override'!K107="",'Consolidated Input'!K107,'F_Input Override'!K107)</f>
        <v>0</v>
      </c>
      <c r="L107" s="122">
        <f ca="1">IF('F_Input Override'!L107="",'Consolidated Input'!L107,'F_Input Override'!L107)</f>
        <v>0</v>
      </c>
      <c r="M107" s="125">
        <f ca="1">SUM(Table3[[#This Row],[2023-24]:[2029-30]])</f>
        <v>0</v>
      </c>
    </row>
    <row r="108" spans="1:13" s="2" customFormat="1" ht="13.15">
      <c r="A108" s="123" t="str">
        <f>'F_Input Override'!A108</f>
        <v>SVE</v>
      </c>
      <c r="B108" s="123" t="str">
        <f>'F_Input Override'!B108</f>
        <v>CWW17_149TOT_PR24</v>
      </c>
      <c r="C108" s="123" t="str">
        <f>'F_Input Override'!C108</f>
        <v>EA/NRW environmental programme bioresources (WINEP/NEP) - Sludge investigations and monitoring (NEP only) bioresources capex - Total</v>
      </c>
      <c r="D108" s="123" t="str">
        <f>'F_Input Override'!D108</f>
        <v>£m</v>
      </c>
      <c r="E108" s="123" t="str">
        <f>'F_Input Override'!E108</f>
        <v>Price Review 2024</v>
      </c>
      <c r="F108" s="122">
        <f ca="1">IF('F_Input Override'!F108="",'Consolidated Input'!F108,'F_Input Override'!F108)</f>
        <v>0</v>
      </c>
      <c r="G108" s="122">
        <f ca="1">IF('F_Input Override'!G108="",'Consolidated Input'!G108,'F_Input Override'!G108)</f>
        <v>0</v>
      </c>
      <c r="H108" s="122">
        <f ca="1">IF('F_Input Override'!H108="",'Consolidated Input'!H108,'F_Input Override'!H108)</f>
        <v>0</v>
      </c>
      <c r="I108" s="122">
        <f ca="1">IF('F_Input Override'!I108="",'Consolidated Input'!I108,'F_Input Override'!I108)</f>
        <v>0</v>
      </c>
      <c r="J108" s="122">
        <f ca="1">IF('F_Input Override'!J108="",'Consolidated Input'!J108,'F_Input Override'!J108)</f>
        <v>0</v>
      </c>
      <c r="K108" s="122">
        <f ca="1">IF('F_Input Override'!K108="",'Consolidated Input'!K108,'F_Input Override'!K108)</f>
        <v>0</v>
      </c>
      <c r="L108" s="122">
        <f ca="1">IF('F_Input Override'!L108="",'Consolidated Input'!L108,'F_Input Override'!L108)</f>
        <v>0</v>
      </c>
      <c r="M108" s="125">
        <f ca="1">SUM(Table3[[#This Row],[2023-24]:[2029-30]])</f>
        <v>0</v>
      </c>
    </row>
    <row r="109" spans="1:13" s="2" customFormat="1" ht="13.15">
      <c r="A109" s="123" t="str">
        <f>'F_Input Override'!A109</f>
        <v>SVE</v>
      </c>
      <c r="B109" s="123" t="str">
        <f>'F_Input Override'!B109</f>
        <v>CWW17_150TOT_PR24</v>
      </c>
      <c r="C109" s="123" t="str">
        <f>'F_Input Override'!C109</f>
        <v>EA/NRW environmental programme bioresources (WINEP/NEP) - Sludge investigations and monitoring (NEP only) bioresources opex - Total</v>
      </c>
      <c r="D109" s="123" t="str">
        <f>'F_Input Override'!D109</f>
        <v>£m</v>
      </c>
      <c r="E109" s="123" t="str">
        <f>'F_Input Override'!E109</f>
        <v>Price Review 2024</v>
      </c>
      <c r="F109" s="122">
        <f ca="1">IF('F_Input Override'!F109="",'Consolidated Input'!F109,'F_Input Override'!F109)</f>
        <v>0</v>
      </c>
      <c r="G109" s="122">
        <f ca="1">IF('F_Input Override'!G109="",'Consolidated Input'!G109,'F_Input Override'!G109)</f>
        <v>0</v>
      </c>
      <c r="H109" s="122">
        <f ca="1">IF('F_Input Override'!H109="",'Consolidated Input'!H109,'F_Input Override'!H109)</f>
        <v>0</v>
      </c>
      <c r="I109" s="122">
        <f ca="1">IF('F_Input Override'!I109="",'Consolidated Input'!I109,'F_Input Override'!I109)</f>
        <v>0</v>
      </c>
      <c r="J109" s="122">
        <f ca="1">IF('F_Input Override'!J109="",'Consolidated Input'!J109,'F_Input Override'!J109)</f>
        <v>0</v>
      </c>
      <c r="K109" s="122">
        <f ca="1">IF('F_Input Override'!K109="",'Consolidated Input'!K109,'F_Input Override'!K109)</f>
        <v>0</v>
      </c>
      <c r="L109" s="122">
        <f ca="1">IF('F_Input Override'!L109="",'Consolidated Input'!L109,'F_Input Override'!L109)</f>
        <v>0</v>
      </c>
      <c r="M109" s="125">
        <f ca="1">SUM(Table3[[#This Row],[2023-24]:[2029-30]])</f>
        <v>0</v>
      </c>
    </row>
    <row r="110" spans="1:13" s="2" customFormat="1" ht="13.15">
      <c r="A110" s="123" t="str">
        <f>'F_Input Override'!A110</f>
        <v>SVE</v>
      </c>
      <c r="B110" s="123" t="str">
        <f>'F_Input Override'!B110</f>
        <v>CWW17_151TOT_PR24</v>
      </c>
      <c r="C110" s="123" t="str">
        <f>'F_Input Override'!C110</f>
        <v>EA/NRW environmental programme bioresources (WINEP/NEP) - Sludge investigations and monitoring (NEP only) bioresources totex - Total</v>
      </c>
      <c r="D110" s="123" t="str">
        <f>'F_Input Override'!D110</f>
        <v>£m</v>
      </c>
      <c r="E110" s="123" t="str">
        <f>'F_Input Override'!E110</f>
        <v>Price Review 2024</v>
      </c>
      <c r="F110" s="122">
        <f ca="1">IF('F_Input Override'!F110="",'Consolidated Input'!F110,'F_Input Override'!F110)</f>
        <v>0</v>
      </c>
      <c r="G110" s="122">
        <f ca="1">IF('F_Input Override'!G110="",'Consolidated Input'!G110,'F_Input Override'!G110)</f>
        <v>0</v>
      </c>
      <c r="H110" s="122">
        <f ca="1">IF('F_Input Override'!H110="",'Consolidated Input'!H110,'F_Input Override'!H110)</f>
        <v>0</v>
      </c>
      <c r="I110" s="122">
        <f ca="1">IF('F_Input Override'!I110="",'Consolidated Input'!I110,'F_Input Override'!I110)</f>
        <v>0</v>
      </c>
      <c r="J110" s="122">
        <f ca="1">IF('F_Input Override'!J110="",'Consolidated Input'!J110,'F_Input Override'!J110)</f>
        <v>0</v>
      </c>
      <c r="K110" s="122">
        <f ca="1">IF('F_Input Override'!K110="",'Consolidated Input'!K110,'F_Input Override'!K110)</f>
        <v>0</v>
      </c>
      <c r="L110" s="122">
        <f ca="1">IF('F_Input Override'!L110="",'Consolidated Input'!L110,'F_Input Override'!L110)</f>
        <v>0</v>
      </c>
      <c r="M110" s="125">
        <f ca="1">SUM(Table3[[#This Row],[2023-24]:[2029-30]])</f>
        <v>0</v>
      </c>
    </row>
    <row r="111" spans="1:13" s="2" customFormat="1" ht="13.15">
      <c r="A111" s="123" t="str">
        <f>'F_Input Override'!A111</f>
        <v>SVE</v>
      </c>
      <c r="B111" s="123" t="str">
        <f>'F_Input Override'!B111</f>
        <v>CWW20_064_PR24</v>
      </c>
      <c r="C111" s="123" t="str">
        <f>'F_Input Override'!C111</f>
        <v>Other data - Total number of WINEP/NEP investigations</v>
      </c>
      <c r="D111" s="123" t="str">
        <f>'F_Input Override'!D111</f>
        <v>nr</v>
      </c>
      <c r="E111" s="123" t="str">
        <f>'F_Input Override'!E111</f>
        <v>Price Review 2024</v>
      </c>
      <c r="F111" s="122">
        <f ca="1">IF('F_Input Override'!F111="",'Consolidated Input'!F111,'F_Input Override'!F111)</f>
        <v>0</v>
      </c>
      <c r="G111" s="122">
        <f ca="1">IF('F_Input Override'!G111="",'Consolidated Input'!G111,'F_Input Override'!G111)</f>
        <v>0</v>
      </c>
      <c r="H111" s="122">
        <f ca="1">IF('F_Input Override'!H111="",'Consolidated Input'!H111,'F_Input Override'!H111)</f>
        <v>554</v>
      </c>
      <c r="I111" s="122">
        <f ca="1">IF('F_Input Override'!I111="",'Consolidated Input'!I111,'F_Input Override'!I111)</f>
        <v>630</v>
      </c>
      <c r="J111" s="122">
        <f ca="1">IF('F_Input Override'!J111="",'Consolidated Input'!J111,'F_Input Override'!J111)</f>
        <v>0</v>
      </c>
      <c r="K111" s="122">
        <f ca="1">IF('F_Input Override'!K111="",'Consolidated Input'!K111,'F_Input Override'!K111)</f>
        <v>0</v>
      </c>
      <c r="L111" s="122">
        <f ca="1">IF('F_Input Override'!L111="",'Consolidated Input'!L111,'F_Input Override'!L111)</f>
        <v>0</v>
      </c>
      <c r="M111" s="125">
        <f ca="1">SUM(Table3[[#This Row],[2023-24]:[2029-30]])</f>
        <v>1184</v>
      </c>
    </row>
    <row r="112" spans="1:13" s="2" customFormat="1" ht="13.15">
      <c r="A112" s="123" t="str">
        <f>'F_Input Override'!A112</f>
        <v>SVE</v>
      </c>
      <c r="B112" s="123" t="str">
        <f>'F_Input Override'!B112</f>
        <v>BIO5_011_PR24</v>
      </c>
      <c r="C112" s="123" t="str">
        <f>'F_Input Override'!C112</f>
        <v>Sludge management/sludge treatment/ Bioresources cost driver - Additional Line 1; Sludge management/sludge treatment/ Bioresources cost driver</v>
      </c>
      <c r="D112" s="123" t="str">
        <f>'F_Input Override'!D112</f>
        <v>define</v>
      </c>
      <c r="E112" s="123" t="str">
        <f>'F_Input Override'!E112</f>
        <v>Price Review 2024</v>
      </c>
      <c r="F112" s="122">
        <f ca="1">IF('F_Input Override'!F112="",'Consolidated Input'!F112,'F_Input Override'!F112)</f>
        <v>0</v>
      </c>
      <c r="G112" s="122">
        <f ca="1">IF('F_Input Override'!G112="",'Consolidated Input'!G112,'F_Input Override'!G112)</f>
        <v>0</v>
      </c>
      <c r="H112" s="122">
        <f ca="1">IF('F_Input Override'!H112="",'Consolidated Input'!H112,'F_Input Override'!H112)</f>
        <v>0</v>
      </c>
      <c r="I112" s="122">
        <f ca="1">IF('F_Input Override'!I112="",'Consolidated Input'!I112,'F_Input Override'!I112)</f>
        <v>0</v>
      </c>
      <c r="J112" s="122">
        <f ca="1">IF('F_Input Override'!J112="",'Consolidated Input'!J112,'F_Input Override'!J112)</f>
        <v>0</v>
      </c>
      <c r="K112" s="122">
        <f ca="1">IF('F_Input Override'!K112="",'Consolidated Input'!K112,'F_Input Override'!K112)</f>
        <v>0</v>
      </c>
      <c r="L112" s="122">
        <f ca="1">IF('F_Input Override'!L112="",'Consolidated Input'!L112,'F_Input Override'!L112)</f>
        <v>0</v>
      </c>
      <c r="M112" s="125">
        <f ca="1">SUM(Table3[[#This Row],[2023-24]:[2029-30]])</f>
        <v>0</v>
      </c>
    </row>
    <row r="113" spans="1:13" s="2" customFormat="1" ht="13.15">
      <c r="A113" s="123" t="str">
        <f>'F_Input Override'!A113</f>
        <v>SWB</v>
      </c>
      <c r="B113" s="123" t="str">
        <f>'F_Input Override'!B113</f>
        <v>CWW3_149TOT_PR24</v>
      </c>
      <c r="C113" s="123" t="str">
        <f>'F_Input Override'!C113</f>
        <v>EA/NRW environmental programme bioresources (WINEP/NEP) - Sludge investigations and monitoring (NEP only) bioresources capex - Total</v>
      </c>
      <c r="D113" s="123" t="str">
        <f>'F_Input Override'!D113</f>
        <v>£m</v>
      </c>
      <c r="E113" s="123" t="str">
        <f>'F_Input Override'!E113</f>
        <v>Price Review 2024</v>
      </c>
      <c r="F113" s="122">
        <f ca="1">IF('F_Input Override'!F113="",'Consolidated Input'!F113,'F_Input Override'!F113)</f>
        <v>0</v>
      </c>
      <c r="G113" s="122">
        <f ca="1">IF('F_Input Override'!G113="",'Consolidated Input'!G113,'F_Input Override'!G113)</f>
        <v>0</v>
      </c>
      <c r="H113" s="122">
        <f ca="1">IF('F_Input Override'!H113="",'Consolidated Input'!H113,'F_Input Override'!H113)</f>
        <v>0</v>
      </c>
      <c r="I113" s="122">
        <f ca="1">IF('F_Input Override'!I113="",'Consolidated Input'!I113,'F_Input Override'!I113)</f>
        <v>0</v>
      </c>
      <c r="J113" s="122">
        <f ca="1">IF('F_Input Override'!J113="",'Consolidated Input'!J113,'F_Input Override'!J113)</f>
        <v>0</v>
      </c>
      <c r="K113" s="122">
        <f ca="1">IF('F_Input Override'!K113="",'Consolidated Input'!K113,'F_Input Override'!K113)</f>
        <v>0</v>
      </c>
      <c r="L113" s="122">
        <f ca="1">IF('F_Input Override'!L113="",'Consolidated Input'!L113,'F_Input Override'!L113)</f>
        <v>0</v>
      </c>
      <c r="M113" s="125">
        <f ca="1">SUM(Table3[[#This Row],[2023-24]:[2029-30]])</f>
        <v>0</v>
      </c>
    </row>
    <row r="114" spans="1:13" s="2" customFormat="1" ht="13.15">
      <c r="A114" s="123" t="str">
        <f>'F_Input Override'!A114</f>
        <v>SWB</v>
      </c>
      <c r="B114" s="123" t="str">
        <f>'F_Input Override'!B114</f>
        <v>CWW3_150TOT_PR24</v>
      </c>
      <c r="C114" s="123" t="str">
        <f>'F_Input Override'!C114</f>
        <v>EA/NRW environmental programme bioresources (WINEP/NEP) - Sludge investigations and monitoring (NEP only) bioresources opex - Total</v>
      </c>
      <c r="D114" s="123" t="str">
        <f>'F_Input Override'!D114</f>
        <v>£m</v>
      </c>
      <c r="E114" s="123" t="str">
        <f>'F_Input Override'!E114</f>
        <v>Price Review 2024</v>
      </c>
      <c r="F114" s="122">
        <f ca="1">IF('F_Input Override'!F114="",'Consolidated Input'!F114,'F_Input Override'!F114)</f>
        <v>0</v>
      </c>
      <c r="G114" s="122">
        <f ca="1">IF('F_Input Override'!G114="",'Consolidated Input'!G114,'F_Input Override'!G114)</f>
        <v>0</v>
      </c>
      <c r="H114" s="122">
        <f ca="1">IF('F_Input Override'!H114="",'Consolidated Input'!H114,'F_Input Override'!H114)</f>
        <v>0</v>
      </c>
      <c r="I114" s="122">
        <f ca="1">IF('F_Input Override'!I114="",'Consolidated Input'!I114,'F_Input Override'!I114)</f>
        <v>0</v>
      </c>
      <c r="J114" s="122">
        <f ca="1">IF('F_Input Override'!J114="",'Consolidated Input'!J114,'F_Input Override'!J114)</f>
        <v>0</v>
      </c>
      <c r="K114" s="122">
        <f ca="1">IF('F_Input Override'!K114="",'Consolidated Input'!K114,'F_Input Override'!K114)</f>
        <v>0</v>
      </c>
      <c r="L114" s="122">
        <f ca="1">IF('F_Input Override'!L114="",'Consolidated Input'!L114,'F_Input Override'!L114)</f>
        <v>0</v>
      </c>
      <c r="M114" s="125">
        <f ca="1">SUM(Table3[[#This Row],[2023-24]:[2029-30]])</f>
        <v>0</v>
      </c>
    </row>
    <row r="115" spans="1:13" s="2" customFormat="1" ht="13.15">
      <c r="A115" s="123" t="str">
        <f>'F_Input Override'!A115</f>
        <v>SWB</v>
      </c>
      <c r="B115" s="123" t="str">
        <f>'F_Input Override'!B115</f>
        <v>CWW3_151TOT_PR24</v>
      </c>
      <c r="C115" s="123" t="str">
        <f>'F_Input Override'!C115</f>
        <v>EA/NRW environmental programme bioresources (WINEP/NEP) - Sludge investigations and monitoring (NEP only) bioresources totex - Total</v>
      </c>
      <c r="D115" s="123" t="str">
        <f>'F_Input Override'!D115</f>
        <v>£m</v>
      </c>
      <c r="E115" s="123" t="str">
        <f>'F_Input Override'!E115</f>
        <v>Price Review 2024</v>
      </c>
      <c r="F115" s="122">
        <f ca="1">IF('F_Input Override'!F115="",'Consolidated Input'!F115,'F_Input Override'!F115)</f>
        <v>0</v>
      </c>
      <c r="G115" s="122">
        <f ca="1">IF('F_Input Override'!G115="",'Consolidated Input'!G115,'F_Input Override'!G115)</f>
        <v>0</v>
      </c>
      <c r="H115" s="122">
        <f ca="1">IF('F_Input Override'!H115="",'Consolidated Input'!H115,'F_Input Override'!H115)</f>
        <v>0</v>
      </c>
      <c r="I115" s="122">
        <f ca="1">IF('F_Input Override'!I115="",'Consolidated Input'!I115,'F_Input Override'!I115)</f>
        <v>0</v>
      </c>
      <c r="J115" s="122">
        <f ca="1">IF('F_Input Override'!J115="",'Consolidated Input'!J115,'F_Input Override'!J115)</f>
        <v>0</v>
      </c>
      <c r="K115" s="122">
        <f ca="1">IF('F_Input Override'!K115="",'Consolidated Input'!K115,'F_Input Override'!K115)</f>
        <v>0</v>
      </c>
      <c r="L115" s="122">
        <f ca="1">IF('F_Input Override'!L115="",'Consolidated Input'!L115,'F_Input Override'!L115)</f>
        <v>0</v>
      </c>
      <c r="M115" s="125">
        <f ca="1">SUM(Table3[[#This Row],[2023-24]:[2029-30]])</f>
        <v>0</v>
      </c>
    </row>
    <row r="116" spans="1:13" s="2" customFormat="1" ht="13.15">
      <c r="A116" s="123" t="str">
        <f>'F_Input Override'!A116</f>
        <v>SWB</v>
      </c>
      <c r="B116" s="123" t="str">
        <f>'F_Input Override'!B116</f>
        <v>CWW9_149TOT_PR24</v>
      </c>
      <c r="C116" s="123" t="str">
        <f>'F_Input Override'!C116</f>
        <v>EA/NRW environmental programme bioresources (WINEP/NEP) - Sludge investigations and monitoring (NEP only) bioresources capex - Total</v>
      </c>
      <c r="D116" s="123" t="str">
        <f>'F_Input Override'!D116</f>
        <v>£m</v>
      </c>
      <c r="E116" s="123" t="str">
        <f>'F_Input Override'!E116</f>
        <v>Price Review 2024</v>
      </c>
      <c r="F116" s="122">
        <f ca="1">IF('F_Input Override'!F116="",'Consolidated Input'!F116,'F_Input Override'!F116)</f>
        <v>0</v>
      </c>
      <c r="G116" s="122">
        <f ca="1">IF('F_Input Override'!G116="",'Consolidated Input'!G116,'F_Input Override'!G116)</f>
        <v>0</v>
      </c>
      <c r="H116" s="122">
        <f ca="1">IF('F_Input Override'!H116="",'Consolidated Input'!H116,'F_Input Override'!H116)</f>
        <v>0</v>
      </c>
      <c r="I116" s="122">
        <f ca="1">IF('F_Input Override'!I116="",'Consolidated Input'!I116,'F_Input Override'!I116)</f>
        <v>0</v>
      </c>
      <c r="J116" s="122">
        <f ca="1">IF('F_Input Override'!J116="",'Consolidated Input'!J116,'F_Input Override'!J116)</f>
        <v>0</v>
      </c>
      <c r="K116" s="122">
        <f ca="1">IF('F_Input Override'!K116="",'Consolidated Input'!K116,'F_Input Override'!K116)</f>
        <v>0</v>
      </c>
      <c r="L116" s="122">
        <f ca="1">IF('F_Input Override'!L116="",'Consolidated Input'!L116,'F_Input Override'!L116)</f>
        <v>0</v>
      </c>
      <c r="M116" s="125">
        <f ca="1">SUM(Table3[[#This Row],[2023-24]:[2029-30]])</f>
        <v>0</v>
      </c>
    </row>
    <row r="117" spans="1:13" s="2" customFormat="1" ht="13.15">
      <c r="A117" s="123" t="str">
        <f>'F_Input Override'!A117</f>
        <v>SWB</v>
      </c>
      <c r="B117" s="123" t="str">
        <f>'F_Input Override'!B117</f>
        <v>CWW9_150TOT_PR24</v>
      </c>
      <c r="C117" s="123" t="str">
        <f>'F_Input Override'!C117</f>
        <v>EA/NRW environmental programme bioresources (WINEP/NEP) - Sludge investigations and monitoring (NEP only) bioresources opex - Total</v>
      </c>
      <c r="D117" s="123" t="str">
        <f>'F_Input Override'!D117</f>
        <v>£m</v>
      </c>
      <c r="E117" s="123" t="str">
        <f>'F_Input Override'!E117</f>
        <v>Price Review 2024</v>
      </c>
      <c r="F117" s="122">
        <f ca="1">IF('F_Input Override'!F117="",'Consolidated Input'!F117,'F_Input Override'!F117)</f>
        <v>0</v>
      </c>
      <c r="G117" s="122">
        <f ca="1">IF('F_Input Override'!G117="",'Consolidated Input'!G117,'F_Input Override'!G117)</f>
        <v>0</v>
      </c>
      <c r="H117" s="122">
        <f ca="1">IF('F_Input Override'!H117="",'Consolidated Input'!H117,'F_Input Override'!H117)</f>
        <v>0</v>
      </c>
      <c r="I117" s="122">
        <f ca="1">IF('F_Input Override'!I117="",'Consolidated Input'!I117,'F_Input Override'!I117)</f>
        <v>0</v>
      </c>
      <c r="J117" s="122">
        <f ca="1">IF('F_Input Override'!J117="",'Consolidated Input'!J117,'F_Input Override'!J117)</f>
        <v>0</v>
      </c>
      <c r="K117" s="122">
        <f ca="1">IF('F_Input Override'!K117="",'Consolidated Input'!K117,'F_Input Override'!K117)</f>
        <v>0</v>
      </c>
      <c r="L117" s="122">
        <f ca="1">IF('F_Input Override'!L117="",'Consolidated Input'!L117,'F_Input Override'!L117)</f>
        <v>0</v>
      </c>
      <c r="M117" s="125">
        <f ca="1">SUM(Table3[[#This Row],[2023-24]:[2029-30]])</f>
        <v>0</v>
      </c>
    </row>
    <row r="118" spans="1:13" s="2" customFormat="1" ht="13.15">
      <c r="A118" s="123" t="str">
        <f>'F_Input Override'!A118</f>
        <v>SWB</v>
      </c>
      <c r="B118" s="123" t="str">
        <f>'F_Input Override'!B118</f>
        <v>CWW9_151TOT_PR24</v>
      </c>
      <c r="C118" s="123" t="str">
        <f>'F_Input Override'!C118</f>
        <v>EA/NRW environmental programme bioresources (WINEP/NEP) - Sludge investigations and monitoring (NEP only) bioresources totex - Total</v>
      </c>
      <c r="D118" s="123" t="str">
        <f>'F_Input Override'!D118</f>
        <v>£m</v>
      </c>
      <c r="E118" s="123" t="str">
        <f>'F_Input Override'!E118</f>
        <v>Price Review 2024</v>
      </c>
      <c r="F118" s="122">
        <f ca="1">IF('F_Input Override'!F118="",'Consolidated Input'!F118,'F_Input Override'!F118)</f>
        <v>0</v>
      </c>
      <c r="G118" s="122">
        <f ca="1">IF('F_Input Override'!G118="",'Consolidated Input'!G118,'F_Input Override'!G118)</f>
        <v>0</v>
      </c>
      <c r="H118" s="122">
        <f ca="1">IF('F_Input Override'!H118="",'Consolidated Input'!H118,'F_Input Override'!H118)</f>
        <v>0</v>
      </c>
      <c r="I118" s="122">
        <f ca="1">IF('F_Input Override'!I118="",'Consolidated Input'!I118,'F_Input Override'!I118)</f>
        <v>0</v>
      </c>
      <c r="J118" s="122">
        <f ca="1">IF('F_Input Override'!J118="",'Consolidated Input'!J118,'F_Input Override'!J118)</f>
        <v>0</v>
      </c>
      <c r="K118" s="122">
        <f ca="1">IF('F_Input Override'!K118="",'Consolidated Input'!K118,'F_Input Override'!K118)</f>
        <v>0</v>
      </c>
      <c r="L118" s="122">
        <f ca="1">IF('F_Input Override'!L118="",'Consolidated Input'!L118,'F_Input Override'!L118)</f>
        <v>0</v>
      </c>
      <c r="M118" s="125">
        <f ca="1">SUM(Table3[[#This Row],[2023-24]:[2029-30]])</f>
        <v>0</v>
      </c>
    </row>
    <row r="119" spans="1:13" s="2" customFormat="1" ht="13.15">
      <c r="A119" s="123" t="str">
        <f>'F_Input Override'!A119</f>
        <v>SWB</v>
      </c>
      <c r="B119" s="123" t="str">
        <f>'F_Input Override'!B119</f>
        <v>CWW12_149TOT_PR24</v>
      </c>
      <c r="C119" s="123" t="str">
        <f>'F_Input Override'!C119</f>
        <v>EA/NRW environmental programme bioresources (WINEP/NEP) - Sludge investigations and monitoring (NEP only) bioresources capex - Total</v>
      </c>
      <c r="D119" s="123" t="str">
        <f>'F_Input Override'!D119</f>
        <v>£m</v>
      </c>
      <c r="E119" s="123" t="str">
        <f>'F_Input Override'!E119</f>
        <v>Price Review 2024</v>
      </c>
      <c r="F119" s="122">
        <f ca="1">IF('F_Input Override'!F119="",'Consolidated Input'!F119,'F_Input Override'!F119)</f>
        <v>0</v>
      </c>
      <c r="G119" s="122">
        <f ca="1">IF('F_Input Override'!G119="",'Consolidated Input'!G119,'F_Input Override'!G119)</f>
        <v>0</v>
      </c>
      <c r="H119" s="122">
        <f ca="1">IF('F_Input Override'!H119="",'Consolidated Input'!H119,'F_Input Override'!H119)</f>
        <v>0</v>
      </c>
      <c r="I119" s="122">
        <f ca="1">IF('F_Input Override'!I119="",'Consolidated Input'!I119,'F_Input Override'!I119)</f>
        <v>0</v>
      </c>
      <c r="J119" s="122">
        <f ca="1">IF('F_Input Override'!J119="",'Consolidated Input'!J119,'F_Input Override'!J119)</f>
        <v>0</v>
      </c>
      <c r="K119" s="122">
        <f ca="1">IF('F_Input Override'!K119="",'Consolidated Input'!K119,'F_Input Override'!K119)</f>
        <v>0</v>
      </c>
      <c r="L119" s="122">
        <f ca="1">IF('F_Input Override'!L119="",'Consolidated Input'!L119,'F_Input Override'!L119)</f>
        <v>0</v>
      </c>
      <c r="M119" s="125">
        <f ca="1">SUM(Table3[[#This Row],[2023-24]:[2029-30]])</f>
        <v>0</v>
      </c>
    </row>
    <row r="120" spans="1:13" s="2" customFormat="1" ht="13.15">
      <c r="A120" s="123" t="str">
        <f>'F_Input Override'!A120</f>
        <v>SWB</v>
      </c>
      <c r="B120" s="123" t="str">
        <f>'F_Input Override'!B120</f>
        <v>CWW12_150TOT_PR24</v>
      </c>
      <c r="C120" s="123" t="str">
        <f>'F_Input Override'!C120</f>
        <v>EA/NRW environmental programme bioresources (WINEP/NEP) - Sludge investigations and monitoring (NEP only) bioresources opex - Total</v>
      </c>
      <c r="D120" s="123" t="str">
        <f>'F_Input Override'!D120</f>
        <v>£m</v>
      </c>
      <c r="E120" s="123" t="str">
        <f>'F_Input Override'!E120</f>
        <v>Price Review 2024</v>
      </c>
      <c r="F120" s="122">
        <f ca="1">IF('F_Input Override'!F120="",'Consolidated Input'!F120,'F_Input Override'!F120)</f>
        <v>0</v>
      </c>
      <c r="G120" s="122">
        <f ca="1">IF('F_Input Override'!G120="",'Consolidated Input'!G120,'F_Input Override'!G120)</f>
        <v>0</v>
      </c>
      <c r="H120" s="122">
        <f ca="1">IF('F_Input Override'!H120="",'Consolidated Input'!H120,'F_Input Override'!H120)</f>
        <v>0</v>
      </c>
      <c r="I120" s="122">
        <f ca="1">IF('F_Input Override'!I120="",'Consolidated Input'!I120,'F_Input Override'!I120)</f>
        <v>0</v>
      </c>
      <c r="J120" s="122">
        <f ca="1">IF('F_Input Override'!J120="",'Consolidated Input'!J120,'F_Input Override'!J120)</f>
        <v>0</v>
      </c>
      <c r="K120" s="122">
        <f ca="1">IF('F_Input Override'!K120="",'Consolidated Input'!K120,'F_Input Override'!K120)</f>
        <v>0</v>
      </c>
      <c r="L120" s="122">
        <f ca="1">IF('F_Input Override'!L120="",'Consolidated Input'!L120,'F_Input Override'!L120)</f>
        <v>0</v>
      </c>
      <c r="M120" s="125">
        <f ca="1">SUM(Table3[[#This Row],[2023-24]:[2029-30]])</f>
        <v>0</v>
      </c>
    </row>
    <row r="121" spans="1:13" s="2" customFormat="1" ht="13.15">
      <c r="A121" s="123" t="str">
        <f>'F_Input Override'!A121</f>
        <v>SWB</v>
      </c>
      <c r="B121" s="123" t="str">
        <f>'F_Input Override'!B121</f>
        <v>CWW12_151TOT_PR24</v>
      </c>
      <c r="C121" s="123" t="str">
        <f>'F_Input Override'!C121</f>
        <v>EA/NRW environmental programme bioresources (WINEP/NEP) - Sludge investigations and monitoring (NEP only) bioresources totex - Total</v>
      </c>
      <c r="D121" s="123" t="str">
        <f>'F_Input Override'!D121</f>
        <v>£m</v>
      </c>
      <c r="E121" s="123" t="str">
        <f>'F_Input Override'!E121</f>
        <v>Price Review 2024</v>
      </c>
      <c r="F121" s="122">
        <f ca="1">IF('F_Input Override'!F121="",'Consolidated Input'!F121,'F_Input Override'!F121)</f>
        <v>0</v>
      </c>
      <c r="G121" s="122">
        <f ca="1">IF('F_Input Override'!G121="",'Consolidated Input'!G121,'F_Input Override'!G121)</f>
        <v>0</v>
      </c>
      <c r="H121" s="122">
        <f ca="1">IF('F_Input Override'!H121="",'Consolidated Input'!H121,'F_Input Override'!H121)</f>
        <v>0</v>
      </c>
      <c r="I121" s="122">
        <f ca="1">IF('F_Input Override'!I121="",'Consolidated Input'!I121,'F_Input Override'!I121)</f>
        <v>0</v>
      </c>
      <c r="J121" s="122">
        <f ca="1">IF('F_Input Override'!J121="",'Consolidated Input'!J121,'F_Input Override'!J121)</f>
        <v>0</v>
      </c>
      <c r="K121" s="122">
        <f ca="1">IF('F_Input Override'!K121="",'Consolidated Input'!K121,'F_Input Override'!K121)</f>
        <v>0</v>
      </c>
      <c r="L121" s="122">
        <f ca="1">IF('F_Input Override'!L121="",'Consolidated Input'!L121,'F_Input Override'!L121)</f>
        <v>0</v>
      </c>
      <c r="M121" s="125">
        <f ca="1">SUM(Table3[[#This Row],[2023-24]:[2029-30]])</f>
        <v>0</v>
      </c>
    </row>
    <row r="122" spans="1:13" s="2" customFormat="1" ht="13.15">
      <c r="A122" s="123" t="str">
        <f>'F_Input Override'!A122</f>
        <v>SWB</v>
      </c>
      <c r="B122" s="123" t="str">
        <f>'F_Input Override'!B122</f>
        <v>CWW13_201_PR24</v>
      </c>
      <c r="C122" s="123" t="str">
        <f>'F_Input Override'!C122</f>
        <v>EA/NRW environmental programme bioresources (WINEP/NEP) - Sludge investigations and monitoring; BVA (WINEP/NEP) bioresources capex - Expenditure on projects starting in AMP8</v>
      </c>
      <c r="D122" s="123" t="str">
        <f>'F_Input Override'!D122</f>
        <v>£m</v>
      </c>
      <c r="E122" s="123" t="str">
        <f>'F_Input Override'!E122</f>
        <v>Price Review 2024</v>
      </c>
      <c r="F122" s="122">
        <f ca="1">IF('F_Input Override'!F122="",'Consolidated Input'!F122,'F_Input Override'!F122)</f>
        <v>0</v>
      </c>
      <c r="G122" s="122">
        <f ca="1">IF('F_Input Override'!G122="",'Consolidated Input'!G122,'F_Input Override'!G122)</f>
        <v>0</v>
      </c>
      <c r="H122" s="122">
        <f ca="1">IF('F_Input Override'!H122="",'Consolidated Input'!H122,'F_Input Override'!H122)</f>
        <v>0</v>
      </c>
      <c r="I122" s="122">
        <f ca="1">IF('F_Input Override'!I122="",'Consolidated Input'!I122,'F_Input Override'!I122)</f>
        <v>0</v>
      </c>
      <c r="J122" s="122">
        <f ca="1">IF('F_Input Override'!J122="",'Consolidated Input'!J122,'F_Input Override'!J122)</f>
        <v>0</v>
      </c>
      <c r="K122" s="122">
        <f ca="1">IF('F_Input Override'!K122="",'Consolidated Input'!K122,'F_Input Override'!K122)</f>
        <v>0</v>
      </c>
      <c r="L122" s="122">
        <f ca="1">IF('F_Input Override'!L122="",'Consolidated Input'!L122,'F_Input Override'!L122)</f>
        <v>0</v>
      </c>
      <c r="M122" s="125">
        <f ca="1">SUM(Table3[[#This Row],[2023-24]:[2029-30]])</f>
        <v>0</v>
      </c>
    </row>
    <row r="123" spans="1:13" s="2" customFormat="1" ht="13.15">
      <c r="A123" s="123" t="str">
        <f>'F_Input Override'!A123</f>
        <v>SWB</v>
      </c>
      <c r="B123" s="123" t="str">
        <f>'F_Input Override'!B123</f>
        <v>CWW13_202_PR24</v>
      </c>
      <c r="C123" s="123" t="str">
        <f>'F_Input Override'!C123</f>
        <v>EA/NRW environmental programme bioresources (WINEP/NEP) - Sludge investigations and monitoring; BVA (WINEP/NEP) bioresources opex - Expenditure on projects starting in AMP8</v>
      </c>
      <c r="D123" s="123" t="str">
        <f>'F_Input Override'!D123</f>
        <v>£m</v>
      </c>
      <c r="E123" s="123" t="str">
        <f>'F_Input Override'!E123</f>
        <v>Price Review 2024</v>
      </c>
      <c r="F123" s="122">
        <f ca="1">IF('F_Input Override'!F123="",'Consolidated Input'!F123,'F_Input Override'!F123)</f>
        <v>0</v>
      </c>
      <c r="G123" s="122">
        <f ca="1">IF('F_Input Override'!G123="",'Consolidated Input'!G123,'F_Input Override'!G123)</f>
        <v>0</v>
      </c>
      <c r="H123" s="122">
        <f ca="1">IF('F_Input Override'!H123="",'Consolidated Input'!H123,'F_Input Override'!H123)</f>
        <v>0</v>
      </c>
      <c r="I123" s="122">
        <f ca="1">IF('F_Input Override'!I123="",'Consolidated Input'!I123,'F_Input Override'!I123)</f>
        <v>0</v>
      </c>
      <c r="J123" s="122">
        <f ca="1">IF('F_Input Override'!J123="",'Consolidated Input'!J123,'F_Input Override'!J123)</f>
        <v>0</v>
      </c>
      <c r="K123" s="122">
        <f ca="1">IF('F_Input Override'!K123="",'Consolidated Input'!K123,'F_Input Override'!K123)</f>
        <v>0</v>
      </c>
      <c r="L123" s="122">
        <f ca="1">IF('F_Input Override'!L123="",'Consolidated Input'!L123,'F_Input Override'!L123)</f>
        <v>0</v>
      </c>
      <c r="M123" s="125">
        <f ca="1">SUM(Table3[[#This Row],[2023-24]:[2029-30]])</f>
        <v>0</v>
      </c>
    </row>
    <row r="124" spans="1:13" s="2" customFormat="1" ht="13.15">
      <c r="A124" s="123" t="str">
        <f>'F_Input Override'!A124</f>
        <v>SWB</v>
      </c>
      <c r="B124" s="123" t="str">
        <f>'F_Input Override'!B124</f>
        <v>CWW13_203_PR24</v>
      </c>
      <c r="C124" s="123" t="str">
        <f>'F_Input Override'!C124</f>
        <v>EA/NRW environmental programme bioresources (WINEP/NEP) - Sludge investigations and monitoring; BVA (WINEP/NEP) bioresources totex - Expenditure on projects starting in AMP8</v>
      </c>
      <c r="D124" s="123" t="str">
        <f>'F_Input Override'!D124</f>
        <v>£m</v>
      </c>
      <c r="E124" s="123" t="str">
        <f>'F_Input Override'!E124</f>
        <v>Price Review 2024</v>
      </c>
      <c r="F124" s="122">
        <f ca="1">IF('F_Input Override'!F124="",'Consolidated Input'!F124,'F_Input Override'!F124)</f>
        <v>0</v>
      </c>
      <c r="G124" s="122">
        <f ca="1">IF('F_Input Override'!G124="",'Consolidated Input'!G124,'F_Input Override'!G124)</f>
        <v>0</v>
      </c>
      <c r="H124" s="122">
        <f ca="1">IF('F_Input Override'!H124="",'Consolidated Input'!H124,'F_Input Override'!H124)</f>
        <v>0</v>
      </c>
      <c r="I124" s="122">
        <f ca="1">IF('F_Input Override'!I124="",'Consolidated Input'!I124,'F_Input Override'!I124)</f>
        <v>0</v>
      </c>
      <c r="J124" s="122">
        <f ca="1">IF('F_Input Override'!J124="",'Consolidated Input'!J124,'F_Input Override'!J124)</f>
        <v>0</v>
      </c>
      <c r="K124" s="122">
        <f ca="1">IF('F_Input Override'!K124="",'Consolidated Input'!K124,'F_Input Override'!K124)</f>
        <v>0</v>
      </c>
      <c r="L124" s="122">
        <f ca="1">IF('F_Input Override'!L124="",'Consolidated Input'!L124,'F_Input Override'!L124)</f>
        <v>0</v>
      </c>
      <c r="M124" s="125">
        <f ca="1">SUM(Table3[[#This Row],[2023-24]:[2029-30]])</f>
        <v>0</v>
      </c>
    </row>
    <row r="125" spans="1:13" s="2" customFormat="1" ht="13.15">
      <c r="A125" s="123" t="str">
        <f>'F_Input Override'!A125</f>
        <v>SWB</v>
      </c>
      <c r="B125" s="123" t="str">
        <f>'F_Input Override'!B125</f>
        <v>CWW13_204_PR24</v>
      </c>
      <c r="C125" s="123" t="str">
        <f>'F_Input Override'!C125</f>
        <v>EA/NRW environmental programme bioresources (WINEP/NEP) - Sludge investigations and monitoring; BVA (WINEP/NEP) bioresources third party contributions - Expenditure on projects starting in AMP8</v>
      </c>
      <c r="D125" s="123" t="str">
        <f>'F_Input Override'!D125</f>
        <v>£m</v>
      </c>
      <c r="E125" s="123" t="str">
        <f>'F_Input Override'!E125</f>
        <v>Price Review 2024</v>
      </c>
      <c r="F125" s="122">
        <f ca="1">IF('F_Input Override'!F125="",'Consolidated Input'!F125,'F_Input Override'!F125)</f>
        <v>0</v>
      </c>
      <c r="G125" s="122">
        <f ca="1">IF('F_Input Override'!G125="",'Consolidated Input'!G125,'F_Input Override'!G125)</f>
        <v>0</v>
      </c>
      <c r="H125" s="122">
        <f ca="1">IF('F_Input Override'!H125="",'Consolidated Input'!H125,'F_Input Override'!H125)</f>
        <v>0</v>
      </c>
      <c r="I125" s="122">
        <f ca="1">IF('F_Input Override'!I125="",'Consolidated Input'!I125,'F_Input Override'!I125)</f>
        <v>0</v>
      </c>
      <c r="J125" s="122">
        <f ca="1">IF('F_Input Override'!J125="",'Consolidated Input'!J125,'F_Input Override'!J125)</f>
        <v>0</v>
      </c>
      <c r="K125" s="122">
        <f ca="1">IF('F_Input Override'!K125="",'Consolidated Input'!K125,'F_Input Override'!K125)</f>
        <v>0</v>
      </c>
      <c r="L125" s="122">
        <f ca="1">IF('F_Input Override'!L125="",'Consolidated Input'!L125,'F_Input Override'!L125)</f>
        <v>0</v>
      </c>
      <c r="M125" s="125">
        <f ca="1">SUM(Table3[[#This Row],[2023-24]:[2029-30]])</f>
        <v>0</v>
      </c>
    </row>
    <row r="126" spans="1:13" s="2" customFormat="1" ht="13.15">
      <c r="A126" s="123" t="str">
        <f>'F_Input Override'!A126</f>
        <v>SWB</v>
      </c>
      <c r="B126" s="123" t="str">
        <f>'F_Input Override'!B126</f>
        <v>CWW14_201_PR24</v>
      </c>
      <c r="C126" s="123" t="str">
        <f>'F_Input Override'!C126</f>
        <v>EA/NRW environmental programme bioresources (WINEP/NEP) - Sludge investigations and monitoring; BVA (WINEP/NEP) bioresources capex - Expenditure on alternative least cost option plan for projects starting in AMP8</v>
      </c>
      <c r="D126" s="123" t="str">
        <f>'F_Input Override'!D126</f>
        <v>£m</v>
      </c>
      <c r="E126" s="123" t="str">
        <f>'F_Input Override'!E126</f>
        <v>Price Review 2024</v>
      </c>
      <c r="F126" s="122">
        <f ca="1">IF('F_Input Override'!F126="",'Consolidated Input'!F126,'F_Input Override'!F126)</f>
        <v>0</v>
      </c>
      <c r="G126" s="122">
        <f ca="1">IF('F_Input Override'!G126="",'Consolidated Input'!G126,'F_Input Override'!G126)</f>
        <v>0</v>
      </c>
      <c r="H126" s="122">
        <f ca="1">IF('F_Input Override'!H126="",'Consolidated Input'!H126,'F_Input Override'!H126)</f>
        <v>0</v>
      </c>
      <c r="I126" s="122">
        <f ca="1">IF('F_Input Override'!I126="",'Consolidated Input'!I126,'F_Input Override'!I126)</f>
        <v>0</v>
      </c>
      <c r="J126" s="122">
        <f ca="1">IF('F_Input Override'!J126="",'Consolidated Input'!J126,'F_Input Override'!J126)</f>
        <v>0</v>
      </c>
      <c r="K126" s="122">
        <f ca="1">IF('F_Input Override'!K126="",'Consolidated Input'!K126,'F_Input Override'!K126)</f>
        <v>0</v>
      </c>
      <c r="L126" s="122">
        <f ca="1">IF('F_Input Override'!L126="",'Consolidated Input'!L126,'F_Input Override'!L126)</f>
        <v>0</v>
      </c>
      <c r="M126" s="125">
        <f ca="1">SUM(Table3[[#This Row],[2023-24]:[2029-30]])</f>
        <v>0</v>
      </c>
    </row>
    <row r="127" spans="1:13" s="2" customFormat="1" ht="13.15">
      <c r="A127" s="123" t="str">
        <f>'F_Input Override'!A127</f>
        <v>SWB</v>
      </c>
      <c r="B127" s="123" t="str">
        <f>'F_Input Override'!B127</f>
        <v>CWW14_202_PR24</v>
      </c>
      <c r="C127" s="123" t="str">
        <f>'F_Input Override'!C127</f>
        <v>EA/NRW environmental programme bioresources (WINEP/NEP) - Sludge investigations and monitoring; BVA (WINEP/NEP) bioresources opex - Expenditure on alternative least cost option plan for projects starting in AMP8</v>
      </c>
      <c r="D127" s="123" t="str">
        <f>'F_Input Override'!D127</f>
        <v>£m</v>
      </c>
      <c r="E127" s="123" t="str">
        <f>'F_Input Override'!E127</f>
        <v>Price Review 2024</v>
      </c>
      <c r="F127" s="122">
        <f ca="1">IF('F_Input Override'!F127="",'Consolidated Input'!F127,'F_Input Override'!F127)</f>
        <v>0</v>
      </c>
      <c r="G127" s="122">
        <f ca="1">IF('F_Input Override'!G127="",'Consolidated Input'!G127,'F_Input Override'!G127)</f>
        <v>0</v>
      </c>
      <c r="H127" s="122">
        <f ca="1">IF('F_Input Override'!H127="",'Consolidated Input'!H127,'F_Input Override'!H127)</f>
        <v>0</v>
      </c>
      <c r="I127" s="122">
        <f ca="1">IF('F_Input Override'!I127="",'Consolidated Input'!I127,'F_Input Override'!I127)</f>
        <v>0</v>
      </c>
      <c r="J127" s="122">
        <f ca="1">IF('F_Input Override'!J127="",'Consolidated Input'!J127,'F_Input Override'!J127)</f>
        <v>0</v>
      </c>
      <c r="K127" s="122">
        <f ca="1">IF('F_Input Override'!K127="",'Consolidated Input'!K127,'F_Input Override'!K127)</f>
        <v>0</v>
      </c>
      <c r="L127" s="122">
        <f ca="1">IF('F_Input Override'!L127="",'Consolidated Input'!L127,'F_Input Override'!L127)</f>
        <v>0</v>
      </c>
      <c r="M127" s="125">
        <f ca="1">SUM(Table3[[#This Row],[2023-24]:[2029-30]])</f>
        <v>0</v>
      </c>
    </row>
    <row r="128" spans="1:13" s="2" customFormat="1" ht="13.15">
      <c r="A128" s="123" t="str">
        <f>'F_Input Override'!A128</f>
        <v>SWB</v>
      </c>
      <c r="B128" s="123" t="str">
        <f>'F_Input Override'!B128</f>
        <v>CWW14_203_PR24</v>
      </c>
      <c r="C128" s="123" t="str">
        <f>'F_Input Override'!C128</f>
        <v>EA/NRW environmental programme bioresources (WINEP/NEP) - Sludge investigations and monitoring; BVA (WINEP/NEP) bioresources totex - Expenditure on alternative least cost option plan for projects starting in AMP8</v>
      </c>
      <c r="D128" s="123" t="str">
        <f>'F_Input Override'!D128</f>
        <v>£m</v>
      </c>
      <c r="E128" s="123" t="str">
        <f>'F_Input Override'!E128</f>
        <v>Price Review 2024</v>
      </c>
      <c r="F128" s="122">
        <f ca="1">IF('F_Input Override'!F128="",'Consolidated Input'!F128,'F_Input Override'!F128)</f>
        <v>0</v>
      </c>
      <c r="G128" s="122">
        <f ca="1">IF('F_Input Override'!G128="",'Consolidated Input'!G128,'F_Input Override'!G128)</f>
        <v>0</v>
      </c>
      <c r="H128" s="122">
        <f ca="1">IF('F_Input Override'!H128="",'Consolidated Input'!H128,'F_Input Override'!H128)</f>
        <v>0</v>
      </c>
      <c r="I128" s="122">
        <f ca="1">IF('F_Input Override'!I128="",'Consolidated Input'!I128,'F_Input Override'!I128)</f>
        <v>0</v>
      </c>
      <c r="J128" s="122">
        <f ca="1">IF('F_Input Override'!J128="",'Consolidated Input'!J128,'F_Input Override'!J128)</f>
        <v>0</v>
      </c>
      <c r="K128" s="122">
        <f ca="1">IF('F_Input Override'!K128="",'Consolidated Input'!K128,'F_Input Override'!K128)</f>
        <v>0</v>
      </c>
      <c r="L128" s="122">
        <f ca="1">IF('F_Input Override'!L128="",'Consolidated Input'!L128,'F_Input Override'!L128)</f>
        <v>0</v>
      </c>
      <c r="M128" s="125">
        <f ca="1">SUM(Table3[[#This Row],[2023-24]:[2029-30]])</f>
        <v>0</v>
      </c>
    </row>
    <row r="129" spans="1:13" s="2" customFormat="1" ht="13.15">
      <c r="A129" s="123" t="str">
        <f>'F_Input Override'!A129</f>
        <v>SWB</v>
      </c>
      <c r="B129" s="123" t="str">
        <f>'F_Input Override'!B129</f>
        <v>CWW17_149TOT_PR24</v>
      </c>
      <c r="C129" s="123" t="str">
        <f>'F_Input Override'!C129</f>
        <v>EA/NRW environmental programme bioresources (WINEP/NEP) - Sludge investigations and monitoring (NEP only) bioresources capex - Total</v>
      </c>
      <c r="D129" s="123" t="str">
        <f>'F_Input Override'!D129</f>
        <v>£m</v>
      </c>
      <c r="E129" s="123" t="str">
        <f>'F_Input Override'!E129</f>
        <v>Price Review 2024</v>
      </c>
      <c r="F129" s="122">
        <f ca="1">IF('F_Input Override'!F129="",'Consolidated Input'!F129,'F_Input Override'!F129)</f>
        <v>0</v>
      </c>
      <c r="G129" s="122">
        <f ca="1">IF('F_Input Override'!G129="",'Consolidated Input'!G129,'F_Input Override'!G129)</f>
        <v>0</v>
      </c>
      <c r="H129" s="122">
        <f ca="1">IF('F_Input Override'!H129="",'Consolidated Input'!H129,'F_Input Override'!H129)</f>
        <v>0</v>
      </c>
      <c r="I129" s="122">
        <f ca="1">IF('F_Input Override'!I129="",'Consolidated Input'!I129,'F_Input Override'!I129)</f>
        <v>0</v>
      </c>
      <c r="J129" s="122">
        <f ca="1">IF('F_Input Override'!J129="",'Consolidated Input'!J129,'F_Input Override'!J129)</f>
        <v>0</v>
      </c>
      <c r="K129" s="122">
        <f ca="1">IF('F_Input Override'!K129="",'Consolidated Input'!K129,'F_Input Override'!K129)</f>
        <v>0</v>
      </c>
      <c r="L129" s="122">
        <f ca="1">IF('F_Input Override'!L129="",'Consolidated Input'!L129,'F_Input Override'!L129)</f>
        <v>0</v>
      </c>
      <c r="M129" s="125">
        <f ca="1">SUM(Table3[[#This Row],[2023-24]:[2029-30]])</f>
        <v>0</v>
      </c>
    </row>
    <row r="130" spans="1:13" s="2" customFormat="1" ht="13.15">
      <c r="A130" s="123" t="str">
        <f>'F_Input Override'!A130</f>
        <v>SWB</v>
      </c>
      <c r="B130" s="123" t="str">
        <f>'F_Input Override'!B130</f>
        <v>CWW17_150TOT_PR24</v>
      </c>
      <c r="C130" s="123" t="str">
        <f>'F_Input Override'!C130</f>
        <v>EA/NRW environmental programme bioresources (WINEP/NEP) - Sludge investigations and monitoring (NEP only) bioresources opex - Total</v>
      </c>
      <c r="D130" s="123" t="str">
        <f>'F_Input Override'!D130</f>
        <v>£m</v>
      </c>
      <c r="E130" s="123" t="str">
        <f>'F_Input Override'!E130</f>
        <v>Price Review 2024</v>
      </c>
      <c r="F130" s="122">
        <f ca="1">IF('F_Input Override'!F130="",'Consolidated Input'!F130,'F_Input Override'!F130)</f>
        <v>0</v>
      </c>
      <c r="G130" s="122">
        <f ca="1">IF('F_Input Override'!G130="",'Consolidated Input'!G130,'F_Input Override'!G130)</f>
        <v>0</v>
      </c>
      <c r="H130" s="122">
        <f ca="1">IF('F_Input Override'!H130="",'Consolidated Input'!H130,'F_Input Override'!H130)</f>
        <v>0</v>
      </c>
      <c r="I130" s="122">
        <f ca="1">IF('F_Input Override'!I130="",'Consolidated Input'!I130,'F_Input Override'!I130)</f>
        <v>0</v>
      </c>
      <c r="J130" s="122">
        <f ca="1">IF('F_Input Override'!J130="",'Consolidated Input'!J130,'F_Input Override'!J130)</f>
        <v>0</v>
      </c>
      <c r="K130" s="122">
        <f ca="1">IF('F_Input Override'!K130="",'Consolidated Input'!K130,'F_Input Override'!K130)</f>
        <v>0</v>
      </c>
      <c r="L130" s="122">
        <f ca="1">IF('F_Input Override'!L130="",'Consolidated Input'!L130,'F_Input Override'!L130)</f>
        <v>0</v>
      </c>
      <c r="M130" s="125">
        <f ca="1">SUM(Table3[[#This Row],[2023-24]:[2029-30]])</f>
        <v>0</v>
      </c>
    </row>
    <row r="131" spans="1:13" s="2" customFormat="1" ht="13.15">
      <c r="A131" s="123" t="str">
        <f>'F_Input Override'!A131</f>
        <v>SWB</v>
      </c>
      <c r="B131" s="123" t="str">
        <f>'F_Input Override'!B131</f>
        <v>CWW17_151TOT_PR24</v>
      </c>
      <c r="C131" s="123" t="str">
        <f>'F_Input Override'!C131</f>
        <v>EA/NRW environmental programme bioresources (WINEP/NEP) - Sludge investigations and monitoring (NEP only) bioresources totex - Total</v>
      </c>
      <c r="D131" s="123" t="str">
        <f>'F_Input Override'!D131</f>
        <v>£m</v>
      </c>
      <c r="E131" s="123" t="str">
        <f>'F_Input Override'!E131</f>
        <v>Price Review 2024</v>
      </c>
      <c r="F131" s="122">
        <f ca="1">IF('F_Input Override'!F131="",'Consolidated Input'!F131,'F_Input Override'!F131)</f>
        <v>0</v>
      </c>
      <c r="G131" s="122">
        <f ca="1">IF('F_Input Override'!G131="",'Consolidated Input'!G131,'F_Input Override'!G131)</f>
        <v>0</v>
      </c>
      <c r="H131" s="122">
        <f ca="1">IF('F_Input Override'!H131="",'Consolidated Input'!H131,'F_Input Override'!H131)</f>
        <v>0</v>
      </c>
      <c r="I131" s="122">
        <f ca="1">IF('F_Input Override'!I131="",'Consolidated Input'!I131,'F_Input Override'!I131)</f>
        <v>0</v>
      </c>
      <c r="J131" s="122">
        <f ca="1">IF('F_Input Override'!J131="",'Consolidated Input'!J131,'F_Input Override'!J131)</f>
        <v>0</v>
      </c>
      <c r="K131" s="122">
        <f ca="1">IF('F_Input Override'!K131="",'Consolidated Input'!K131,'F_Input Override'!K131)</f>
        <v>0</v>
      </c>
      <c r="L131" s="122">
        <f ca="1">IF('F_Input Override'!L131="",'Consolidated Input'!L131,'F_Input Override'!L131)</f>
        <v>0</v>
      </c>
      <c r="M131" s="125">
        <f ca="1">SUM(Table3[[#This Row],[2023-24]:[2029-30]])</f>
        <v>0</v>
      </c>
    </row>
    <row r="132" spans="1:13" s="2" customFormat="1" ht="13.15">
      <c r="A132" s="123" t="str">
        <f>'F_Input Override'!A132</f>
        <v>SWB</v>
      </c>
      <c r="B132" s="123" t="str">
        <f>'F_Input Override'!B132</f>
        <v>CWW20_064_PR24</v>
      </c>
      <c r="C132" s="123" t="str">
        <f>'F_Input Override'!C132</f>
        <v>Other data - Total number of WINEP/NEP investigations</v>
      </c>
      <c r="D132" s="123" t="str">
        <f>'F_Input Override'!D132</f>
        <v>nr</v>
      </c>
      <c r="E132" s="123" t="str">
        <f>'F_Input Override'!E132</f>
        <v>Price Review 2024</v>
      </c>
      <c r="F132" s="122">
        <f ca="1">IF('F_Input Override'!F132="",'Consolidated Input'!F132,'F_Input Override'!F132)</f>
        <v>0</v>
      </c>
      <c r="G132" s="122">
        <f ca="1">IF('F_Input Override'!G132="",'Consolidated Input'!G132,'F_Input Override'!G132)</f>
        <v>0</v>
      </c>
      <c r="H132" s="122">
        <f ca="1">IF('F_Input Override'!H132="",'Consolidated Input'!H132,'F_Input Override'!H132)</f>
        <v>0</v>
      </c>
      <c r="I132" s="122">
        <f ca="1">IF('F_Input Override'!I132="",'Consolidated Input'!I132,'F_Input Override'!I132)</f>
        <v>32</v>
      </c>
      <c r="J132" s="122">
        <f ca="1">IF('F_Input Override'!J132="",'Consolidated Input'!J132,'F_Input Override'!J132)</f>
        <v>329</v>
      </c>
      <c r="K132" s="122">
        <f ca="1">IF('F_Input Override'!K132="",'Consolidated Input'!K132,'F_Input Override'!K132)</f>
        <v>0</v>
      </c>
      <c r="L132" s="122">
        <f ca="1">IF('F_Input Override'!L132="",'Consolidated Input'!L132,'F_Input Override'!L132)</f>
        <v>0</v>
      </c>
      <c r="M132" s="125">
        <f ca="1">SUM(Table3[[#This Row],[2023-24]:[2029-30]])</f>
        <v>361</v>
      </c>
    </row>
    <row r="133" spans="1:13" s="2" customFormat="1" ht="13.15">
      <c r="A133" s="123" t="str">
        <f>'F_Input Override'!A133</f>
        <v>SWB</v>
      </c>
      <c r="B133" s="123" t="str">
        <f>'F_Input Override'!B133</f>
        <v>BIO5_011_PR24</v>
      </c>
      <c r="C133" s="123" t="str">
        <f>'F_Input Override'!C133</f>
        <v>Sludge management/sludge treatment/ Bioresources cost driver - Additional Line 1; Sludge management/sludge treatment/ Bioresources cost driver</v>
      </c>
      <c r="D133" s="123" t="str">
        <f>'F_Input Override'!D133</f>
        <v>define</v>
      </c>
      <c r="E133" s="123" t="str">
        <f>'F_Input Override'!E133</f>
        <v>Price Review 2024</v>
      </c>
      <c r="F133" s="122">
        <f ca="1">IF('F_Input Override'!F133="",'Consolidated Input'!F133,'F_Input Override'!F133)</f>
        <v>0</v>
      </c>
      <c r="G133" s="122">
        <f ca="1">IF('F_Input Override'!G133="",'Consolidated Input'!G133,'F_Input Override'!G133)</f>
        <v>0</v>
      </c>
      <c r="H133" s="122">
        <f ca="1">IF('F_Input Override'!H133="",'Consolidated Input'!H133,'F_Input Override'!H133)</f>
        <v>0</v>
      </c>
      <c r="I133" s="122">
        <f ca="1">IF('F_Input Override'!I133="",'Consolidated Input'!I133,'F_Input Override'!I133)</f>
        <v>0</v>
      </c>
      <c r="J133" s="122">
        <f ca="1">IF('F_Input Override'!J133="",'Consolidated Input'!J133,'F_Input Override'!J133)</f>
        <v>0</v>
      </c>
      <c r="K133" s="122">
        <f ca="1">IF('F_Input Override'!K133="",'Consolidated Input'!K133,'F_Input Override'!K133)</f>
        <v>0</v>
      </c>
      <c r="L133" s="122">
        <f ca="1">IF('F_Input Override'!L133="",'Consolidated Input'!L133,'F_Input Override'!L133)</f>
        <v>0</v>
      </c>
      <c r="M133" s="125">
        <f ca="1">SUM(Table3[[#This Row],[2023-24]:[2029-30]])</f>
        <v>0</v>
      </c>
    </row>
    <row r="134" spans="1:13" s="2" customFormat="1" ht="13.15">
      <c r="A134" s="123" t="str">
        <f>'F_Input Override'!A134</f>
        <v>SRN</v>
      </c>
      <c r="B134" s="123" t="str">
        <f>'F_Input Override'!B134</f>
        <v>CWW3_149TOT_PR24</v>
      </c>
      <c r="C134" s="123" t="str">
        <f>'F_Input Override'!C134</f>
        <v>EA/NRW environmental programme bioresources (WINEP/NEP) - Sludge investigations and monitoring (NEP only) bioresources capex - Total</v>
      </c>
      <c r="D134" s="123" t="str">
        <f>'F_Input Override'!D134</f>
        <v>£m</v>
      </c>
      <c r="E134" s="123" t="str">
        <f>'F_Input Override'!E134</f>
        <v>Price Review 2024</v>
      </c>
      <c r="F134" s="122">
        <f ca="1">IF('F_Input Override'!F134="",'Consolidated Input'!F134,'F_Input Override'!F134)</f>
        <v>0</v>
      </c>
      <c r="G134" s="122">
        <f ca="1">IF('F_Input Override'!G134="",'Consolidated Input'!G134,'F_Input Override'!G134)</f>
        <v>0</v>
      </c>
      <c r="H134" s="122">
        <f ca="1">IF('F_Input Override'!H134="",'Consolidated Input'!H134,'F_Input Override'!H134)</f>
        <v>0</v>
      </c>
      <c r="I134" s="122">
        <f ca="1">IF('F_Input Override'!I134="",'Consolidated Input'!I134,'F_Input Override'!I134)</f>
        <v>0</v>
      </c>
      <c r="J134" s="122">
        <f ca="1">IF('F_Input Override'!J134="",'Consolidated Input'!J134,'F_Input Override'!J134)</f>
        <v>0</v>
      </c>
      <c r="K134" s="122">
        <f ca="1">IF('F_Input Override'!K134="",'Consolidated Input'!K134,'F_Input Override'!K134)</f>
        <v>0</v>
      </c>
      <c r="L134" s="122">
        <f ca="1">IF('F_Input Override'!L134="",'Consolidated Input'!L134,'F_Input Override'!L134)</f>
        <v>0</v>
      </c>
      <c r="M134" s="125">
        <f ca="1">SUM(Table3[[#This Row],[2023-24]:[2029-30]])</f>
        <v>0</v>
      </c>
    </row>
    <row r="135" spans="1:13" s="2" customFormat="1" ht="13.15">
      <c r="A135" s="123" t="str">
        <f>'F_Input Override'!A135</f>
        <v>SRN</v>
      </c>
      <c r="B135" s="123" t="str">
        <f>'F_Input Override'!B135</f>
        <v>CWW3_150TOT_PR24</v>
      </c>
      <c r="C135" s="123" t="str">
        <f>'F_Input Override'!C135</f>
        <v>EA/NRW environmental programme bioresources (WINEP/NEP) - Sludge investigations and monitoring (NEP only) bioresources opex - Total</v>
      </c>
      <c r="D135" s="123" t="str">
        <f>'F_Input Override'!D135</f>
        <v>£m</v>
      </c>
      <c r="E135" s="123" t="str">
        <f>'F_Input Override'!E135</f>
        <v>Price Review 2024</v>
      </c>
      <c r="F135" s="122">
        <f ca="1">IF('F_Input Override'!F135="",'Consolidated Input'!F135,'F_Input Override'!F135)</f>
        <v>0</v>
      </c>
      <c r="G135" s="122">
        <f ca="1">IF('F_Input Override'!G135="",'Consolidated Input'!G135,'F_Input Override'!G135)</f>
        <v>0</v>
      </c>
      <c r="H135" s="122">
        <f ca="1">IF('F_Input Override'!H135="",'Consolidated Input'!H135,'F_Input Override'!H135)</f>
        <v>0</v>
      </c>
      <c r="I135" s="122">
        <f ca="1">IF('F_Input Override'!I135="",'Consolidated Input'!I135,'F_Input Override'!I135)</f>
        <v>0</v>
      </c>
      <c r="J135" s="122">
        <f ca="1">IF('F_Input Override'!J135="",'Consolidated Input'!J135,'F_Input Override'!J135)</f>
        <v>0</v>
      </c>
      <c r="K135" s="122">
        <f ca="1">IF('F_Input Override'!K135="",'Consolidated Input'!K135,'F_Input Override'!K135)</f>
        <v>0</v>
      </c>
      <c r="L135" s="122">
        <f ca="1">IF('F_Input Override'!L135="",'Consolidated Input'!L135,'F_Input Override'!L135)</f>
        <v>0</v>
      </c>
      <c r="M135" s="125">
        <f ca="1">SUM(Table3[[#This Row],[2023-24]:[2029-30]])</f>
        <v>0</v>
      </c>
    </row>
    <row r="136" spans="1:13" s="2" customFormat="1" ht="13.15">
      <c r="A136" s="123" t="str">
        <f>'F_Input Override'!A136</f>
        <v>SRN</v>
      </c>
      <c r="B136" s="123" t="str">
        <f>'F_Input Override'!B136</f>
        <v>CWW3_151TOT_PR24</v>
      </c>
      <c r="C136" s="123" t="str">
        <f>'F_Input Override'!C136</f>
        <v>EA/NRW environmental programme bioresources (WINEP/NEP) - Sludge investigations and monitoring (NEP only) bioresources totex - Total</v>
      </c>
      <c r="D136" s="123" t="str">
        <f>'F_Input Override'!D136</f>
        <v>£m</v>
      </c>
      <c r="E136" s="123" t="str">
        <f>'F_Input Override'!E136</f>
        <v>Price Review 2024</v>
      </c>
      <c r="F136" s="122">
        <f ca="1">IF('F_Input Override'!F136="",'Consolidated Input'!F136,'F_Input Override'!F136)</f>
        <v>0</v>
      </c>
      <c r="G136" s="122">
        <f ca="1">IF('F_Input Override'!G136="",'Consolidated Input'!G136,'F_Input Override'!G136)</f>
        <v>0</v>
      </c>
      <c r="H136" s="122">
        <f ca="1">IF('F_Input Override'!H136="",'Consolidated Input'!H136,'F_Input Override'!H136)</f>
        <v>0</v>
      </c>
      <c r="I136" s="122">
        <f ca="1">IF('F_Input Override'!I136="",'Consolidated Input'!I136,'F_Input Override'!I136)</f>
        <v>0</v>
      </c>
      <c r="J136" s="122">
        <f ca="1">IF('F_Input Override'!J136="",'Consolidated Input'!J136,'F_Input Override'!J136)</f>
        <v>0</v>
      </c>
      <c r="K136" s="122">
        <f ca="1">IF('F_Input Override'!K136="",'Consolidated Input'!K136,'F_Input Override'!K136)</f>
        <v>0</v>
      </c>
      <c r="L136" s="122">
        <f ca="1">IF('F_Input Override'!L136="",'Consolidated Input'!L136,'F_Input Override'!L136)</f>
        <v>0</v>
      </c>
      <c r="M136" s="125">
        <f ca="1">SUM(Table3[[#This Row],[2023-24]:[2029-30]])</f>
        <v>0</v>
      </c>
    </row>
    <row r="137" spans="1:13" s="2" customFormat="1" ht="13.15">
      <c r="A137" s="123" t="str">
        <f>'F_Input Override'!A137</f>
        <v>SRN</v>
      </c>
      <c r="B137" s="123" t="str">
        <f>'F_Input Override'!B137</f>
        <v>CWW9_149TOT_PR24</v>
      </c>
      <c r="C137" s="123" t="str">
        <f>'F_Input Override'!C137</f>
        <v>EA/NRW environmental programme bioresources (WINEP/NEP) - Sludge investigations and monitoring (NEP only) bioresources capex - Total</v>
      </c>
      <c r="D137" s="123" t="str">
        <f>'F_Input Override'!D137</f>
        <v>£m</v>
      </c>
      <c r="E137" s="123" t="str">
        <f>'F_Input Override'!E137</f>
        <v>Price Review 2024</v>
      </c>
      <c r="F137" s="122">
        <f ca="1">IF('F_Input Override'!F137="",'Consolidated Input'!F137,'F_Input Override'!F137)</f>
        <v>0</v>
      </c>
      <c r="G137" s="122">
        <f ca="1">IF('F_Input Override'!G137="",'Consolidated Input'!G137,'F_Input Override'!G137)</f>
        <v>0</v>
      </c>
      <c r="H137" s="122">
        <f ca="1">IF('F_Input Override'!H137="",'Consolidated Input'!H137,'F_Input Override'!H137)</f>
        <v>0</v>
      </c>
      <c r="I137" s="122">
        <f ca="1">IF('F_Input Override'!I137="",'Consolidated Input'!I137,'F_Input Override'!I137)</f>
        <v>0</v>
      </c>
      <c r="J137" s="122">
        <f ca="1">IF('F_Input Override'!J137="",'Consolidated Input'!J137,'F_Input Override'!J137)</f>
        <v>0</v>
      </c>
      <c r="K137" s="122">
        <f ca="1">IF('F_Input Override'!K137="",'Consolidated Input'!K137,'F_Input Override'!K137)</f>
        <v>0</v>
      </c>
      <c r="L137" s="122">
        <f ca="1">IF('F_Input Override'!L137="",'Consolidated Input'!L137,'F_Input Override'!L137)</f>
        <v>0</v>
      </c>
      <c r="M137" s="125">
        <f ca="1">SUM(Table3[[#This Row],[2023-24]:[2029-30]])</f>
        <v>0</v>
      </c>
    </row>
    <row r="138" spans="1:13" s="2" customFormat="1" ht="13.15">
      <c r="A138" s="123" t="str">
        <f>'F_Input Override'!A138</f>
        <v>SRN</v>
      </c>
      <c r="B138" s="123" t="str">
        <f>'F_Input Override'!B138</f>
        <v>CWW9_150TOT_PR24</v>
      </c>
      <c r="C138" s="123" t="str">
        <f>'F_Input Override'!C138</f>
        <v>EA/NRW environmental programme bioresources (WINEP/NEP) - Sludge investigations and monitoring (NEP only) bioresources opex - Total</v>
      </c>
      <c r="D138" s="123" t="str">
        <f>'F_Input Override'!D138</f>
        <v>£m</v>
      </c>
      <c r="E138" s="123" t="str">
        <f>'F_Input Override'!E138</f>
        <v>Price Review 2024</v>
      </c>
      <c r="F138" s="122">
        <f ca="1">IF('F_Input Override'!F138="",'Consolidated Input'!F138,'F_Input Override'!F138)</f>
        <v>0</v>
      </c>
      <c r="G138" s="122">
        <f ca="1">IF('F_Input Override'!G138="",'Consolidated Input'!G138,'F_Input Override'!G138)</f>
        <v>0</v>
      </c>
      <c r="H138" s="122">
        <f ca="1">IF('F_Input Override'!H138="",'Consolidated Input'!H138,'F_Input Override'!H138)</f>
        <v>0</v>
      </c>
      <c r="I138" s="122">
        <f ca="1">IF('F_Input Override'!I138="",'Consolidated Input'!I138,'F_Input Override'!I138)</f>
        <v>0</v>
      </c>
      <c r="J138" s="122">
        <f ca="1">IF('F_Input Override'!J138="",'Consolidated Input'!J138,'F_Input Override'!J138)</f>
        <v>0</v>
      </c>
      <c r="K138" s="122">
        <f ca="1">IF('F_Input Override'!K138="",'Consolidated Input'!K138,'F_Input Override'!K138)</f>
        <v>0</v>
      </c>
      <c r="L138" s="122">
        <f ca="1">IF('F_Input Override'!L138="",'Consolidated Input'!L138,'F_Input Override'!L138)</f>
        <v>0</v>
      </c>
      <c r="M138" s="125">
        <f ca="1">SUM(Table3[[#This Row],[2023-24]:[2029-30]])</f>
        <v>0</v>
      </c>
    </row>
    <row r="139" spans="1:13" s="2" customFormat="1" ht="13.15">
      <c r="A139" s="123" t="str">
        <f>'F_Input Override'!A139</f>
        <v>SRN</v>
      </c>
      <c r="B139" s="123" t="str">
        <f>'F_Input Override'!B139</f>
        <v>CWW9_151TOT_PR24</v>
      </c>
      <c r="C139" s="123" t="str">
        <f>'F_Input Override'!C139</f>
        <v>EA/NRW environmental programme bioresources (WINEP/NEP) - Sludge investigations and monitoring (NEP only) bioresources totex - Total</v>
      </c>
      <c r="D139" s="123" t="str">
        <f>'F_Input Override'!D139</f>
        <v>£m</v>
      </c>
      <c r="E139" s="123" t="str">
        <f>'F_Input Override'!E139</f>
        <v>Price Review 2024</v>
      </c>
      <c r="F139" s="122">
        <f ca="1">IF('F_Input Override'!F139="",'Consolidated Input'!F139,'F_Input Override'!F139)</f>
        <v>0</v>
      </c>
      <c r="G139" s="122">
        <f ca="1">IF('F_Input Override'!G139="",'Consolidated Input'!G139,'F_Input Override'!G139)</f>
        <v>0</v>
      </c>
      <c r="H139" s="122">
        <f ca="1">IF('F_Input Override'!H139="",'Consolidated Input'!H139,'F_Input Override'!H139)</f>
        <v>0</v>
      </c>
      <c r="I139" s="122">
        <f ca="1">IF('F_Input Override'!I139="",'Consolidated Input'!I139,'F_Input Override'!I139)</f>
        <v>0</v>
      </c>
      <c r="J139" s="122">
        <f ca="1">IF('F_Input Override'!J139="",'Consolidated Input'!J139,'F_Input Override'!J139)</f>
        <v>0</v>
      </c>
      <c r="K139" s="122">
        <f ca="1">IF('F_Input Override'!K139="",'Consolidated Input'!K139,'F_Input Override'!K139)</f>
        <v>0</v>
      </c>
      <c r="L139" s="122">
        <f ca="1">IF('F_Input Override'!L139="",'Consolidated Input'!L139,'F_Input Override'!L139)</f>
        <v>0</v>
      </c>
      <c r="M139" s="125">
        <f ca="1">SUM(Table3[[#This Row],[2023-24]:[2029-30]])</f>
        <v>0</v>
      </c>
    </row>
    <row r="140" spans="1:13" s="2" customFormat="1" ht="13.15">
      <c r="A140" s="123" t="str">
        <f>'F_Input Override'!A140</f>
        <v>SRN</v>
      </c>
      <c r="B140" s="123" t="str">
        <f>'F_Input Override'!B140</f>
        <v>CWW12_149TOT_PR24</v>
      </c>
      <c r="C140" s="123" t="str">
        <f>'F_Input Override'!C140</f>
        <v>EA/NRW environmental programme bioresources (WINEP/NEP) - Sludge investigations and monitoring (NEP only) bioresources capex - Total</v>
      </c>
      <c r="D140" s="123" t="str">
        <f>'F_Input Override'!D140</f>
        <v>£m</v>
      </c>
      <c r="E140" s="123" t="str">
        <f>'F_Input Override'!E140</f>
        <v>Price Review 2024</v>
      </c>
      <c r="F140" s="122">
        <f ca="1">IF('F_Input Override'!F140="",'Consolidated Input'!F140,'F_Input Override'!F140)</f>
        <v>0</v>
      </c>
      <c r="G140" s="122">
        <f ca="1">IF('F_Input Override'!G140="",'Consolidated Input'!G140,'F_Input Override'!G140)</f>
        <v>0</v>
      </c>
      <c r="H140" s="122">
        <f ca="1">IF('F_Input Override'!H140="",'Consolidated Input'!H140,'F_Input Override'!H140)</f>
        <v>0</v>
      </c>
      <c r="I140" s="122">
        <f ca="1">IF('F_Input Override'!I140="",'Consolidated Input'!I140,'F_Input Override'!I140)</f>
        <v>0</v>
      </c>
      <c r="J140" s="122">
        <f ca="1">IF('F_Input Override'!J140="",'Consolidated Input'!J140,'F_Input Override'!J140)</f>
        <v>0</v>
      </c>
      <c r="K140" s="122">
        <f ca="1">IF('F_Input Override'!K140="",'Consolidated Input'!K140,'F_Input Override'!K140)</f>
        <v>0</v>
      </c>
      <c r="L140" s="122">
        <f ca="1">IF('F_Input Override'!L140="",'Consolidated Input'!L140,'F_Input Override'!L140)</f>
        <v>0</v>
      </c>
      <c r="M140" s="125">
        <f ca="1">SUM(Table3[[#This Row],[2023-24]:[2029-30]])</f>
        <v>0</v>
      </c>
    </row>
    <row r="141" spans="1:13" s="2" customFormat="1" ht="13.15">
      <c r="A141" s="123" t="str">
        <f>'F_Input Override'!A141</f>
        <v>SRN</v>
      </c>
      <c r="B141" s="123" t="str">
        <f>'F_Input Override'!B141</f>
        <v>CWW12_150TOT_PR24</v>
      </c>
      <c r="C141" s="123" t="str">
        <f>'F_Input Override'!C141</f>
        <v>EA/NRW environmental programme bioresources (WINEP/NEP) - Sludge investigations and monitoring (NEP only) bioresources opex - Total</v>
      </c>
      <c r="D141" s="123" t="str">
        <f>'F_Input Override'!D141</f>
        <v>£m</v>
      </c>
      <c r="E141" s="123" t="str">
        <f>'F_Input Override'!E141</f>
        <v>Price Review 2024</v>
      </c>
      <c r="F141" s="122">
        <f ca="1">IF('F_Input Override'!F141="",'Consolidated Input'!F141,'F_Input Override'!F141)</f>
        <v>0</v>
      </c>
      <c r="G141" s="122">
        <f ca="1">IF('F_Input Override'!G141="",'Consolidated Input'!G141,'F_Input Override'!G141)</f>
        <v>0</v>
      </c>
      <c r="H141" s="122">
        <f ca="1">IF('F_Input Override'!H141="",'Consolidated Input'!H141,'F_Input Override'!H141)</f>
        <v>0</v>
      </c>
      <c r="I141" s="122">
        <f ca="1">IF('F_Input Override'!I141="",'Consolidated Input'!I141,'F_Input Override'!I141)</f>
        <v>0</v>
      </c>
      <c r="J141" s="122">
        <f ca="1">IF('F_Input Override'!J141="",'Consolidated Input'!J141,'F_Input Override'!J141)</f>
        <v>0</v>
      </c>
      <c r="K141" s="122">
        <f ca="1">IF('F_Input Override'!K141="",'Consolidated Input'!K141,'F_Input Override'!K141)</f>
        <v>0</v>
      </c>
      <c r="L141" s="122">
        <f ca="1">IF('F_Input Override'!L141="",'Consolidated Input'!L141,'F_Input Override'!L141)</f>
        <v>0</v>
      </c>
      <c r="M141" s="125">
        <f ca="1">SUM(Table3[[#This Row],[2023-24]:[2029-30]])</f>
        <v>0</v>
      </c>
    </row>
    <row r="142" spans="1:13" s="2" customFormat="1" ht="13.15">
      <c r="A142" s="123" t="str">
        <f>'F_Input Override'!A142</f>
        <v>SRN</v>
      </c>
      <c r="B142" s="123" t="str">
        <f>'F_Input Override'!B142</f>
        <v>CWW12_151TOT_PR24</v>
      </c>
      <c r="C142" s="123" t="str">
        <f>'F_Input Override'!C142</f>
        <v>EA/NRW environmental programme bioresources (WINEP/NEP) - Sludge investigations and monitoring (NEP only) bioresources totex - Total</v>
      </c>
      <c r="D142" s="123" t="str">
        <f>'F_Input Override'!D142</f>
        <v>£m</v>
      </c>
      <c r="E142" s="123" t="str">
        <f>'F_Input Override'!E142</f>
        <v>Price Review 2024</v>
      </c>
      <c r="F142" s="122">
        <f ca="1">IF('F_Input Override'!F142="",'Consolidated Input'!F142,'F_Input Override'!F142)</f>
        <v>0</v>
      </c>
      <c r="G142" s="122">
        <f ca="1">IF('F_Input Override'!G142="",'Consolidated Input'!G142,'F_Input Override'!G142)</f>
        <v>0</v>
      </c>
      <c r="H142" s="122">
        <f ca="1">IF('F_Input Override'!H142="",'Consolidated Input'!H142,'F_Input Override'!H142)</f>
        <v>0</v>
      </c>
      <c r="I142" s="122">
        <f ca="1">IF('F_Input Override'!I142="",'Consolidated Input'!I142,'F_Input Override'!I142)</f>
        <v>0</v>
      </c>
      <c r="J142" s="122">
        <f ca="1">IF('F_Input Override'!J142="",'Consolidated Input'!J142,'F_Input Override'!J142)</f>
        <v>0</v>
      </c>
      <c r="K142" s="122">
        <f ca="1">IF('F_Input Override'!K142="",'Consolidated Input'!K142,'F_Input Override'!K142)</f>
        <v>0</v>
      </c>
      <c r="L142" s="122">
        <f ca="1">IF('F_Input Override'!L142="",'Consolidated Input'!L142,'F_Input Override'!L142)</f>
        <v>0</v>
      </c>
      <c r="M142" s="125">
        <f ca="1">SUM(Table3[[#This Row],[2023-24]:[2029-30]])</f>
        <v>0</v>
      </c>
    </row>
    <row r="143" spans="1:13" s="2" customFormat="1" ht="13.15">
      <c r="A143" s="123" t="str">
        <f>'F_Input Override'!A143</f>
        <v>SRN</v>
      </c>
      <c r="B143" s="123" t="str">
        <f>'F_Input Override'!B143</f>
        <v>CWW13_201_PR24</v>
      </c>
      <c r="C143" s="123" t="str">
        <f>'F_Input Override'!C143</f>
        <v>EA/NRW environmental programme bioresources (WINEP/NEP) - Sludge investigations and monitoring; BVA (WINEP/NEP) bioresources capex - Expenditure on projects starting in AMP8</v>
      </c>
      <c r="D143" s="123" t="str">
        <f>'F_Input Override'!D143</f>
        <v>£m</v>
      </c>
      <c r="E143" s="123" t="str">
        <f>'F_Input Override'!E143</f>
        <v>Price Review 2024</v>
      </c>
      <c r="F143" s="122">
        <f ca="1">IF('F_Input Override'!F143="",'Consolidated Input'!F143,'F_Input Override'!F143)</f>
        <v>0</v>
      </c>
      <c r="G143" s="122">
        <f ca="1">IF('F_Input Override'!G143="",'Consolidated Input'!G143,'F_Input Override'!G143)</f>
        <v>0</v>
      </c>
      <c r="H143" s="122">
        <f ca="1">IF('F_Input Override'!H143="",'Consolidated Input'!H143,'F_Input Override'!H143)</f>
        <v>0</v>
      </c>
      <c r="I143" s="122">
        <f ca="1">IF('F_Input Override'!I143="",'Consolidated Input'!I143,'F_Input Override'!I143)</f>
        <v>0</v>
      </c>
      <c r="J143" s="122">
        <f ca="1">IF('F_Input Override'!J143="",'Consolidated Input'!J143,'F_Input Override'!J143)</f>
        <v>0</v>
      </c>
      <c r="K143" s="122">
        <f ca="1">IF('F_Input Override'!K143="",'Consolidated Input'!K143,'F_Input Override'!K143)</f>
        <v>0</v>
      </c>
      <c r="L143" s="122">
        <f ca="1">IF('F_Input Override'!L143="",'Consolidated Input'!L143,'F_Input Override'!L143)</f>
        <v>0</v>
      </c>
      <c r="M143" s="125">
        <f ca="1">SUM(Table3[[#This Row],[2023-24]:[2029-30]])</f>
        <v>0</v>
      </c>
    </row>
    <row r="144" spans="1:13" s="2" customFormat="1" ht="13.15">
      <c r="A144" s="123" t="str">
        <f>'F_Input Override'!A144</f>
        <v>SRN</v>
      </c>
      <c r="B144" s="123" t="str">
        <f>'F_Input Override'!B144</f>
        <v>CWW13_202_PR24</v>
      </c>
      <c r="C144" s="123" t="str">
        <f>'F_Input Override'!C144</f>
        <v>EA/NRW environmental programme bioresources (WINEP/NEP) - Sludge investigations and monitoring; BVA (WINEP/NEP) bioresources opex - Expenditure on projects starting in AMP8</v>
      </c>
      <c r="D144" s="123" t="str">
        <f>'F_Input Override'!D144</f>
        <v>£m</v>
      </c>
      <c r="E144" s="123" t="str">
        <f>'F_Input Override'!E144</f>
        <v>Price Review 2024</v>
      </c>
      <c r="F144" s="122">
        <f ca="1">IF('F_Input Override'!F144="",'Consolidated Input'!F144,'F_Input Override'!F144)</f>
        <v>0</v>
      </c>
      <c r="G144" s="122">
        <f ca="1">IF('F_Input Override'!G144="",'Consolidated Input'!G144,'F_Input Override'!G144)</f>
        <v>0</v>
      </c>
      <c r="H144" s="122">
        <f ca="1">IF('F_Input Override'!H144="",'Consolidated Input'!H144,'F_Input Override'!H144)</f>
        <v>0</v>
      </c>
      <c r="I144" s="122">
        <f ca="1">IF('F_Input Override'!I144="",'Consolidated Input'!I144,'F_Input Override'!I144)</f>
        <v>0</v>
      </c>
      <c r="J144" s="122">
        <f ca="1">IF('F_Input Override'!J144="",'Consolidated Input'!J144,'F_Input Override'!J144)</f>
        <v>0</v>
      </c>
      <c r="K144" s="122">
        <f ca="1">IF('F_Input Override'!K144="",'Consolidated Input'!K144,'F_Input Override'!K144)</f>
        <v>0</v>
      </c>
      <c r="L144" s="122">
        <f ca="1">IF('F_Input Override'!L144="",'Consolidated Input'!L144,'F_Input Override'!L144)</f>
        <v>0</v>
      </c>
      <c r="M144" s="125">
        <f ca="1">SUM(Table3[[#This Row],[2023-24]:[2029-30]])</f>
        <v>0</v>
      </c>
    </row>
    <row r="145" spans="1:13" s="2" customFormat="1" ht="13.15">
      <c r="A145" s="123" t="str">
        <f>'F_Input Override'!A145</f>
        <v>SRN</v>
      </c>
      <c r="B145" s="123" t="str">
        <f>'F_Input Override'!B145</f>
        <v>CWW13_203_PR24</v>
      </c>
      <c r="C145" s="123" t="str">
        <f>'F_Input Override'!C145</f>
        <v>EA/NRW environmental programme bioresources (WINEP/NEP) - Sludge investigations and monitoring; BVA (WINEP/NEP) bioresources totex - Expenditure on projects starting in AMP8</v>
      </c>
      <c r="D145" s="123" t="str">
        <f>'F_Input Override'!D145</f>
        <v>£m</v>
      </c>
      <c r="E145" s="123" t="str">
        <f>'F_Input Override'!E145</f>
        <v>Price Review 2024</v>
      </c>
      <c r="F145" s="122">
        <f ca="1">IF('F_Input Override'!F145="",'Consolidated Input'!F145,'F_Input Override'!F145)</f>
        <v>0</v>
      </c>
      <c r="G145" s="122">
        <f ca="1">IF('F_Input Override'!G145="",'Consolidated Input'!G145,'F_Input Override'!G145)</f>
        <v>0</v>
      </c>
      <c r="H145" s="122">
        <f ca="1">IF('F_Input Override'!H145="",'Consolidated Input'!H145,'F_Input Override'!H145)</f>
        <v>0</v>
      </c>
      <c r="I145" s="122">
        <f ca="1">IF('F_Input Override'!I145="",'Consolidated Input'!I145,'F_Input Override'!I145)</f>
        <v>0</v>
      </c>
      <c r="J145" s="122">
        <f ca="1">IF('F_Input Override'!J145="",'Consolidated Input'!J145,'F_Input Override'!J145)</f>
        <v>0</v>
      </c>
      <c r="K145" s="122">
        <f ca="1">IF('F_Input Override'!K145="",'Consolidated Input'!K145,'F_Input Override'!K145)</f>
        <v>0</v>
      </c>
      <c r="L145" s="122">
        <f ca="1">IF('F_Input Override'!L145="",'Consolidated Input'!L145,'F_Input Override'!L145)</f>
        <v>0</v>
      </c>
      <c r="M145" s="125">
        <f ca="1">SUM(Table3[[#This Row],[2023-24]:[2029-30]])</f>
        <v>0</v>
      </c>
    </row>
    <row r="146" spans="1:13" s="2" customFormat="1" ht="13.15">
      <c r="A146" s="123" t="str">
        <f>'F_Input Override'!A146</f>
        <v>SRN</v>
      </c>
      <c r="B146" s="123" t="str">
        <f>'F_Input Override'!B146</f>
        <v>CWW13_204_PR24</v>
      </c>
      <c r="C146" s="123" t="str">
        <f>'F_Input Override'!C146</f>
        <v>EA/NRW environmental programme bioresources (WINEP/NEP) - Sludge investigations and monitoring; BVA (WINEP/NEP) bioresources third party contributions - Expenditure on projects starting in AMP8</v>
      </c>
      <c r="D146" s="123" t="str">
        <f>'F_Input Override'!D146</f>
        <v>£m</v>
      </c>
      <c r="E146" s="123" t="str">
        <f>'F_Input Override'!E146</f>
        <v>Price Review 2024</v>
      </c>
      <c r="F146" s="122">
        <f ca="1">IF('F_Input Override'!F146="",'Consolidated Input'!F146,'F_Input Override'!F146)</f>
        <v>0</v>
      </c>
      <c r="G146" s="122">
        <f ca="1">IF('F_Input Override'!G146="",'Consolidated Input'!G146,'F_Input Override'!G146)</f>
        <v>0</v>
      </c>
      <c r="H146" s="122">
        <f ca="1">IF('F_Input Override'!H146="",'Consolidated Input'!H146,'F_Input Override'!H146)</f>
        <v>0</v>
      </c>
      <c r="I146" s="122">
        <f ca="1">IF('F_Input Override'!I146="",'Consolidated Input'!I146,'F_Input Override'!I146)</f>
        <v>0</v>
      </c>
      <c r="J146" s="122">
        <f ca="1">IF('F_Input Override'!J146="",'Consolidated Input'!J146,'F_Input Override'!J146)</f>
        <v>0</v>
      </c>
      <c r="K146" s="122">
        <f ca="1">IF('F_Input Override'!K146="",'Consolidated Input'!K146,'F_Input Override'!K146)</f>
        <v>0</v>
      </c>
      <c r="L146" s="122">
        <f ca="1">IF('F_Input Override'!L146="",'Consolidated Input'!L146,'F_Input Override'!L146)</f>
        <v>0</v>
      </c>
      <c r="M146" s="125">
        <f ca="1">SUM(Table3[[#This Row],[2023-24]:[2029-30]])</f>
        <v>0</v>
      </c>
    </row>
    <row r="147" spans="1:13" s="2" customFormat="1" ht="13.15">
      <c r="A147" s="123" t="str">
        <f>'F_Input Override'!A147</f>
        <v>SRN</v>
      </c>
      <c r="B147" s="123" t="str">
        <f>'F_Input Override'!B147</f>
        <v>CWW14_201_PR24</v>
      </c>
      <c r="C147" s="123" t="str">
        <f>'F_Input Override'!C147</f>
        <v>EA/NRW environmental programme bioresources (WINEP/NEP) - Sludge investigations and monitoring; BVA (WINEP/NEP) bioresources capex - Expenditure on alternative least cost option plan for projects starting in AMP8</v>
      </c>
      <c r="D147" s="123" t="str">
        <f>'F_Input Override'!D147</f>
        <v>£m</v>
      </c>
      <c r="E147" s="123" t="str">
        <f>'F_Input Override'!E147</f>
        <v>Price Review 2024</v>
      </c>
      <c r="F147" s="122">
        <f ca="1">IF('F_Input Override'!F147="",'Consolidated Input'!F147,'F_Input Override'!F147)</f>
        <v>0</v>
      </c>
      <c r="G147" s="122">
        <f ca="1">IF('F_Input Override'!G147="",'Consolidated Input'!G147,'F_Input Override'!G147)</f>
        <v>0</v>
      </c>
      <c r="H147" s="122">
        <f ca="1">IF('F_Input Override'!H147="",'Consolidated Input'!H147,'F_Input Override'!H147)</f>
        <v>0</v>
      </c>
      <c r="I147" s="122">
        <f ca="1">IF('F_Input Override'!I147="",'Consolidated Input'!I147,'F_Input Override'!I147)</f>
        <v>0</v>
      </c>
      <c r="J147" s="122">
        <f ca="1">IF('F_Input Override'!J147="",'Consolidated Input'!J147,'F_Input Override'!J147)</f>
        <v>0</v>
      </c>
      <c r="K147" s="122">
        <f ca="1">IF('F_Input Override'!K147="",'Consolidated Input'!K147,'F_Input Override'!K147)</f>
        <v>0</v>
      </c>
      <c r="L147" s="122">
        <f ca="1">IF('F_Input Override'!L147="",'Consolidated Input'!L147,'F_Input Override'!L147)</f>
        <v>0</v>
      </c>
      <c r="M147" s="125">
        <f ca="1">SUM(Table3[[#This Row],[2023-24]:[2029-30]])</f>
        <v>0</v>
      </c>
    </row>
    <row r="148" spans="1:13" s="2" customFormat="1" ht="13.15">
      <c r="A148" s="123" t="str">
        <f>'F_Input Override'!A148</f>
        <v>SRN</v>
      </c>
      <c r="B148" s="123" t="str">
        <f>'F_Input Override'!B148</f>
        <v>CWW14_202_PR24</v>
      </c>
      <c r="C148" s="123" t="str">
        <f>'F_Input Override'!C148</f>
        <v>EA/NRW environmental programme bioresources (WINEP/NEP) - Sludge investigations and monitoring; BVA (WINEP/NEP) bioresources opex - Expenditure on alternative least cost option plan for projects starting in AMP8</v>
      </c>
      <c r="D148" s="123" t="str">
        <f>'F_Input Override'!D148</f>
        <v>£m</v>
      </c>
      <c r="E148" s="123" t="str">
        <f>'F_Input Override'!E148</f>
        <v>Price Review 2024</v>
      </c>
      <c r="F148" s="122">
        <f ca="1">IF('F_Input Override'!F148="",'Consolidated Input'!F148,'F_Input Override'!F148)</f>
        <v>0</v>
      </c>
      <c r="G148" s="122">
        <f ca="1">IF('F_Input Override'!G148="",'Consolidated Input'!G148,'F_Input Override'!G148)</f>
        <v>0</v>
      </c>
      <c r="H148" s="122">
        <f ca="1">IF('F_Input Override'!H148="",'Consolidated Input'!H148,'F_Input Override'!H148)</f>
        <v>0</v>
      </c>
      <c r="I148" s="122">
        <f ca="1">IF('F_Input Override'!I148="",'Consolidated Input'!I148,'F_Input Override'!I148)</f>
        <v>0</v>
      </c>
      <c r="J148" s="122">
        <f ca="1">IF('F_Input Override'!J148="",'Consolidated Input'!J148,'F_Input Override'!J148)</f>
        <v>0</v>
      </c>
      <c r="K148" s="122">
        <f ca="1">IF('F_Input Override'!K148="",'Consolidated Input'!K148,'F_Input Override'!K148)</f>
        <v>0</v>
      </c>
      <c r="L148" s="122">
        <f ca="1">IF('F_Input Override'!L148="",'Consolidated Input'!L148,'F_Input Override'!L148)</f>
        <v>0</v>
      </c>
      <c r="M148" s="125">
        <f ca="1">SUM(Table3[[#This Row],[2023-24]:[2029-30]])</f>
        <v>0</v>
      </c>
    </row>
    <row r="149" spans="1:13" s="2" customFormat="1" ht="13.15">
      <c r="A149" s="123" t="str">
        <f>'F_Input Override'!A149</f>
        <v>SRN</v>
      </c>
      <c r="B149" s="123" t="str">
        <f>'F_Input Override'!B149</f>
        <v>CWW14_203_PR24</v>
      </c>
      <c r="C149" s="123" t="str">
        <f>'F_Input Override'!C149</f>
        <v>EA/NRW environmental programme bioresources (WINEP/NEP) - Sludge investigations and monitoring; BVA (WINEP/NEP) bioresources totex - Expenditure on alternative least cost option plan for projects starting in AMP8</v>
      </c>
      <c r="D149" s="123" t="str">
        <f>'F_Input Override'!D149</f>
        <v>£m</v>
      </c>
      <c r="E149" s="123" t="str">
        <f>'F_Input Override'!E149</f>
        <v>Price Review 2024</v>
      </c>
      <c r="F149" s="122">
        <f ca="1">IF('F_Input Override'!F149="",'Consolidated Input'!F149,'F_Input Override'!F149)</f>
        <v>0</v>
      </c>
      <c r="G149" s="122">
        <f ca="1">IF('F_Input Override'!G149="",'Consolidated Input'!G149,'F_Input Override'!G149)</f>
        <v>0</v>
      </c>
      <c r="H149" s="122">
        <f ca="1">IF('F_Input Override'!H149="",'Consolidated Input'!H149,'F_Input Override'!H149)</f>
        <v>0</v>
      </c>
      <c r="I149" s="122">
        <f ca="1">IF('F_Input Override'!I149="",'Consolidated Input'!I149,'F_Input Override'!I149)</f>
        <v>0</v>
      </c>
      <c r="J149" s="122">
        <f ca="1">IF('F_Input Override'!J149="",'Consolidated Input'!J149,'F_Input Override'!J149)</f>
        <v>0</v>
      </c>
      <c r="K149" s="122">
        <f ca="1">IF('F_Input Override'!K149="",'Consolidated Input'!K149,'F_Input Override'!K149)</f>
        <v>0</v>
      </c>
      <c r="L149" s="122">
        <f ca="1">IF('F_Input Override'!L149="",'Consolidated Input'!L149,'F_Input Override'!L149)</f>
        <v>0</v>
      </c>
      <c r="M149" s="125">
        <f ca="1">SUM(Table3[[#This Row],[2023-24]:[2029-30]])</f>
        <v>0</v>
      </c>
    </row>
    <row r="150" spans="1:13" s="2" customFormat="1" ht="13.15">
      <c r="A150" s="123" t="str">
        <f>'F_Input Override'!A150</f>
        <v>SRN</v>
      </c>
      <c r="B150" s="123" t="str">
        <f>'F_Input Override'!B150</f>
        <v>CWW17_149TOT_PR24</v>
      </c>
      <c r="C150" s="123" t="str">
        <f>'F_Input Override'!C150</f>
        <v>EA/NRW environmental programme bioresources (WINEP/NEP) - Sludge investigations and monitoring (NEP only) bioresources capex - Total</v>
      </c>
      <c r="D150" s="123" t="str">
        <f>'F_Input Override'!D150</f>
        <v>£m</v>
      </c>
      <c r="E150" s="123" t="str">
        <f>'F_Input Override'!E150</f>
        <v>Price Review 2024</v>
      </c>
      <c r="F150" s="122">
        <f ca="1">IF('F_Input Override'!F150="",'Consolidated Input'!F150,'F_Input Override'!F150)</f>
        <v>0</v>
      </c>
      <c r="G150" s="122">
        <f ca="1">IF('F_Input Override'!G150="",'Consolidated Input'!G150,'F_Input Override'!G150)</f>
        <v>0</v>
      </c>
      <c r="H150" s="122">
        <f ca="1">IF('F_Input Override'!H150="",'Consolidated Input'!H150,'F_Input Override'!H150)</f>
        <v>0</v>
      </c>
      <c r="I150" s="122">
        <f ca="1">IF('F_Input Override'!I150="",'Consolidated Input'!I150,'F_Input Override'!I150)</f>
        <v>0</v>
      </c>
      <c r="J150" s="122">
        <f ca="1">IF('F_Input Override'!J150="",'Consolidated Input'!J150,'F_Input Override'!J150)</f>
        <v>0</v>
      </c>
      <c r="K150" s="122">
        <f ca="1">IF('F_Input Override'!K150="",'Consolidated Input'!K150,'F_Input Override'!K150)</f>
        <v>0</v>
      </c>
      <c r="L150" s="122">
        <f ca="1">IF('F_Input Override'!L150="",'Consolidated Input'!L150,'F_Input Override'!L150)</f>
        <v>0</v>
      </c>
      <c r="M150" s="125">
        <f ca="1">SUM(Table3[[#This Row],[2023-24]:[2029-30]])</f>
        <v>0</v>
      </c>
    </row>
    <row r="151" spans="1:13" s="2" customFormat="1" ht="13.15">
      <c r="A151" s="123" t="str">
        <f>'F_Input Override'!A151</f>
        <v>SRN</v>
      </c>
      <c r="B151" s="123" t="str">
        <f>'F_Input Override'!B151</f>
        <v>CWW17_150TOT_PR24</v>
      </c>
      <c r="C151" s="123" t="str">
        <f>'F_Input Override'!C151</f>
        <v>EA/NRW environmental programme bioresources (WINEP/NEP) - Sludge investigations and monitoring (NEP only) bioresources opex - Total</v>
      </c>
      <c r="D151" s="123" t="str">
        <f>'F_Input Override'!D151</f>
        <v>£m</v>
      </c>
      <c r="E151" s="123" t="str">
        <f>'F_Input Override'!E151</f>
        <v>Price Review 2024</v>
      </c>
      <c r="F151" s="122">
        <f ca="1">IF('F_Input Override'!F151="",'Consolidated Input'!F151,'F_Input Override'!F151)</f>
        <v>0</v>
      </c>
      <c r="G151" s="122">
        <f ca="1">IF('F_Input Override'!G151="",'Consolidated Input'!G151,'F_Input Override'!G151)</f>
        <v>0</v>
      </c>
      <c r="H151" s="122">
        <f ca="1">IF('F_Input Override'!H151="",'Consolidated Input'!H151,'F_Input Override'!H151)</f>
        <v>0</v>
      </c>
      <c r="I151" s="122">
        <f ca="1">IF('F_Input Override'!I151="",'Consolidated Input'!I151,'F_Input Override'!I151)</f>
        <v>0</v>
      </c>
      <c r="J151" s="122">
        <f ca="1">IF('F_Input Override'!J151="",'Consolidated Input'!J151,'F_Input Override'!J151)</f>
        <v>0</v>
      </c>
      <c r="K151" s="122">
        <f ca="1">IF('F_Input Override'!K151="",'Consolidated Input'!K151,'F_Input Override'!K151)</f>
        <v>0</v>
      </c>
      <c r="L151" s="122">
        <f ca="1">IF('F_Input Override'!L151="",'Consolidated Input'!L151,'F_Input Override'!L151)</f>
        <v>0</v>
      </c>
      <c r="M151" s="125">
        <f ca="1">SUM(Table3[[#This Row],[2023-24]:[2029-30]])</f>
        <v>0</v>
      </c>
    </row>
    <row r="152" spans="1:13" s="2" customFormat="1" ht="13.15">
      <c r="A152" s="123" t="str">
        <f>'F_Input Override'!A152</f>
        <v>SRN</v>
      </c>
      <c r="B152" s="123" t="str">
        <f>'F_Input Override'!B152</f>
        <v>CWW17_151TOT_PR24</v>
      </c>
      <c r="C152" s="123" t="str">
        <f>'F_Input Override'!C152</f>
        <v>EA/NRW environmental programme bioresources (WINEP/NEP) - Sludge investigations and monitoring (NEP only) bioresources totex - Total</v>
      </c>
      <c r="D152" s="123" t="str">
        <f>'F_Input Override'!D152</f>
        <v>£m</v>
      </c>
      <c r="E152" s="123" t="str">
        <f>'F_Input Override'!E152</f>
        <v>Price Review 2024</v>
      </c>
      <c r="F152" s="122">
        <f ca="1">IF('F_Input Override'!F152="",'Consolidated Input'!F152,'F_Input Override'!F152)</f>
        <v>0</v>
      </c>
      <c r="G152" s="122">
        <f ca="1">IF('F_Input Override'!G152="",'Consolidated Input'!G152,'F_Input Override'!G152)</f>
        <v>0</v>
      </c>
      <c r="H152" s="122">
        <f ca="1">IF('F_Input Override'!H152="",'Consolidated Input'!H152,'F_Input Override'!H152)</f>
        <v>0</v>
      </c>
      <c r="I152" s="122">
        <f ca="1">IF('F_Input Override'!I152="",'Consolidated Input'!I152,'F_Input Override'!I152)</f>
        <v>0</v>
      </c>
      <c r="J152" s="122">
        <f ca="1">IF('F_Input Override'!J152="",'Consolidated Input'!J152,'F_Input Override'!J152)</f>
        <v>0</v>
      </c>
      <c r="K152" s="122">
        <f ca="1">IF('F_Input Override'!K152="",'Consolidated Input'!K152,'F_Input Override'!K152)</f>
        <v>0</v>
      </c>
      <c r="L152" s="122">
        <f ca="1">IF('F_Input Override'!L152="",'Consolidated Input'!L152,'F_Input Override'!L152)</f>
        <v>0</v>
      </c>
      <c r="M152" s="125">
        <f ca="1">SUM(Table3[[#This Row],[2023-24]:[2029-30]])</f>
        <v>0</v>
      </c>
    </row>
    <row r="153" spans="1:13" s="2" customFormat="1" ht="13.15">
      <c r="A153" s="123" t="str">
        <f>'F_Input Override'!A153</f>
        <v>SRN</v>
      </c>
      <c r="B153" s="123" t="str">
        <f>'F_Input Override'!B153</f>
        <v>CWW20_064_PR24</v>
      </c>
      <c r="C153" s="123" t="str">
        <f>'F_Input Override'!C153</f>
        <v>Other data - Total number of WINEP/NEP investigations</v>
      </c>
      <c r="D153" s="123" t="str">
        <f>'F_Input Override'!D153</f>
        <v>nr</v>
      </c>
      <c r="E153" s="123" t="str">
        <f>'F_Input Override'!E153</f>
        <v>Price Review 2024</v>
      </c>
      <c r="F153" s="122">
        <f ca="1">IF('F_Input Override'!F153="",'Consolidated Input'!F153,'F_Input Override'!F153)</f>
        <v>0</v>
      </c>
      <c r="G153" s="122">
        <f ca="1">IF('F_Input Override'!G153="",'Consolidated Input'!G153,'F_Input Override'!G153)</f>
        <v>0</v>
      </c>
      <c r="H153" s="122">
        <f ca="1">IF('F_Input Override'!H153="",'Consolidated Input'!H153,'F_Input Override'!H153)</f>
        <v>0</v>
      </c>
      <c r="I153" s="122">
        <f ca="1">IF('F_Input Override'!I153="",'Consolidated Input'!I153,'F_Input Override'!I153)</f>
        <v>333</v>
      </c>
      <c r="J153" s="122">
        <f ca="1">IF('F_Input Override'!J153="",'Consolidated Input'!J153,'F_Input Override'!J153)</f>
        <v>0</v>
      </c>
      <c r="K153" s="122">
        <f ca="1">IF('F_Input Override'!K153="",'Consolidated Input'!K153,'F_Input Override'!K153)</f>
        <v>0</v>
      </c>
      <c r="L153" s="122">
        <f ca="1">IF('F_Input Override'!L153="",'Consolidated Input'!L153,'F_Input Override'!L153)</f>
        <v>0</v>
      </c>
      <c r="M153" s="125">
        <f ca="1">SUM(Table3[[#This Row],[2023-24]:[2029-30]])</f>
        <v>333</v>
      </c>
    </row>
    <row r="154" spans="1:13" s="2" customFormat="1" ht="13.15">
      <c r="A154" s="123" t="str">
        <f>'F_Input Override'!A154</f>
        <v>SRN</v>
      </c>
      <c r="B154" s="123" t="str">
        <f>'F_Input Override'!B154</f>
        <v>BIO5_011_PR24</v>
      </c>
      <c r="C154" s="123" t="str">
        <f>'F_Input Override'!C154</f>
        <v>Sludge management/sludge treatment/ Bioresources cost driver - Additional Line 1; Sludge management/sludge treatment/ Bioresources cost driver</v>
      </c>
      <c r="D154" s="123" t="str">
        <f>'F_Input Override'!D154</f>
        <v>define</v>
      </c>
      <c r="E154" s="123" t="str">
        <f>'F_Input Override'!E154</f>
        <v>Price Review 2024</v>
      </c>
      <c r="F154" s="122">
        <f ca="1">IF('F_Input Override'!F154="",'Consolidated Input'!F154,'F_Input Override'!F154)</f>
        <v>0</v>
      </c>
      <c r="G154" s="122">
        <f ca="1">IF('F_Input Override'!G154="",'Consolidated Input'!G154,'F_Input Override'!G154)</f>
        <v>0</v>
      </c>
      <c r="H154" s="122">
        <f ca="1">IF('F_Input Override'!H154="",'Consolidated Input'!H154,'F_Input Override'!H154)</f>
        <v>0</v>
      </c>
      <c r="I154" s="122">
        <f ca="1">IF('F_Input Override'!I154="",'Consolidated Input'!I154,'F_Input Override'!I154)</f>
        <v>0</v>
      </c>
      <c r="J154" s="122">
        <f ca="1">IF('F_Input Override'!J154="",'Consolidated Input'!J154,'F_Input Override'!J154)</f>
        <v>0</v>
      </c>
      <c r="K154" s="122">
        <f ca="1">IF('F_Input Override'!K154="",'Consolidated Input'!K154,'F_Input Override'!K154)</f>
        <v>0</v>
      </c>
      <c r="L154" s="122">
        <f ca="1">IF('F_Input Override'!L154="",'Consolidated Input'!L154,'F_Input Override'!L154)</f>
        <v>0</v>
      </c>
      <c r="M154" s="125">
        <f ca="1">SUM(Table3[[#This Row],[2023-24]:[2029-30]])</f>
        <v>0</v>
      </c>
    </row>
    <row r="155" spans="1:13" s="2" customFormat="1" ht="13.15">
      <c r="A155" s="123" t="str">
        <f>'F_Input Override'!A155</f>
        <v>TMS</v>
      </c>
      <c r="B155" s="123" t="str">
        <f>'F_Input Override'!B155</f>
        <v>CWW3_149TOT_PR24</v>
      </c>
      <c r="C155" s="123" t="str">
        <f>'F_Input Override'!C155</f>
        <v>EA/NRW environmental programme bioresources (WINEP/NEP) - Sludge investigations and monitoring (NEP only) bioresources capex - Total</v>
      </c>
      <c r="D155" s="123" t="str">
        <f>'F_Input Override'!D155</f>
        <v>£m</v>
      </c>
      <c r="E155" s="123" t="str">
        <f>'F_Input Override'!E155</f>
        <v>Price Review 2024</v>
      </c>
      <c r="F155" s="122">
        <f ca="1">IF('F_Input Override'!F155="",'Consolidated Input'!F155,'F_Input Override'!F155)</f>
        <v>0</v>
      </c>
      <c r="G155" s="122">
        <f ca="1">IF('F_Input Override'!G155="",'Consolidated Input'!G155,'F_Input Override'!G155)</f>
        <v>0</v>
      </c>
      <c r="H155" s="122">
        <f ca="1">IF('F_Input Override'!H155="",'Consolidated Input'!H155,'F_Input Override'!H155)</f>
        <v>0</v>
      </c>
      <c r="I155" s="122">
        <f ca="1">IF('F_Input Override'!I155="",'Consolidated Input'!I155,'F_Input Override'!I155)</f>
        <v>0</v>
      </c>
      <c r="J155" s="122">
        <f ca="1">IF('F_Input Override'!J155="",'Consolidated Input'!J155,'F_Input Override'!J155)</f>
        <v>0</v>
      </c>
      <c r="K155" s="122">
        <f ca="1">IF('F_Input Override'!K155="",'Consolidated Input'!K155,'F_Input Override'!K155)</f>
        <v>0</v>
      </c>
      <c r="L155" s="122">
        <f ca="1">IF('F_Input Override'!L155="",'Consolidated Input'!L155,'F_Input Override'!L155)</f>
        <v>0</v>
      </c>
      <c r="M155" s="125">
        <f ca="1">SUM(Table3[[#This Row],[2023-24]:[2029-30]])</f>
        <v>0</v>
      </c>
    </row>
    <row r="156" spans="1:13" s="2" customFormat="1" ht="13.15">
      <c r="A156" s="123" t="str">
        <f>'F_Input Override'!A156</f>
        <v>TMS</v>
      </c>
      <c r="B156" s="123" t="str">
        <f>'F_Input Override'!B156</f>
        <v>CWW3_150TOT_PR24</v>
      </c>
      <c r="C156" s="123" t="str">
        <f>'F_Input Override'!C156</f>
        <v>EA/NRW environmental programme bioresources (WINEP/NEP) - Sludge investigations and monitoring (NEP only) bioresources opex - Total</v>
      </c>
      <c r="D156" s="123" t="str">
        <f>'F_Input Override'!D156</f>
        <v>£m</v>
      </c>
      <c r="E156" s="123" t="str">
        <f>'F_Input Override'!E156</f>
        <v>Price Review 2024</v>
      </c>
      <c r="F156" s="122">
        <f ca="1">IF('F_Input Override'!F156="",'Consolidated Input'!F156,'F_Input Override'!F156)</f>
        <v>0</v>
      </c>
      <c r="G156" s="122">
        <f ca="1">IF('F_Input Override'!G156="",'Consolidated Input'!G156,'F_Input Override'!G156)</f>
        <v>0</v>
      </c>
      <c r="H156" s="122">
        <f ca="1">IF('F_Input Override'!H156="",'Consolidated Input'!H156,'F_Input Override'!H156)</f>
        <v>0</v>
      </c>
      <c r="I156" s="122">
        <f ca="1">IF('F_Input Override'!I156="",'Consolidated Input'!I156,'F_Input Override'!I156)</f>
        <v>0</v>
      </c>
      <c r="J156" s="122">
        <f ca="1">IF('F_Input Override'!J156="",'Consolidated Input'!J156,'F_Input Override'!J156)</f>
        <v>0</v>
      </c>
      <c r="K156" s="122">
        <f ca="1">IF('F_Input Override'!K156="",'Consolidated Input'!K156,'F_Input Override'!K156)</f>
        <v>0</v>
      </c>
      <c r="L156" s="122">
        <f ca="1">IF('F_Input Override'!L156="",'Consolidated Input'!L156,'F_Input Override'!L156)</f>
        <v>0</v>
      </c>
      <c r="M156" s="125">
        <f ca="1">SUM(Table3[[#This Row],[2023-24]:[2029-30]])</f>
        <v>0</v>
      </c>
    </row>
    <row r="157" spans="1:13" s="2" customFormat="1" ht="13.15">
      <c r="A157" s="123" t="str">
        <f>'F_Input Override'!A157</f>
        <v>TMS</v>
      </c>
      <c r="B157" s="123" t="str">
        <f>'F_Input Override'!B157</f>
        <v>CWW3_151TOT_PR24</v>
      </c>
      <c r="C157" s="123" t="str">
        <f>'F_Input Override'!C157</f>
        <v>EA/NRW environmental programme bioresources (WINEP/NEP) - Sludge investigations and monitoring (NEP only) bioresources totex - Total</v>
      </c>
      <c r="D157" s="123" t="str">
        <f>'F_Input Override'!D157</f>
        <v>£m</v>
      </c>
      <c r="E157" s="123" t="str">
        <f>'F_Input Override'!E157</f>
        <v>Price Review 2024</v>
      </c>
      <c r="F157" s="122">
        <f ca="1">IF('F_Input Override'!F157="",'Consolidated Input'!F157,'F_Input Override'!F157)</f>
        <v>0</v>
      </c>
      <c r="G157" s="122">
        <f ca="1">IF('F_Input Override'!G157="",'Consolidated Input'!G157,'F_Input Override'!G157)</f>
        <v>0</v>
      </c>
      <c r="H157" s="122">
        <f ca="1">IF('F_Input Override'!H157="",'Consolidated Input'!H157,'F_Input Override'!H157)</f>
        <v>0</v>
      </c>
      <c r="I157" s="122">
        <f ca="1">IF('F_Input Override'!I157="",'Consolidated Input'!I157,'F_Input Override'!I157)</f>
        <v>0</v>
      </c>
      <c r="J157" s="122">
        <f ca="1">IF('F_Input Override'!J157="",'Consolidated Input'!J157,'F_Input Override'!J157)</f>
        <v>0</v>
      </c>
      <c r="K157" s="122">
        <f ca="1">IF('F_Input Override'!K157="",'Consolidated Input'!K157,'F_Input Override'!K157)</f>
        <v>0</v>
      </c>
      <c r="L157" s="122">
        <f ca="1">IF('F_Input Override'!L157="",'Consolidated Input'!L157,'F_Input Override'!L157)</f>
        <v>0</v>
      </c>
      <c r="M157" s="125">
        <f ca="1">SUM(Table3[[#This Row],[2023-24]:[2029-30]])</f>
        <v>0</v>
      </c>
    </row>
    <row r="158" spans="1:13" s="2" customFormat="1" ht="13.15">
      <c r="A158" s="123" t="str">
        <f>'F_Input Override'!A158</f>
        <v>TMS</v>
      </c>
      <c r="B158" s="123" t="str">
        <f>'F_Input Override'!B158</f>
        <v>CWW9_149TOT_PR24</v>
      </c>
      <c r="C158" s="123" t="str">
        <f>'F_Input Override'!C158</f>
        <v>EA/NRW environmental programme bioresources (WINEP/NEP) - Sludge investigations and monitoring (NEP only) bioresources capex - Total</v>
      </c>
      <c r="D158" s="123" t="str">
        <f>'F_Input Override'!D158</f>
        <v>£m</v>
      </c>
      <c r="E158" s="123" t="str">
        <f>'F_Input Override'!E158</f>
        <v>Price Review 2024</v>
      </c>
      <c r="F158" s="122">
        <f ca="1">IF('F_Input Override'!F158="",'Consolidated Input'!F158,'F_Input Override'!F158)</f>
        <v>0</v>
      </c>
      <c r="G158" s="122">
        <f ca="1">IF('F_Input Override'!G158="",'Consolidated Input'!G158,'F_Input Override'!G158)</f>
        <v>0</v>
      </c>
      <c r="H158" s="122">
        <f ca="1">IF('F_Input Override'!H158="",'Consolidated Input'!H158,'F_Input Override'!H158)</f>
        <v>0</v>
      </c>
      <c r="I158" s="122">
        <f ca="1">IF('F_Input Override'!I158="",'Consolidated Input'!I158,'F_Input Override'!I158)</f>
        <v>0</v>
      </c>
      <c r="J158" s="122">
        <f ca="1">IF('F_Input Override'!J158="",'Consolidated Input'!J158,'F_Input Override'!J158)</f>
        <v>0</v>
      </c>
      <c r="K158" s="122">
        <f ca="1">IF('F_Input Override'!K158="",'Consolidated Input'!K158,'F_Input Override'!K158)</f>
        <v>0</v>
      </c>
      <c r="L158" s="122">
        <f ca="1">IF('F_Input Override'!L158="",'Consolidated Input'!L158,'F_Input Override'!L158)</f>
        <v>0</v>
      </c>
      <c r="M158" s="125">
        <f ca="1">SUM(Table3[[#This Row],[2023-24]:[2029-30]])</f>
        <v>0</v>
      </c>
    </row>
    <row r="159" spans="1:13" s="2" customFormat="1" ht="13.15">
      <c r="A159" s="123" t="str">
        <f>'F_Input Override'!A159</f>
        <v>TMS</v>
      </c>
      <c r="B159" s="123" t="str">
        <f>'F_Input Override'!B159</f>
        <v>CWW9_150TOT_PR24</v>
      </c>
      <c r="C159" s="123" t="str">
        <f>'F_Input Override'!C159</f>
        <v>EA/NRW environmental programme bioresources (WINEP/NEP) - Sludge investigations and monitoring (NEP only) bioresources opex - Total</v>
      </c>
      <c r="D159" s="123" t="str">
        <f>'F_Input Override'!D159</f>
        <v>£m</v>
      </c>
      <c r="E159" s="123" t="str">
        <f>'F_Input Override'!E159</f>
        <v>Price Review 2024</v>
      </c>
      <c r="F159" s="122">
        <f ca="1">IF('F_Input Override'!F159="",'Consolidated Input'!F159,'F_Input Override'!F159)</f>
        <v>0</v>
      </c>
      <c r="G159" s="122">
        <f ca="1">IF('F_Input Override'!G159="",'Consolidated Input'!G159,'F_Input Override'!G159)</f>
        <v>0</v>
      </c>
      <c r="H159" s="122">
        <f ca="1">IF('F_Input Override'!H159="",'Consolidated Input'!H159,'F_Input Override'!H159)</f>
        <v>0</v>
      </c>
      <c r="I159" s="122">
        <f ca="1">IF('F_Input Override'!I159="",'Consolidated Input'!I159,'F_Input Override'!I159)</f>
        <v>0</v>
      </c>
      <c r="J159" s="122">
        <f ca="1">IF('F_Input Override'!J159="",'Consolidated Input'!J159,'F_Input Override'!J159)</f>
        <v>0</v>
      </c>
      <c r="K159" s="122">
        <f ca="1">IF('F_Input Override'!K159="",'Consolidated Input'!K159,'F_Input Override'!K159)</f>
        <v>0</v>
      </c>
      <c r="L159" s="122">
        <f ca="1">IF('F_Input Override'!L159="",'Consolidated Input'!L159,'F_Input Override'!L159)</f>
        <v>0</v>
      </c>
      <c r="M159" s="125">
        <f ca="1">SUM(Table3[[#This Row],[2023-24]:[2029-30]])</f>
        <v>0</v>
      </c>
    </row>
    <row r="160" spans="1:13" s="2" customFormat="1" ht="13.15">
      <c r="A160" s="123" t="str">
        <f>'F_Input Override'!A160</f>
        <v>TMS</v>
      </c>
      <c r="B160" s="123" t="str">
        <f>'F_Input Override'!B160</f>
        <v>CWW9_151TOT_PR24</v>
      </c>
      <c r="C160" s="123" t="str">
        <f>'F_Input Override'!C160</f>
        <v>EA/NRW environmental programme bioresources (WINEP/NEP) - Sludge investigations and monitoring (NEP only) bioresources totex - Total</v>
      </c>
      <c r="D160" s="123" t="str">
        <f>'F_Input Override'!D160</f>
        <v>£m</v>
      </c>
      <c r="E160" s="123" t="str">
        <f>'F_Input Override'!E160</f>
        <v>Price Review 2024</v>
      </c>
      <c r="F160" s="122">
        <f ca="1">IF('F_Input Override'!F160="",'Consolidated Input'!F160,'F_Input Override'!F160)</f>
        <v>0</v>
      </c>
      <c r="G160" s="122">
        <f ca="1">IF('F_Input Override'!G160="",'Consolidated Input'!G160,'F_Input Override'!G160)</f>
        <v>0</v>
      </c>
      <c r="H160" s="122">
        <f ca="1">IF('F_Input Override'!H160="",'Consolidated Input'!H160,'F_Input Override'!H160)</f>
        <v>0</v>
      </c>
      <c r="I160" s="122">
        <f ca="1">IF('F_Input Override'!I160="",'Consolidated Input'!I160,'F_Input Override'!I160)</f>
        <v>0</v>
      </c>
      <c r="J160" s="122">
        <f ca="1">IF('F_Input Override'!J160="",'Consolidated Input'!J160,'F_Input Override'!J160)</f>
        <v>0</v>
      </c>
      <c r="K160" s="122">
        <f ca="1">IF('F_Input Override'!K160="",'Consolidated Input'!K160,'F_Input Override'!K160)</f>
        <v>0</v>
      </c>
      <c r="L160" s="122">
        <f ca="1">IF('F_Input Override'!L160="",'Consolidated Input'!L160,'F_Input Override'!L160)</f>
        <v>0</v>
      </c>
      <c r="M160" s="125">
        <f ca="1">SUM(Table3[[#This Row],[2023-24]:[2029-30]])</f>
        <v>0</v>
      </c>
    </row>
    <row r="161" spans="1:13" s="2" customFormat="1" ht="13.15">
      <c r="A161" s="123" t="str">
        <f>'F_Input Override'!A161</f>
        <v>TMS</v>
      </c>
      <c r="B161" s="123" t="str">
        <f>'F_Input Override'!B161</f>
        <v>CWW12_149TOT_PR24</v>
      </c>
      <c r="C161" s="123" t="str">
        <f>'F_Input Override'!C161</f>
        <v>EA/NRW environmental programme bioresources (WINEP/NEP) - Sludge investigations and monitoring (NEP only) bioresources capex - Total</v>
      </c>
      <c r="D161" s="123" t="str">
        <f>'F_Input Override'!D161</f>
        <v>£m</v>
      </c>
      <c r="E161" s="123" t="str">
        <f>'F_Input Override'!E161</f>
        <v>Price Review 2024</v>
      </c>
      <c r="F161" s="122">
        <f ca="1">IF('F_Input Override'!F161="",'Consolidated Input'!F161,'F_Input Override'!F161)</f>
        <v>0</v>
      </c>
      <c r="G161" s="122">
        <f ca="1">IF('F_Input Override'!G161="",'Consolidated Input'!G161,'F_Input Override'!G161)</f>
        <v>0</v>
      </c>
      <c r="H161" s="122">
        <f ca="1">IF('F_Input Override'!H161="",'Consolidated Input'!H161,'F_Input Override'!H161)</f>
        <v>0</v>
      </c>
      <c r="I161" s="122">
        <f ca="1">IF('F_Input Override'!I161="",'Consolidated Input'!I161,'F_Input Override'!I161)</f>
        <v>0</v>
      </c>
      <c r="J161" s="122">
        <f ca="1">IF('F_Input Override'!J161="",'Consolidated Input'!J161,'F_Input Override'!J161)</f>
        <v>0</v>
      </c>
      <c r="K161" s="122">
        <f ca="1">IF('F_Input Override'!K161="",'Consolidated Input'!K161,'F_Input Override'!K161)</f>
        <v>0</v>
      </c>
      <c r="L161" s="122">
        <f ca="1">IF('F_Input Override'!L161="",'Consolidated Input'!L161,'F_Input Override'!L161)</f>
        <v>0</v>
      </c>
      <c r="M161" s="125">
        <f ca="1">SUM(Table3[[#This Row],[2023-24]:[2029-30]])</f>
        <v>0</v>
      </c>
    </row>
    <row r="162" spans="1:13" s="2" customFormat="1" ht="13.15">
      <c r="A162" s="123" t="str">
        <f>'F_Input Override'!A162</f>
        <v>TMS</v>
      </c>
      <c r="B162" s="123" t="str">
        <f>'F_Input Override'!B162</f>
        <v>CWW12_150TOT_PR24</v>
      </c>
      <c r="C162" s="123" t="str">
        <f>'F_Input Override'!C162</f>
        <v>EA/NRW environmental programme bioresources (WINEP/NEP) - Sludge investigations and monitoring (NEP only) bioresources opex - Total</v>
      </c>
      <c r="D162" s="123" t="str">
        <f>'F_Input Override'!D162</f>
        <v>£m</v>
      </c>
      <c r="E162" s="123" t="str">
        <f>'F_Input Override'!E162</f>
        <v>Price Review 2024</v>
      </c>
      <c r="F162" s="122">
        <f ca="1">IF('F_Input Override'!F162="",'Consolidated Input'!F162,'F_Input Override'!F162)</f>
        <v>0</v>
      </c>
      <c r="G162" s="122">
        <f ca="1">IF('F_Input Override'!G162="",'Consolidated Input'!G162,'F_Input Override'!G162)</f>
        <v>0</v>
      </c>
      <c r="H162" s="122">
        <f ca="1">IF('F_Input Override'!H162="",'Consolidated Input'!H162,'F_Input Override'!H162)</f>
        <v>0</v>
      </c>
      <c r="I162" s="122">
        <f ca="1">IF('F_Input Override'!I162="",'Consolidated Input'!I162,'F_Input Override'!I162)</f>
        <v>0</v>
      </c>
      <c r="J162" s="122">
        <f ca="1">IF('F_Input Override'!J162="",'Consolidated Input'!J162,'F_Input Override'!J162)</f>
        <v>0</v>
      </c>
      <c r="K162" s="122">
        <f ca="1">IF('F_Input Override'!K162="",'Consolidated Input'!K162,'F_Input Override'!K162)</f>
        <v>0</v>
      </c>
      <c r="L162" s="122">
        <f ca="1">IF('F_Input Override'!L162="",'Consolidated Input'!L162,'F_Input Override'!L162)</f>
        <v>0</v>
      </c>
      <c r="M162" s="125">
        <f ca="1">SUM(Table3[[#This Row],[2023-24]:[2029-30]])</f>
        <v>0</v>
      </c>
    </row>
    <row r="163" spans="1:13" s="2" customFormat="1" ht="13.15">
      <c r="A163" s="123" t="str">
        <f>'F_Input Override'!A163</f>
        <v>TMS</v>
      </c>
      <c r="B163" s="123" t="str">
        <f>'F_Input Override'!B163</f>
        <v>CWW12_151TOT_PR24</v>
      </c>
      <c r="C163" s="123" t="str">
        <f>'F_Input Override'!C163</f>
        <v>EA/NRW environmental programme bioresources (WINEP/NEP) - Sludge investigations and monitoring (NEP only) bioresources totex - Total</v>
      </c>
      <c r="D163" s="123" t="str">
        <f>'F_Input Override'!D163</f>
        <v>£m</v>
      </c>
      <c r="E163" s="123" t="str">
        <f>'F_Input Override'!E163</f>
        <v>Price Review 2024</v>
      </c>
      <c r="F163" s="122">
        <f ca="1">IF('F_Input Override'!F163="",'Consolidated Input'!F163,'F_Input Override'!F163)</f>
        <v>0</v>
      </c>
      <c r="G163" s="122">
        <f ca="1">IF('F_Input Override'!G163="",'Consolidated Input'!G163,'F_Input Override'!G163)</f>
        <v>0</v>
      </c>
      <c r="H163" s="122">
        <f ca="1">IF('F_Input Override'!H163="",'Consolidated Input'!H163,'F_Input Override'!H163)</f>
        <v>0</v>
      </c>
      <c r="I163" s="122">
        <f ca="1">IF('F_Input Override'!I163="",'Consolidated Input'!I163,'F_Input Override'!I163)</f>
        <v>0</v>
      </c>
      <c r="J163" s="122">
        <f ca="1">IF('F_Input Override'!J163="",'Consolidated Input'!J163,'F_Input Override'!J163)</f>
        <v>0</v>
      </c>
      <c r="K163" s="122">
        <f ca="1">IF('F_Input Override'!K163="",'Consolidated Input'!K163,'F_Input Override'!K163)</f>
        <v>0</v>
      </c>
      <c r="L163" s="122">
        <f ca="1">IF('F_Input Override'!L163="",'Consolidated Input'!L163,'F_Input Override'!L163)</f>
        <v>0</v>
      </c>
      <c r="M163" s="125">
        <f ca="1">SUM(Table3[[#This Row],[2023-24]:[2029-30]])</f>
        <v>0</v>
      </c>
    </row>
    <row r="164" spans="1:13" s="2" customFormat="1" ht="13.15">
      <c r="A164" s="123" t="str">
        <f>'F_Input Override'!A164</f>
        <v>TMS</v>
      </c>
      <c r="B164" s="123" t="str">
        <f>'F_Input Override'!B164</f>
        <v>CWW13_201_PR24</v>
      </c>
      <c r="C164" s="123" t="str">
        <f>'F_Input Override'!C164</f>
        <v>EA/NRW environmental programme bioresources (WINEP/NEP) - Sludge investigations and monitoring; BVA (WINEP/NEP) bioresources capex - Expenditure on projects starting in AMP8</v>
      </c>
      <c r="D164" s="123" t="str">
        <f>'F_Input Override'!D164</f>
        <v>£m</v>
      </c>
      <c r="E164" s="123" t="str">
        <f>'F_Input Override'!E164</f>
        <v>Price Review 2024</v>
      </c>
      <c r="F164" s="122">
        <f ca="1">IF('F_Input Override'!F164="",'Consolidated Input'!F164,'F_Input Override'!F164)</f>
        <v>0</v>
      </c>
      <c r="G164" s="122">
        <f ca="1">IF('F_Input Override'!G164="",'Consolidated Input'!G164,'F_Input Override'!G164)</f>
        <v>0</v>
      </c>
      <c r="H164" s="122">
        <f ca="1">IF('F_Input Override'!H164="",'Consolidated Input'!H164,'F_Input Override'!H164)</f>
        <v>0</v>
      </c>
      <c r="I164" s="122">
        <f ca="1">IF('F_Input Override'!I164="",'Consolidated Input'!I164,'F_Input Override'!I164)</f>
        <v>0</v>
      </c>
      <c r="J164" s="122">
        <f ca="1">IF('F_Input Override'!J164="",'Consolidated Input'!J164,'F_Input Override'!J164)</f>
        <v>0</v>
      </c>
      <c r="K164" s="122">
        <f ca="1">IF('F_Input Override'!K164="",'Consolidated Input'!K164,'F_Input Override'!K164)</f>
        <v>0</v>
      </c>
      <c r="L164" s="122">
        <f ca="1">IF('F_Input Override'!L164="",'Consolidated Input'!L164,'F_Input Override'!L164)</f>
        <v>0</v>
      </c>
      <c r="M164" s="125">
        <f ca="1">SUM(Table3[[#This Row],[2023-24]:[2029-30]])</f>
        <v>0</v>
      </c>
    </row>
    <row r="165" spans="1:13" s="2" customFormat="1" ht="13.15">
      <c r="A165" s="123" t="str">
        <f>'F_Input Override'!A165</f>
        <v>TMS</v>
      </c>
      <c r="B165" s="123" t="str">
        <f>'F_Input Override'!B165</f>
        <v>CWW13_202_PR24</v>
      </c>
      <c r="C165" s="123" t="str">
        <f>'F_Input Override'!C165</f>
        <v>EA/NRW environmental programme bioresources (WINEP/NEP) - Sludge investigations and monitoring; BVA (WINEP/NEP) bioresources opex - Expenditure on projects starting in AMP8</v>
      </c>
      <c r="D165" s="123" t="str">
        <f>'F_Input Override'!D165</f>
        <v>£m</v>
      </c>
      <c r="E165" s="123" t="str">
        <f>'F_Input Override'!E165</f>
        <v>Price Review 2024</v>
      </c>
      <c r="F165" s="122">
        <f ca="1">IF('F_Input Override'!F165="",'Consolidated Input'!F165,'F_Input Override'!F165)</f>
        <v>0</v>
      </c>
      <c r="G165" s="122">
        <f ca="1">IF('F_Input Override'!G165="",'Consolidated Input'!G165,'F_Input Override'!G165)</f>
        <v>0</v>
      </c>
      <c r="H165" s="122">
        <f ca="1">IF('F_Input Override'!H165="",'Consolidated Input'!H165,'F_Input Override'!H165)</f>
        <v>0</v>
      </c>
      <c r="I165" s="122">
        <f ca="1">IF('F_Input Override'!I165="",'Consolidated Input'!I165,'F_Input Override'!I165)</f>
        <v>0</v>
      </c>
      <c r="J165" s="122">
        <f ca="1">IF('F_Input Override'!J165="",'Consolidated Input'!J165,'F_Input Override'!J165)</f>
        <v>0</v>
      </c>
      <c r="K165" s="122">
        <f ca="1">IF('F_Input Override'!K165="",'Consolidated Input'!K165,'F_Input Override'!K165)</f>
        <v>0</v>
      </c>
      <c r="L165" s="122">
        <f ca="1">IF('F_Input Override'!L165="",'Consolidated Input'!L165,'F_Input Override'!L165)</f>
        <v>0</v>
      </c>
      <c r="M165" s="125">
        <f ca="1">SUM(Table3[[#This Row],[2023-24]:[2029-30]])</f>
        <v>0</v>
      </c>
    </row>
    <row r="166" spans="1:13" s="2" customFormat="1" ht="13.15">
      <c r="A166" s="123" t="str">
        <f>'F_Input Override'!A166</f>
        <v>TMS</v>
      </c>
      <c r="B166" s="123" t="str">
        <f>'F_Input Override'!B166</f>
        <v>CWW13_203_PR24</v>
      </c>
      <c r="C166" s="123" t="str">
        <f>'F_Input Override'!C166</f>
        <v>EA/NRW environmental programme bioresources (WINEP/NEP) - Sludge investigations and monitoring; BVA (WINEP/NEP) bioresources totex - Expenditure on projects starting in AMP8</v>
      </c>
      <c r="D166" s="123" t="str">
        <f>'F_Input Override'!D166</f>
        <v>£m</v>
      </c>
      <c r="E166" s="123" t="str">
        <f>'F_Input Override'!E166</f>
        <v>Price Review 2024</v>
      </c>
      <c r="F166" s="122">
        <f ca="1">IF('F_Input Override'!F166="",'Consolidated Input'!F166,'F_Input Override'!F166)</f>
        <v>0</v>
      </c>
      <c r="G166" s="122">
        <f ca="1">IF('F_Input Override'!G166="",'Consolidated Input'!G166,'F_Input Override'!G166)</f>
        <v>0</v>
      </c>
      <c r="H166" s="122">
        <f ca="1">IF('F_Input Override'!H166="",'Consolidated Input'!H166,'F_Input Override'!H166)</f>
        <v>0</v>
      </c>
      <c r="I166" s="122">
        <f ca="1">IF('F_Input Override'!I166="",'Consolidated Input'!I166,'F_Input Override'!I166)</f>
        <v>0</v>
      </c>
      <c r="J166" s="122">
        <f ca="1">IF('F_Input Override'!J166="",'Consolidated Input'!J166,'F_Input Override'!J166)</f>
        <v>0</v>
      </c>
      <c r="K166" s="122">
        <f ca="1">IF('F_Input Override'!K166="",'Consolidated Input'!K166,'F_Input Override'!K166)</f>
        <v>0</v>
      </c>
      <c r="L166" s="122">
        <f ca="1">IF('F_Input Override'!L166="",'Consolidated Input'!L166,'F_Input Override'!L166)</f>
        <v>0</v>
      </c>
      <c r="M166" s="125">
        <f ca="1">SUM(Table3[[#This Row],[2023-24]:[2029-30]])</f>
        <v>0</v>
      </c>
    </row>
    <row r="167" spans="1:13" s="2" customFormat="1" ht="13.15">
      <c r="A167" s="123" t="str">
        <f>'F_Input Override'!A167</f>
        <v>TMS</v>
      </c>
      <c r="B167" s="123" t="str">
        <f>'F_Input Override'!B167</f>
        <v>CWW13_204_PR24</v>
      </c>
      <c r="C167" s="123" t="str">
        <f>'F_Input Override'!C167</f>
        <v>EA/NRW environmental programme bioresources (WINEP/NEP) - Sludge investigations and monitoring; BVA (WINEP/NEP) bioresources third party contributions - Expenditure on projects starting in AMP8</v>
      </c>
      <c r="D167" s="123" t="str">
        <f>'F_Input Override'!D167</f>
        <v>£m</v>
      </c>
      <c r="E167" s="123" t="str">
        <f>'F_Input Override'!E167</f>
        <v>Price Review 2024</v>
      </c>
      <c r="F167" s="122">
        <f ca="1">IF('F_Input Override'!F167="",'Consolidated Input'!F167,'F_Input Override'!F167)</f>
        <v>0</v>
      </c>
      <c r="G167" s="122">
        <f ca="1">IF('F_Input Override'!G167="",'Consolidated Input'!G167,'F_Input Override'!G167)</f>
        <v>0</v>
      </c>
      <c r="H167" s="122">
        <f ca="1">IF('F_Input Override'!H167="",'Consolidated Input'!H167,'F_Input Override'!H167)</f>
        <v>0</v>
      </c>
      <c r="I167" s="122">
        <f ca="1">IF('F_Input Override'!I167="",'Consolidated Input'!I167,'F_Input Override'!I167)</f>
        <v>0</v>
      </c>
      <c r="J167" s="122">
        <f ca="1">IF('F_Input Override'!J167="",'Consolidated Input'!J167,'F_Input Override'!J167)</f>
        <v>0</v>
      </c>
      <c r="K167" s="122">
        <f ca="1">IF('F_Input Override'!K167="",'Consolidated Input'!K167,'F_Input Override'!K167)</f>
        <v>0</v>
      </c>
      <c r="L167" s="122">
        <f ca="1">IF('F_Input Override'!L167="",'Consolidated Input'!L167,'F_Input Override'!L167)</f>
        <v>0</v>
      </c>
      <c r="M167" s="125">
        <f ca="1">SUM(Table3[[#This Row],[2023-24]:[2029-30]])</f>
        <v>0</v>
      </c>
    </row>
    <row r="168" spans="1:13" s="2" customFormat="1" ht="13.15">
      <c r="A168" s="123" t="str">
        <f>'F_Input Override'!A168</f>
        <v>TMS</v>
      </c>
      <c r="B168" s="123" t="str">
        <f>'F_Input Override'!B168</f>
        <v>CWW14_201_PR24</v>
      </c>
      <c r="C168" s="123" t="str">
        <f>'F_Input Override'!C168</f>
        <v>EA/NRW environmental programme bioresources (WINEP/NEP) - Sludge investigations and monitoring; BVA (WINEP/NEP) bioresources capex - Expenditure on alternative least cost option plan for projects starting in AMP8</v>
      </c>
      <c r="D168" s="123" t="str">
        <f>'F_Input Override'!D168</f>
        <v>£m</v>
      </c>
      <c r="E168" s="123" t="str">
        <f>'F_Input Override'!E168</f>
        <v>Price Review 2024</v>
      </c>
      <c r="F168" s="122">
        <f ca="1">IF('F_Input Override'!F168="",'Consolidated Input'!F168,'F_Input Override'!F168)</f>
        <v>0</v>
      </c>
      <c r="G168" s="122">
        <f ca="1">IF('F_Input Override'!G168="",'Consolidated Input'!G168,'F_Input Override'!G168)</f>
        <v>0</v>
      </c>
      <c r="H168" s="122">
        <f ca="1">IF('F_Input Override'!H168="",'Consolidated Input'!H168,'F_Input Override'!H168)</f>
        <v>0</v>
      </c>
      <c r="I168" s="122">
        <f ca="1">IF('F_Input Override'!I168="",'Consolidated Input'!I168,'F_Input Override'!I168)</f>
        <v>0</v>
      </c>
      <c r="J168" s="122">
        <f ca="1">IF('F_Input Override'!J168="",'Consolidated Input'!J168,'F_Input Override'!J168)</f>
        <v>0</v>
      </c>
      <c r="K168" s="122">
        <f ca="1">IF('F_Input Override'!K168="",'Consolidated Input'!K168,'F_Input Override'!K168)</f>
        <v>0</v>
      </c>
      <c r="L168" s="122">
        <f ca="1">IF('F_Input Override'!L168="",'Consolidated Input'!L168,'F_Input Override'!L168)</f>
        <v>0</v>
      </c>
      <c r="M168" s="125">
        <f ca="1">SUM(Table3[[#This Row],[2023-24]:[2029-30]])</f>
        <v>0</v>
      </c>
    </row>
    <row r="169" spans="1:13" s="2" customFormat="1" ht="13.15">
      <c r="A169" s="123" t="str">
        <f>'F_Input Override'!A169</f>
        <v>TMS</v>
      </c>
      <c r="B169" s="123" t="str">
        <f>'F_Input Override'!B169</f>
        <v>CWW14_202_PR24</v>
      </c>
      <c r="C169" s="123" t="str">
        <f>'F_Input Override'!C169</f>
        <v>EA/NRW environmental programme bioresources (WINEP/NEP) - Sludge investigations and monitoring; BVA (WINEP/NEP) bioresources opex - Expenditure on alternative least cost option plan for projects starting in AMP8</v>
      </c>
      <c r="D169" s="123" t="str">
        <f>'F_Input Override'!D169</f>
        <v>£m</v>
      </c>
      <c r="E169" s="123" t="str">
        <f>'F_Input Override'!E169</f>
        <v>Price Review 2024</v>
      </c>
      <c r="F169" s="122">
        <f ca="1">IF('F_Input Override'!F169="",'Consolidated Input'!F169,'F_Input Override'!F169)</f>
        <v>0</v>
      </c>
      <c r="G169" s="122">
        <f ca="1">IF('F_Input Override'!G169="",'Consolidated Input'!G169,'F_Input Override'!G169)</f>
        <v>0</v>
      </c>
      <c r="H169" s="122">
        <f ca="1">IF('F_Input Override'!H169="",'Consolidated Input'!H169,'F_Input Override'!H169)</f>
        <v>0</v>
      </c>
      <c r="I169" s="122">
        <f ca="1">IF('F_Input Override'!I169="",'Consolidated Input'!I169,'F_Input Override'!I169)</f>
        <v>0</v>
      </c>
      <c r="J169" s="122">
        <f ca="1">IF('F_Input Override'!J169="",'Consolidated Input'!J169,'F_Input Override'!J169)</f>
        <v>0</v>
      </c>
      <c r="K169" s="122">
        <f ca="1">IF('F_Input Override'!K169="",'Consolidated Input'!K169,'F_Input Override'!K169)</f>
        <v>0</v>
      </c>
      <c r="L169" s="122">
        <f ca="1">IF('F_Input Override'!L169="",'Consolidated Input'!L169,'F_Input Override'!L169)</f>
        <v>0</v>
      </c>
      <c r="M169" s="125">
        <f ca="1">SUM(Table3[[#This Row],[2023-24]:[2029-30]])</f>
        <v>0</v>
      </c>
    </row>
    <row r="170" spans="1:13" s="2" customFormat="1" ht="13.15">
      <c r="A170" s="123" t="str">
        <f>'F_Input Override'!A170</f>
        <v>TMS</v>
      </c>
      <c r="B170" s="123" t="str">
        <f>'F_Input Override'!B170</f>
        <v>CWW14_203_PR24</v>
      </c>
      <c r="C170" s="123" t="str">
        <f>'F_Input Override'!C170</f>
        <v>EA/NRW environmental programme bioresources (WINEP/NEP) - Sludge investigations and monitoring; BVA (WINEP/NEP) bioresources totex - Expenditure on alternative least cost option plan for projects starting in AMP8</v>
      </c>
      <c r="D170" s="123" t="str">
        <f>'F_Input Override'!D170</f>
        <v>£m</v>
      </c>
      <c r="E170" s="123" t="str">
        <f>'F_Input Override'!E170</f>
        <v>Price Review 2024</v>
      </c>
      <c r="F170" s="122">
        <f ca="1">IF('F_Input Override'!F170="",'Consolidated Input'!F170,'F_Input Override'!F170)</f>
        <v>0</v>
      </c>
      <c r="G170" s="122">
        <f ca="1">IF('F_Input Override'!G170="",'Consolidated Input'!G170,'F_Input Override'!G170)</f>
        <v>0</v>
      </c>
      <c r="H170" s="122">
        <f ca="1">IF('F_Input Override'!H170="",'Consolidated Input'!H170,'F_Input Override'!H170)</f>
        <v>0</v>
      </c>
      <c r="I170" s="122">
        <f ca="1">IF('F_Input Override'!I170="",'Consolidated Input'!I170,'F_Input Override'!I170)</f>
        <v>0</v>
      </c>
      <c r="J170" s="122">
        <f ca="1">IF('F_Input Override'!J170="",'Consolidated Input'!J170,'F_Input Override'!J170)</f>
        <v>0</v>
      </c>
      <c r="K170" s="122">
        <f ca="1">IF('F_Input Override'!K170="",'Consolidated Input'!K170,'F_Input Override'!K170)</f>
        <v>0</v>
      </c>
      <c r="L170" s="122">
        <f ca="1">IF('F_Input Override'!L170="",'Consolidated Input'!L170,'F_Input Override'!L170)</f>
        <v>0</v>
      </c>
      <c r="M170" s="125">
        <f ca="1">SUM(Table3[[#This Row],[2023-24]:[2029-30]])</f>
        <v>0</v>
      </c>
    </row>
    <row r="171" spans="1:13" s="2" customFormat="1" ht="13.15">
      <c r="A171" s="123" t="str">
        <f>'F_Input Override'!A171</f>
        <v>TMS</v>
      </c>
      <c r="B171" s="123" t="str">
        <f>'F_Input Override'!B171</f>
        <v>CWW17_149TOT_PR24</v>
      </c>
      <c r="C171" s="123" t="str">
        <f>'F_Input Override'!C171</f>
        <v>EA/NRW environmental programme bioresources (WINEP/NEP) - Sludge investigations and monitoring (NEP only) bioresources capex - Total</v>
      </c>
      <c r="D171" s="123" t="str">
        <f>'F_Input Override'!D171</f>
        <v>£m</v>
      </c>
      <c r="E171" s="123" t="str">
        <f>'F_Input Override'!E171</f>
        <v>Price Review 2024</v>
      </c>
      <c r="F171" s="122">
        <f ca="1">IF('F_Input Override'!F171="",'Consolidated Input'!F171,'F_Input Override'!F171)</f>
        <v>0</v>
      </c>
      <c r="G171" s="122">
        <f ca="1">IF('F_Input Override'!G171="",'Consolidated Input'!G171,'F_Input Override'!G171)</f>
        <v>0</v>
      </c>
      <c r="H171" s="122">
        <f ca="1">IF('F_Input Override'!H171="",'Consolidated Input'!H171,'F_Input Override'!H171)</f>
        <v>0</v>
      </c>
      <c r="I171" s="122">
        <f ca="1">IF('F_Input Override'!I171="",'Consolidated Input'!I171,'F_Input Override'!I171)</f>
        <v>0</v>
      </c>
      <c r="J171" s="122">
        <f ca="1">IF('F_Input Override'!J171="",'Consolidated Input'!J171,'F_Input Override'!J171)</f>
        <v>0</v>
      </c>
      <c r="K171" s="122">
        <f ca="1">IF('F_Input Override'!K171="",'Consolidated Input'!K171,'F_Input Override'!K171)</f>
        <v>0</v>
      </c>
      <c r="L171" s="122">
        <f ca="1">IF('F_Input Override'!L171="",'Consolidated Input'!L171,'F_Input Override'!L171)</f>
        <v>0</v>
      </c>
      <c r="M171" s="125">
        <f ca="1">SUM(Table3[[#This Row],[2023-24]:[2029-30]])</f>
        <v>0</v>
      </c>
    </row>
    <row r="172" spans="1:13" s="2" customFormat="1" ht="13.15">
      <c r="A172" s="123" t="str">
        <f>'F_Input Override'!A172</f>
        <v>TMS</v>
      </c>
      <c r="B172" s="123" t="str">
        <f>'F_Input Override'!B172</f>
        <v>CWW17_150TOT_PR24</v>
      </c>
      <c r="C172" s="123" t="str">
        <f>'F_Input Override'!C172</f>
        <v>EA/NRW environmental programme bioresources (WINEP/NEP) - Sludge investigations and monitoring (NEP only) bioresources opex - Total</v>
      </c>
      <c r="D172" s="123" t="str">
        <f>'F_Input Override'!D172</f>
        <v>£m</v>
      </c>
      <c r="E172" s="123" t="str">
        <f>'F_Input Override'!E172</f>
        <v>Price Review 2024</v>
      </c>
      <c r="F172" s="122">
        <f ca="1">IF('F_Input Override'!F172="",'Consolidated Input'!F172,'F_Input Override'!F172)</f>
        <v>0</v>
      </c>
      <c r="G172" s="122">
        <f ca="1">IF('F_Input Override'!G172="",'Consolidated Input'!G172,'F_Input Override'!G172)</f>
        <v>0</v>
      </c>
      <c r="H172" s="122">
        <f ca="1">IF('F_Input Override'!H172="",'Consolidated Input'!H172,'F_Input Override'!H172)</f>
        <v>0</v>
      </c>
      <c r="I172" s="122">
        <f ca="1">IF('F_Input Override'!I172="",'Consolidated Input'!I172,'F_Input Override'!I172)</f>
        <v>0</v>
      </c>
      <c r="J172" s="122">
        <f ca="1">IF('F_Input Override'!J172="",'Consolidated Input'!J172,'F_Input Override'!J172)</f>
        <v>0</v>
      </c>
      <c r="K172" s="122">
        <f ca="1">IF('F_Input Override'!K172="",'Consolidated Input'!K172,'F_Input Override'!K172)</f>
        <v>0</v>
      </c>
      <c r="L172" s="122">
        <f ca="1">IF('F_Input Override'!L172="",'Consolidated Input'!L172,'F_Input Override'!L172)</f>
        <v>0</v>
      </c>
      <c r="M172" s="125">
        <f ca="1">SUM(Table3[[#This Row],[2023-24]:[2029-30]])</f>
        <v>0</v>
      </c>
    </row>
    <row r="173" spans="1:13" s="2" customFormat="1" ht="13.15">
      <c r="A173" s="123" t="str">
        <f>'F_Input Override'!A173</f>
        <v>TMS</v>
      </c>
      <c r="B173" s="123" t="str">
        <f>'F_Input Override'!B173</f>
        <v>CWW17_151TOT_PR24</v>
      </c>
      <c r="C173" s="123" t="str">
        <f>'F_Input Override'!C173</f>
        <v>EA/NRW environmental programme bioresources (WINEP/NEP) - Sludge investigations and monitoring (NEP only) bioresources totex - Total</v>
      </c>
      <c r="D173" s="123" t="str">
        <f>'F_Input Override'!D173</f>
        <v>£m</v>
      </c>
      <c r="E173" s="123" t="str">
        <f>'F_Input Override'!E173</f>
        <v>Price Review 2024</v>
      </c>
      <c r="F173" s="122">
        <f ca="1">IF('F_Input Override'!F173="",'Consolidated Input'!F173,'F_Input Override'!F173)</f>
        <v>0</v>
      </c>
      <c r="G173" s="122">
        <f ca="1">IF('F_Input Override'!G173="",'Consolidated Input'!G173,'F_Input Override'!G173)</f>
        <v>0</v>
      </c>
      <c r="H173" s="122">
        <f ca="1">IF('F_Input Override'!H173="",'Consolidated Input'!H173,'F_Input Override'!H173)</f>
        <v>0</v>
      </c>
      <c r="I173" s="122">
        <f ca="1">IF('F_Input Override'!I173="",'Consolidated Input'!I173,'F_Input Override'!I173)</f>
        <v>0</v>
      </c>
      <c r="J173" s="122">
        <f ca="1">IF('F_Input Override'!J173="",'Consolidated Input'!J173,'F_Input Override'!J173)</f>
        <v>0</v>
      </c>
      <c r="K173" s="122">
        <f ca="1">IF('F_Input Override'!K173="",'Consolidated Input'!K173,'F_Input Override'!K173)</f>
        <v>0</v>
      </c>
      <c r="L173" s="122">
        <f ca="1">IF('F_Input Override'!L173="",'Consolidated Input'!L173,'F_Input Override'!L173)</f>
        <v>0</v>
      </c>
      <c r="M173" s="125">
        <f ca="1">SUM(Table3[[#This Row],[2023-24]:[2029-30]])</f>
        <v>0</v>
      </c>
    </row>
    <row r="174" spans="1:13" s="2" customFormat="1" ht="13.15">
      <c r="A174" s="123" t="str">
        <f>'F_Input Override'!A174</f>
        <v>TMS</v>
      </c>
      <c r="B174" s="123" t="str">
        <f>'F_Input Override'!B174</f>
        <v>CWW20_064_PR24</v>
      </c>
      <c r="C174" s="123" t="str">
        <f>'F_Input Override'!C174</f>
        <v>Other data - Total number of WINEP/NEP investigations</v>
      </c>
      <c r="D174" s="123" t="str">
        <f>'F_Input Override'!D174</f>
        <v>nr</v>
      </c>
      <c r="E174" s="123" t="str">
        <f>'F_Input Override'!E174</f>
        <v>Price Review 2024</v>
      </c>
      <c r="F174" s="122">
        <f ca="1">IF('F_Input Override'!F174="",'Consolidated Input'!F174,'F_Input Override'!F174)</f>
        <v>0</v>
      </c>
      <c r="G174" s="122">
        <f ca="1">IF('F_Input Override'!G174="",'Consolidated Input'!G174,'F_Input Override'!G174)</f>
        <v>0</v>
      </c>
      <c r="H174" s="122">
        <f ca="1">IF('F_Input Override'!H174="",'Consolidated Input'!H174,'F_Input Override'!H174)</f>
        <v>154</v>
      </c>
      <c r="I174" s="122">
        <f ca="1">IF('F_Input Override'!I174="",'Consolidated Input'!I174,'F_Input Override'!I174)</f>
        <v>152</v>
      </c>
      <c r="J174" s="122">
        <f ca="1">IF('F_Input Override'!J174="",'Consolidated Input'!J174,'F_Input Override'!J174)</f>
        <v>153</v>
      </c>
      <c r="K174" s="122">
        <f ca="1">IF('F_Input Override'!K174="",'Consolidated Input'!K174,'F_Input Override'!K174)</f>
        <v>0</v>
      </c>
      <c r="L174" s="122">
        <f ca="1">IF('F_Input Override'!L174="",'Consolidated Input'!L174,'F_Input Override'!L174)</f>
        <v>0</v>
      </c>
      <c r="M174" s="125">
        <f ca="1">SUM(Table3[[#This Row],[2023-24]:[2029-30]])</f>
        <v>459</v>
      </c>
    </row>
    <row r="175" spans="1:13" s="2" customFormat="1" ht="13.15">
      <c r="A175" s="123" t="str">
        <f>'F_Input Override'!A175</f>
        <v>TMS</v>
      </c>
      <c r="B175" s="123" t="str">
        <f>'F_Input Override'!B175</f>
        <v>BIO5_011_PR24</v>
      </c>
      <c r="C175" s="123" t="str">
        <f>'F_Input Override'!C175</f>
        <v>Sludge management/sludge treatment/ Bioresources cost driver - Additional Line 1; Sludge management/sludge treatment/ Bioresources cost driver</v>
      </c>
      <c r="D175" s="123" t="str">
        <f>'F_Input Override'!D175</f>
        <v>define</v>
      </c>
      <c r="E175" s="123" t="str">
        <f>'F_Input Override'!E175</f>
        <v>Price Review 2024</v>
      </c>
      <c r="F175" s="122">
        <f ca="1">IF('F_Input Override'!F175="",'Consolidated Input'!F175,'F_Input Override'!F175)</f>
        <v>0</v>
      </c>
      <c r="G175" s="122">
        <f ca="1">IF('F_Input Override'!G175="",'Consolidated Input'!G175,'F_Input Override'!G175)</f>
        <v>0</v>
      </c>
      <c r="H175" s="122">
        <f ca="1">IF('F_Input Override'!H175="",'Consolidated Input'!H175,'F_Input Override'!H175)</f>
        <v>0</v>
      </c>
      <c r="I175" s="122">
        <f ca="1">IF('F_Input Override'!I175="",'Consolidated Input'!I175,'F_Input Override'!I175)</f>
        <v>0</v>
      </c>
      <c r="J175" s="122">
        <f ca="1">IF('F_Input Override'!J175="",'Consolidated Input'!J175,'F_Input Override'!J175)</f>
        <v>0</v>
      </c>
      <c r="K175" s="122">
        <f ca="1">IF('F_Input Override'!K175="",'Consolidated Input'!K175,'F_Input Override'!K175)</f>
        <v>0</v>
      </c>
      <c r="L175" s="122">
        <f ca="1">IF('F_Input Override'!L175="",'Consolidated Input'!L175,'F_Input Override'!L175)</f>
        <v>0</v>
      </c>
      <c r="M175" s="125">
        <f ca="1">SUM(Table3[[#This Row],[2023-24]:[2029-30]])</f>
        <v>0</v>
      </c>
    </row>
    <row r="176" spans="1:13" s="2" customFormat="1" ht="13.15">
      <c r="A176" s="123" t="str">
        <f>'F_Input Override'!A176</f>
        <v>NWT</v>
      </c>
      <c r="B176" s="123" t="str">
        <f>'F_Input Override'!B176</f>
        <v>CWW3_149TOT_PR24</v>
      </c>
      <c r="C176" s="123" t="str">
        <f>'F_Input Override'!C176</f>
        <v>EA/NRW environmental programme bioresources (WINEP/NEP) - Sludge investigations and monitoring (NEP only) bioresources capex - Total</v>
      </c>
      <c r="D176" s="123" t="str">
        <f>'F_Input Override'!D176</f>
        <v>£m</v>
      </c>
      <c r="E176" s="123" t="str">
        <f>'F_Input Override'!E176</f>
        <v>Price Review 2024</v>
      </c>
      <c r="F176" s="122">
        <f ca="1">IF('F_Input Override'!F176="",'Consolidated Input'!F176,'F_Input Override'!F176)</f>
        <v>0</v>
      </c>
      <c r="G176" s="122">
        <f ca="1">IF('F_Input Override'!G176="",'Consolidated Input'!G176,'F_Input Override'!G176)</f>
        <v>0</v>
      </c>
      <c r="H176" s="122">
        <f ca="1">IF('F_Input Override'!H176="",'Consolidated Input'!H176,'F_Input Override'!H176)</f>
        <v>0</v>
      </c>
      <c r="I176" s="122">
        <f ca="1">IF('F_Input Override'!I176="",'Consolidated Input'!I176,'F_Input Override'!I176)</f>
        <v>0</v>
      </c>
      <c r="J176" s="122">
        <f ca="1">IF('F_Input Override'!J176="",'Consolidated Input'!J176,'F_Input Override'!J176)</f>
        <v>0</v>
      </c>
      <c r="K176" s="122">
        <f ca="1">IF('F_Input Override'!K176="",'Consolidated Input'!K176,'F_Input Override'!K176)</f>
        <v>0</v>
      </c>
      <c r="L176" s="122">
        <f ca="1">IF('F_Input Override'!L176="",'Consolidated Input'!L176,'F_Input Override'!L176)</f>
        <v>0</v>
      </c>
      <c r="M176" s="125">
        <f ca="1">SUM(Table3[[#This Row],[2023-24]:[2029-30]])</f>
        <v>0</v>
      </c>
    </row>
    <row r="177" spans="1:13" s="2" customFormat="1" ht="13.15">
      <c r="A177" s="123" t="str">
        <f>'F_Input Override'!A177</f>
        <v>NWT</v>
      </c>
      <c r="B177" s="123" t="str">
        <f>'F_Input Override'!B177</f>
        <v>CWW3_150TOT_PR24</v>
      </c>
      <c r="C177" s="123" t="str">
        <f>'F_Input Override'!C177</f>
        <v>EA/NRW environmental programme bioresources (WINEP/NEP) - Sludge investigations and monitoring (NEP only) bioresources opex - Total</v>
      </c>
      <c r="D177" s="123" t="str">
        <f>'F_Input Override'!D177</f>
        <v>£m</v>
      </c>
      <c r="E177" s="123" t="str">
        <f>'F_Input Override'!E177</f>
        <v>Price Review 2024</v>
      </c>
      <c r="F177" s="122">
        <f ca="1">IF('F_Input Override'!F177="",'Consolidated Input'!F177,'F_Input Override'!F177)</f>
        <v>0</v>
      </c>
      <c r="G177" s="122">
        <f ca="1">IF('F_Input Override'!G177="",'Consolidated Input'!G177,'F_Input Override'!G177)</f>
        <v>0</v>
      </c>
      <c r="H177" s="122">
        <f ca="1">IF('F_Input Override'!H177="",'Consolidated Input'!H177,'F_Input Override'!H177)</f>
        <v>0</v>
      </c>
      <c r="I177" s="122">
        <f ca="1">IF('F_Input Override'!I177="",'Consolidated Input'!I177,'F_Input Override'!I177)</f>
        <v>0</v>
      </c>
      <c r="J177" s="122">
        <f ca="1">IF('F_Input Override'!J177="",'Consolidated Input'!J177,'F_Input Override'!J177)</f>
        <v>0</v>
      </c>
      <c r="K177" s="122">
        <f ca="1">IF('F_Input Override'!K177="",'Consolidated Input'!K177,'F_Input Override'!K177)</f>
        <v>0</v>
      </c>
      <c r="L177" s="122">
        <f ca="1">IF('F_Input Override'!L177="",'Consolidated Input'!L177,'F_Input Override'!L177)</f>
        <v>0</v>
      </c>
      <c r="M177" s="125">
        <f ca="1">SUM(Table3[[#This Row],[2023-24]:[2029-30]])</f>
        <v>0</v>
      </c>
    </row>
    <row r="178" spans="1:13" s="2" customFormat="1" ht="13.15">
      <c r="A178" s="123" t="str">
        <f>'F_Input Override'!A178</f>
        <v>NWT</v>
      </c>
      <c r="B178" s="123" t="str">
        <f>'F_Input Override'!B178</f>
        <v>CWW3_151TOT_PR24</v>
      </c>
      <c r="C178" s="123" t="str">
        <f>'F_Input Override'!C178</f>
        <v>EA/NRW environmental programme bioresources (WINEP/NEP) - Sludge investigations and monitoring (NEP only) bioresources totex - Total</v>
      </c>
      <c r="D178" s="123" t="str">
        <f>'F_Input Override'!D178</f>
        <v>£m</v>
      </c>
      <c r="E178" s="123" t="str">
        <f>'F_Input Override'!E178</f>
        <v>Price Review 2024</v>
      </c>
      <c r="F178" s="122">
        <f ca="1">IF('F_Input Override'!F178="",'Consolidated Input'!F178,'F_Input Override'!F178)</f>
        <v>0</v>
      </c>
      <c r="G178" s="122">
        <f ca="1">IF('F_Input Override'!G178="",'Consolidated Input'!G178,'F_Input Override'!G178)</f>
        <v>0</v>
      </c>
      <c r="H178" s="122">
        <f ca="1">IF('F_Input Override'!H178="",'Consolidated Input'!H178,'F_Input Override'!H178)</f>
        <v>0</v>
      </c>
      <c r="I178" s="122">
        <f ca="1">IF('F_Input Override'!I178="",'Consolidated Input'!I178,'F_Input Override'!I178)</f>
        <v>0</v>
      </c>
      <c r="J178" s="122">
        <f ca="1">IF('F_Input Override'!J178="",'Consolidated Input'!J178,'F_Input Override'!J178)</f>
        <v>0</v>
      </c>
      <c r="K178" s="122">
        <f ca="1">IF('F_Input Override'!K178="",'Consolidated Input'!K178,'F_Input Override'!K178)</f>
        <v>0</v>
      </c>
      <c r="L178" s="122">
        <f ca="1">IF('F_Input Override'!L178="",'Consolidated Input'!L178,'F_Input Override'!L178)</f>
        <v>0</v>
      </c>
      <c r="M178" s="125">
        <f ca="1">SUM(Table3[[#This Row],[2023-24]:[2029-30]])</f>
        <v>0</v>
      </c>
    </row>
    <row r="179" spans="1:13" s="2" customFormat="1" ht="13.15">
      <c r="A179" s="123" t="str">
        <f>'F_Input Override'!A179</f>
        <v>NWT</v>
      </c>
      <c r="B179" s="123" t="str">
        <f>'F_Input Override'!B179</f>
        <v>CWW9_149TOT_PR24</v>
      </c>
      <c r="C179" s="123" t="str">
        <f>'F_Input Override'!C179</f>
        <v>EA/NRW environmental programme bioresources (WINEP/NEP) - Sludge investigations and monitoring (NEP only) bioresources capex - Total</v>
      </c>
      <c r="D179" s="123" t="str">
        <f>'F_Input Override'!D179</f>
        <v>£m</v>
      </c>
      <c r="E179" s="123" t="str">
        <f>'F_Input Override'!E179</f>
        <v>Price Review 2024</v>
      </c>
      <c r="F179" s="122">
        <f ca="1">IF('F_Input Override'!F179="",'Consolidated Input'!F179,'F_Input Override'!F179)</f>
        <v>0</v>
      </c>
      <c r="G179" s="122">
        <f ca="1">IF('F_Input Override'!G179="",'Consolidated Input'!G179,'F_Input Override'!G179)</f>
        <v>0</v>
      </c>
      <c r="H179" s="122">
        <f ca="1">IF('F_Input Override'!H179="",'Consolidated Input'!H179,'F_Input Override'!H179)</f>
        <v>0</v>
      </c>
      <c r="I179" s="122">
        <f ca="1">IF('F_Input Override'!I179="",'Consolidated Input'!I179,'F_Input Override'!I179)</f>
        <v>0</v>
      </c>
      <c r="J179" s="122">
        <f ca="1">IF('F_Input Override'!J179="",'Consolidated Input'!J179,'F_Input Override'!J179)</f>
        <v>0</v>
      </c>
      <c r="K179" s="122">
        <f ca="1">IF('F_Input Override'!K179="",'Consolidated Input'!K179,'F_Input Override'!K179)</f>
        <v>0</v>
      </c>
      <c r="L179" s="122">
        <f ca="1">IF('F_Input Override'!L179="",'Consolidated Input'!L179,'F_Input Override'!L179)</f>
        <v>0</v>
      </c>
      <c r="M179" s="125">
        <f ca="1">SUM(Table3[[#This Row],[2023-24]:[2029-30]])</f>
        <v>0</v>
      </c>
    </row>
    <row r="180" spans="1:13" s="2" customFormat="1" ht="13.15">
      <c r="A180" s="123" t="str">
        <f>'F_Input Override'!A180</f>
        <v>NWT</v>
      </c>
      <c r="B180" s="123" t="str">
        <f>'F_Input Override'!B180</f>
        <v>CWW9_150TOT_PR24</v>
      </c>
      <c r="C180" s="123" t="str">
        <f>'F_Input Override'!C180</f>
        <v>EA/NRW environmental programme bioresources (WINEP/NEP) - Sludge investigations and monitoring (NEP only) bioresources opex - Total</v>
      </c>
      <c r="D180" s="123" t="str">
        <f>'F_Input Override'!D180</f>
        <v>£m</v>
      </c>
      <c r="E180" s="123" t="str">
        <f>'F_Input Override'!E180</f>
        <v>Price Review 2024</v>
      </c>
      <c r="F180" s="122">
        <f ca="1">IF('F_Input Override'!F180="",'Consolidated Input'!F180,'F_Input Override'!F180)</f>
        <v>0</v>
      </c>
      <c r="G180" s="122">
        <f ca="1">IF('F_Input Override'!G180="",'Consolidated Input'!G180,'F_Input Override'!G180)</f>
        <v>0</v>
      </c>
      <c r="H180" s="122">
        <f ca="1">IF('F_Input Override'!H180="",'Consolidated Input'!H180,'F_Input Override'!H180)</f>
        <v>0</v>
      </c>
      <c r="I180" s="122">
        <f ca="1">IF('F_Input Override'!I180="",'Consolidated Input'!I180,'F_Input Override'!I180)</f>
        <v>0</v>
      </c>
      <c r="J180" s="122">
        <f ca="1">IF('F_Input Override'!J180="",'Consolidated Input'!J180,'F_Input Override'!J180)</f>
        <v>0</v>
      </c>
      <c r="K180" s="122">
        <f ca="1">IF('F_Input Override'!K180="",'Consolidated Input'!K180,'F_Input Override'!K180)</f>
        <v>0</v>
      </c>
      <c r="L180" s="122">
        <f ca="1">IF('F_Input Override'!L180="",'Consolidated Input'!L180,'F_Input Override'!L180)</f>
        <v>0</v>
      </c>
      <c r="M180" s="125">
        <f ca="1">SUM(Table3[[#This Row],[2023-24]:[2029-30]])</f>
        <v>0</v>
      </c>
    </row>
    <row r="181" spans="1:13" s="2" customFormat="1" ht="13.15">
      <c r="A181" s="123" t="str">
        <f>'F_Input Override'!A181</f>
        <v>NWT</v>
      </c>
      <c r="B181" s="123" t="str">
        <f>'F_Input Override'!B181</f>
        <v>CWW9_151TOT_PR24</v>
      </c>
      <c r="C181" s="123" t="str">
        <f>'F_Input Override'!C181</f>
        <v>EA/NRW environmental programme bioresources (WINEP/NEP) - Sludge investigations and monitoring (NEP only) bioresources totex - Total</v>
      </c>
      <c r="D181" s="123" t="str">
        <f>'F_Input Override'!D181</f>
        <v>£m</v>
      </c>
      <c r="E181" s="123" t="str">
        <f>'F_Input Override'!E181</f>
        <v>Price Review 2024</v>
      </c>
      <c r="F181" s="122">
        <f ca="1">IF('F_Input Override'!F181="",'Consolidated Input'!F181,'F_Input Override'!F181)</f>
        <v>0</v>
      </c>
      <c r="G181" s="122">
        <f ca="1">IF('F_Input Override'!G181="",'Consolidated Input'!G181,'F_Input Override'!G181)</f>
        <v>0</v>
      </c>
      <c r="H181" s="122">
        <f ca="1">IF('F_Input Override'!H181="",'Consolidated Input'!H181,'F_Input Override'!H181)</f>
        <v>0</v>
      </c>
      <c r="I181" s="122">
        <f ca="1">IF('F_Input Override'!I181="",'Consolidated Input'!I181,'F_Input Override'!I181)</f>
        <v>0</v>
      </c>
      <c r="J181" s="122">
        <f ca="1">IF('F_Input Override'!J181="",'Consolidated Input'!J181,'F_Input Override'!J181)</f>
        <v>0</v>
      </c>
      <c r="K181" s="122">
        <f ca="1">IF('F_Input Override'!K181="",'Consolidated Input'!K181,'F_Input Override'!K181)</f>
        <v>0</v>
      </c>
      <c r="L181" s="122">
        <f ca="1">IF('F_Input Override'!L181="",'Consolidated Input'!L181,'F_Input Override'!L181)</f>
        <v>0</v>
      </c>
      <c r="M181" s="125">
        <f ca="1">SUM(Table3[[#This Row],[2023-24]:[2029-30]])</f>
        <v>0</v>
      </c>
    </row>
    <row r="182" spans="1:13" s="2" customFormat="1" ht="13.15">
      <c r="A182" s="123" t="str">
        <f>'F_Input Override'!A182</f>
        <v>NWT</v>
      </c>
      <c r="B182" s="123" t="str">
        <f>'F_Input Override'!B182</f>
        <v>CWW12_149TOT_PR24</v>
      </c>
      <c r="C182" s="123" t="str">
        <f>'F_Input Override'!C182</f>
        <v>EA/NRW environmental programme bioresources (WINEP/NEP) - Sludge investigations and monitoring (NEP only) bioresources capex - Total</v>
      </c>
      <c r="D182" s="123" t="str">
        <f>'F_Input Override'!D182</f>
        <v>£m</v>
      </c>
      <c r="E182" s="123" t="str">
        <f>'F_Input Override'!E182</f>
        <v>Price Review 2024</v>
      </c>
      <c r="F182" s="122">
        <f ca="1">IF('F_Input Override'!F182="",'Consolidated Input'!F182,'F_Input Override'!F182)</f>
        <v>0</v>
      </c>
      <c r="G182" s="122">
        <f ca="1">IF('F_Input Override'!G182="",'Consolidated Input'!G182,'F_Input Override'!G182)</f>
        <v>0</v>
      </c>
      <c r="H182" s="122">
        <f ca="1">IF('F_Input Override'!H182="",'Consolidated Input'!H182,'F_Input Override'!H182)</f>
        <v>0</v>
      </c>
      <c r="I182" s="122">
        <f ca="1">IF('F_Input Override'!I182="",'Consolidated Input'!I182,'F_Input Override'!I182)</f>
        <v>0</v>
      </c>
      <c r="J182" s="122">
        <f ca="1">IF('F_Input Override'!J182="",'Consolidated Input'!J182,'F_Input Override'!J182)</f>
        <v>0</v>
      </c>
      <c r="K182" s="122">
        <f ca="1">IF('F_Input Override'!K182="",'Consolidated Input'!K182,'F_Input Override'!K182)</f>
        <v>0</v>
      </c>
      <c r="L182" s="122">
        <f ca="1">IF('F_Input Override'!L182="",'Consolidated Input'!L182,'F_Input Override'!L182)</f>
        <v>0</v>
      </c>
      <c r="M182" s="125">
        <f ca="1">SUM(Table3[[#This Row],[2023-24]:[2029-30]])</f>
        <v>0</v>
      </c>
    </row>
    <row r="183" spans="1:13" s="2" customFormat="1" ht="13.15">
      <c r="A183" s="123" t="str">
        <f>'F_Input Override'!A183</f>
        <v>NWT</v>
      </c>
      <c r="B183" s="123" t="str">
        <f>'F_Input Override'!B183</f>
        <v>CWW12_150TOT_PR24</v>
      </c>
      <c r="C183" s="123" t="str">
        <f>'F_Input Override'!C183</f>
        <v>EA/NRW environmental programme bioresources (WINEP/NEP) - Sludge investigations and monitoring (NEP only) bioresources opex - Total</v>
      </c>
      <c r="D183" s="123" t="str">
        <f>'F_Input Override'!D183</f>
        <v>£m</v>
      </c>
      <c r="E183" s="123" t="str">
        <f>'F_Input Override'!E183</f>
        <v>Price Review 2024</v>
      </c>
      <c r="F183" s="122">
        <f ca="1">IF('F_Input Override'!F183="",'Consolidated Input'!F183,'F_Input Override'!F183)</f>
        <v>0</v>
      </c>
      <c r="G183" s="122">
        <f ca="1">IF('F_Input Override'!G183="",'Consolidated Input'!G183,'F_Input Override'!G183)</f>
        <v>0</v>
      </c>
      <c r="H183" s="122">
        <f ca="1">IF('F_Input Override'!H183="",'Consolidated Input'!H183,'F_Input Override'!H183)</f>
        <v>0</v>
      </c>
      <c r="I183" s="122">
        <f ca="1">IF('F_Input Override'!I183="",'Consolidated Input'!I183,'F_Input Override'!I183)</f>
        <v>0</v>
      </c>
      <c r="J183" s="122">
        <f ca="1">IF('F_Input Override'!J183="",'Consolidated Input'!J183,'F_Input Override'!J183)</f>
        <v>0</v>
      </c>
      <c r="K183" s="122">
        <f ca="1">IF('F_Input Override'!K183="",'Consolidated Input'!K183,'F_Input Override'!K183)</f>
        <v>0</v>
      </c>
      <c r="L183" s="122">
        <f ca="1">IF('F_Input Override'!L183="",'Consolidated Input'!L183,'F_Input Override'!L183)</f>
        <v>0</v>
      </c>
      <c r="M183" s="125">
        <f ca="1">SUM(Table3[[#This Row],[2023-24]:[2029-30]])</f>
        <v>0</v>
      </c>
    </row>
    <row r="184" spans="1:13" s="2" customFormat="1" ht="13.15">
      <c r="A184" s="123" t="str">
        <f>'F_Input Override'!A184</f>
        <v>NWT</v>
      </c>
      <c r="B184" s="123" t="str">
        <f>'F_Input Override'!B184</f>
        <v>CWW12_151TOT_PR24</v>
      </c>
      <c r="C184" s="123" t="str">
        <f>'F_Input Override'!C184</f>
        <v>EA/NRW environmental programme bioresources (WINEP/NEP) - Sludge investigations and monitoring (NEP only) bioresources totex - Total</v>
      </c>
      <c r="D184" s="123" t="str">
        <f>'F_Input Override'!D184</f>
        <v>£m</v>
      </c>
      <c r="E184" s="123" t="str">
        <f>'F_Input Override'!E184</f>
        <v>Price Review 2024</v>
      </c>
      <c r="F184" s="122">
        <f ca="1">IF('F_Input Override'!F184="",'Consolidated Input'!F184,'F_Input Override'!F184)</f>
        <v>0</v>
      </c>
      <c r="G184" s="122">
        <f ca="1">IF('F_Input Override'!G184="",'Consolidated Input'!G184,'F_Input Override'!G184)</f>
        <v>0</v>
      </c>
      <c r="H184" s="122">
        <f ca="1">IF('F_Input Override'!H184="",'Consolidated Input'!H184,'F_Input Override'!H184)</f>
        <v>0</v>
      </c>
      <c r="I184" s="122">
        <f ca="1">IF('F_Input Override'!I184="",'Consolidated Input'!I184,'F_Input Override'!I184)</f>
        <v>0</v>
      </c>
      <c r="J184" s="122">
        <f ca="1">IF('F_Input Override'!J184="",'Consolidated Input'!J184,'F_Input Override'!J184)</f>
        <v>0</v>
      </c>
      <c r="K184" s="122">
        <f ca="1">IF('F_Input Override'!K184="",'Consolidated Input'!K184,'F_Input Override'!K184)</f>
        <v>0</v>
      </c>
      <c r="L184" s="122">
        <f ca="1">IF('F_Input Override'!L184="",'Consolidated Input'!L184,'F_Input Override'!L184)</f>
        <v>0</v>
      </c>
      <c r="M184" s="125">
        <f ca="1">SUM(Table3[[#This Row],[2023-24]:[2029-30]])</f>
        <v>0</v>
      </c>
    </row>
    <row r="185" spans="1:13" s="2" customFormat="1" ht="13.15">
      <c r="A185" s="123" t="str">
        <f>'F_Input Override'!A185</f>
        <v>NWT</v>
      </c>
      <c r="B185" s="123" t="str">
        <f>'F_Input Override'!B185</f>
        <v>CWW13_201_PR24</v>
      </c>
      <c r="C185" s="123" t="str">
        <f>'F_Input Override'!C185</f>
        <v>EA/NRW environmental programme bioresources (WINEP/NEP) - Sludge investigations and monitoring; BVA (WINEP/NEP) bioresources capex - Expenditure on projects starting in AMP8</v>
      </c>
      <c r="D185" s="123" t="str">
        <f>'F_Input Override'!D185</f>
        <v>£m</v>
      </c>
      <c r="E185" s="123" t="str">
        <f>'F_Input Override'!E185</f>
        <v>Price Review 2024</v>
      </c>
      <c r="F185" s="122">
        <f ca="1">IF('F_Input Override'!F185="",'Consolidated Input'!F185,'F_Input Override'!F185)</f>
        <v>0</v>
      </c>
      <c r="G185" s="122">
        <f ca="1">IF('F_Input Override'!G185="",'Consolidated Input'!G185,'F_Input Override'!G185)</f>
        <v>0</v>
      </c>
      <c r="H185" s="122">
        <f ca="1">IF('F_Input Override'!H185="",'Consolidated Input'!H185,'F_Input Override'!H185)</f>
        <v>0</v>
      </c>
      <c r="I185" s="122">
        <f ca="1">IF('F_Input Override'!I185="",'Consolidated Input'!I185,'F_Input Override'!I185)</f>
        <v>0</v>
      </c>
      <c r="J185" s="122">
        <f ca="1">IF('F_Input Override'!J185="",'Consolidated Input'!J185,'F_Input Override'!J185)</f>
        <v>0</v>
      </c>
      <c r="K185" s="122">
        <f ca="1">IF('F_Input Override'!K185="",'Consolidated Input'!K185,'F_Input Override'!K185)</f>
        <v>0</v>
      </c>
      <c r="L185" s="122">
        <f ca="1">IF('F_Input Override'!L185="",'Consolidated Input'!L185,'F_Input Override'!L185)</f>
        <v>0</v>
      </c>
      <c r="M185" s="125">
        <f ca="1">SUM(Table3[[#This Row],[2023-24]:[2029-30]])</f>
        <v>0</v>
      </c>
    </row>
    <row r="186" spans="1:13" s="2" customFormat="1" ht="13.15">
      <c r="A186" s="123" t="str">
        <f>'F_Input Override'!A186</f>
        <v>NWT</v>
      </c>
      <c r="B186" s="123" t="str">
        <f>'F_Input Override'!B186</f>
        <v>CWW13_202_PR24</v>
      </c>
      <c r="C186" s="123" t="str">
        <f>'F_Input Override'!C186</f>
        <v>EA/NRW environmental programme bioresources (WINEP/NEP) - Sludge investigations and monitoring; BVA (WINEP/NEP) bioresources opex - Expenditure on projects starting in AMP8</v>
      </c>
      <c r="D186" s="123" t="str">
        <f>'F_Input Override'!D186</f>
        <v>£m</v>
      </c>
      <c r="E186" s="123" t="str">
        <f>'F_Input Override'!E186</f>
        <v>Price Review 2024</v>
      </c>
      <c r="F186" s="122">
        <f ca="1">IF('F_Input Override'!F186="",'Consolidated Input'!F186,'F_Input Override'!F186)</f>
        <v>0</v>
      </c>
      <c r="G186" s="122">
        <f ca="1">IF('F_Input Override'!G186="",'Consolidated Input'!G186,'F_Input Override'!G186)</f>
        <v>0</v>
      </c>
      <c r="H186" s="122">
        <f ca="1">IF('F_Input Override'!H186="",'Consolidated Input'!H186,'F_Input Override'!H186)</f>
        <v>0</v>
      </c>
      <c r="I186" s="122">
        <f ca="1">IF('F_Input Override'!I186="",'Consolidated Input'!I186,'F_Input Override'!I186)</f>
        <v>0</v>
      </c>
      <c r="J186" s="122">
        <f ca="1">IF('F_Input Override'!J186="",'Consolidated Input'!J186,'F_Input Override'!J186)</f>
        <v>0</v>
      </c>
      <c r="K186" s="122">
        <f ca="1">IF('F_Input Override'!K186="",'Consolidated Input'!K186,'F_Input Override'!K186)</f>
        <v>0</v>
      </c>
      <c r="L186" s="122">
        <f ca="1">IF('F_Input Override'!L186="",'Consolidated Input'!L186,'F_Input Override'!L186)</f>
        <v>0</v>
      </c>
      <c r="M186" s="125">
        <f ca="1">SUM(Table3[[#This Row],[2023-24]:[2029-30]])</f>
        <v>0</v>
      </c>
    </row>
    <row r="187" spans="1:13" s="2" customFormat="1" ht="13.15">
      <c r="A187" s="123" t="str">
        <f>'F_Input Override'!A187</f>
        <v>NWT</v>
      </c>
      <c r="B187" s="123" t="str">
        <f>'F_Input Override'!B187</f>
        <v>CWW13_203_PR24</v>
      </c>
      <c r="C187" s="123" t="str">
        <f>'F_Input Override'!C187</f>
        <v>EA/NRW environmental programme bioresources (WINEP/NEP) - Sludge investigations and monitoring; BVA (WINEP/NEP) bioresources totex - Expenditure on projects starting in AMP8</v>
      </c>
      <c r="D187" s="123" t="str">
        <f>'F_Input Override'!D187</f>
        <v>£m</v>
      </c>
      <c r="E187" s="123" t="str">
        <f>'F_Input Override'!E187</f>
        <v>Price Review 2024</v>
      </c>
      <c r="F187" s="122">
        <f ca="1">IF('F_Input Override'!F187="",'Consolidated Input'!F187,'F_Input Override'!F187)</f>
        <v>0</v>
      </c>
      <c r="G187" s="122">
        <f ca="1">IF('F_Input Override'!G187="",'Consolidated Input'!G187,'F_Input Override'!G187)</f>
        <v>0</v>
      </c>
      <c r="H187" s="122">
        <f ca="1">IF('F_Input Override'!H187="",'Consolidated Input'!H187,'F_Input Override'!H187)</f>
        <v>0</v>
      </c>
      <c r="I187" s="122">
        <f ca="1">IF('F_Input Override'!I187="",'Consolidated Input'!I187,'F_Input Override'!I187)</f>
        <v>0</v>
      </c>
      <c r="J187" s="122">
        <f ca="1">IF('F_Input Override'!J187="",'Consolidated Input'!J187,'F_Input Override'!J187)</f>
        <v>0</v>
      </c>
      <c r="K187" s="122">
        <f ca="1">IF('F_Input Override'!K187="",'Consolidated Input'!K187,'F_Input Override'!K187)</f>
        <v>0</v>
      </c>
      <c r="L187" s="122">
        <f ca="1">IF('F_Input Override'!L187="",'Consolidated Input'!L187,'F_Input Override'!L187)</f>
        <v>0</v>
      </c>
      <c r="M187" s="125">
        <f ca="1">SUM(Table3[[#This Row],[2023-24]:[2029-30]])</f>
        <v>0</v>
      </c>
    </row>
    <row r="188" spans="1:13" s="2" customFormat="1" ht="13.15">
      <c r="A188" s="123" t="str">
        <f>'F_Input Override'!A188</f>
        <v>NWT</v>
      </c>
      <c r="B188" s="123" t="str">
        <f>'F_Input Override'!B188</f>
        <v>CWW13_204_PR24</v>
      </c>
      <c r="C188" s="123" t="str">
        <f>'F_Input Override'!C188</f>
        <v>EA/NRW environmental programme bioresources (WINEP/NEP) - Sludge investigations and monitoring; BVA (WINEP/NEP) bioresources third party contributions - Expenditure on projects starting in AMP8</v>
      </c>
      <c r="D188" s="123" t="str">
        <f>'F_Input Override'!D188</f>
        <v>£m</v>
      </c>
      <c r="E188" s="123" t="str">
        <f>'F_Input Override'!E188</f>
        <v>Price Review 2024</v>
      </c>
      <c r="F188" s="122">
        <f ca="1">IF('F_Input Override'!F188="",'Consolidated Input'!F188,'F_Input Override'!F188)</f>
        <v>0</v>
      </c>
      <c r="G188" s="122">
        <f ca="1">IF('F_Input Override'!G188="",'Consolidated Input'!G188,'F_Input Override'!G188)</f>
        <v>0</v>
      </c>
      <c r="H188" s="122">
        <f ca="1">IF('F_Input Override'!H188="",'Consolidated Input'!H188,'F_Input Override'!H188)</f>
        <v>0</v>
      </c>
      <c r="I188" s="122">
        <f ca="1">IF('F_Input Override'!I188="",'Consolidated Input'!I188,'F_Input Override'!I188)</f>
        <v>0</v>
      </c>
      <c r="J188" s="122">
        <f ca="1">IF('F_Input Override'!J188="",'Consolidated Input'!J188,'F_Input Override'!J188)</f>
        <v>0</v>
      </c>
      <c r="K188" s="122">
        <f ca="1">IF('F_Input Override'!K188="",'Consolidated Input'!K188,'F_Input Override'!K188)</f>
        <v>0</v>
      </c>
      <c r="L188" s="122">
        <f ca="1">IF('F_Input Override'!L188="",'Consolidated Input'!L188,'F_Input Override'!L188)</f>
        <v>0</v>
      </c>
      <c r="M188" s="125">
        <f ca="1">SUM(Table3[[#This Row],[2023-24]:[2029-30]])</f>
        <v>0</v>
      </c>
    </row>
    <row r="189" spans="1:13" s="2" customFormat="1" ht="13.15">
      <c r="A189" s="123" t="str">
        <f>'F_Input Override'!A189</f>
        <v>NWT</v>
      </c>
      <c r="B189" s="123" t="str">
        <f>'F_Input Override'!B189</f>
        <v>CWW14_201_PR24</v>
      </c>
      <c r="C189" s="123" t="str">
        <f>'F_Input Override'!C189</f>
        <v>EA/NRW environmental programme bioresources (WINEP/NEP) - Sludge investigations and monitoring; BVA (WINEP/NEP) bioresources capex - Expenditure on alternative least cost option plan for projects starting in AMP8</v>
      </c>
      <c r="D189" s="123" t="str">
        <f>'F_Input Override'!D189</f>
        <v>£m</v>
      </c>
      <c r="E189" s="123" t="str">
        <f>'F_Input Override'!E189</f>
        <v>Price Review 2024</v>
      </c>
      <c r="F189" s="122">
        <f ca="1">IF('F_Input Override'!F189="",'Consolidated Input'!F189,'F_Input Override'!F189)</f>
        <v>0</v>
      </c>
      <c r="G189" s="122">
        <f ca="1">IF('F_Input Override'!G189="",'Consolidated Input'!G189,'F_Input Override'!G189)</f>
        <v>0</v>
      </c>
      <c r="H189" s="122">
        <f ca="1">IF('F_Input Override'!H189="",'Consolidated Input'!H189,'F_Input Override'!H189)</f>
        <v>0</v>
      </c>
      <c r="I189" s="122">
        <f ca="1">IF('F_Input Override'!I189="",'Consolidated Input'!I189,'F_Input Override'!I189)</f>
        <v>0</v>
      </c>
      <c r="J189" s="122">
        <f ca="1">IF('F_Input Override'!J189="",'Consolidated Input'!J189,'F_Input Override'!J189)</f>
        <v>0</v>
      </c>
      <c r="K189" s="122">
        <f ca="1">IF('F_Input Override'!K189="",'Consolidated Input'!K189,'F_Input Override'!K189)</f>
        <v>0</v>
      </c>
      <c r="L189" s="122">
        <f ca="1">IF('F_Input Override'!L189="",'Consolidated Input'!L189,'F_Input Override'!L189)</f>
        <v>0</v>
      </c>
      <c r="M189" s="125">
        <f ca="1">SUM(Table3[[#This Row],[2023-24]:[2029-30]])</f>
        <v>0</v>
      </c>
    </row>
    <row r="190" spans="1:13" s="2" customFormat="1" ht="13.15">
      <c r="A190" s="123" t="str">
        <f>'F_Input Override'!A190</f>
        <v>NWT</v>
      </c>
      <c r="B190" s="123" t="str">
        <f>'F_Input Override'!B190</f>
        <v>CWW14_202_PR24</v>
      </c>
      <c r="C190" s="123" t="str">
        <f>'F_Input Override'!C190</f>
        <v>EA/NRW environmental programme bioresources (WINEP/NEP) - Sludge investigations and monitoring; BVA (WINEP/NEP) bioresources opex - Expenditure on alternative least cost option plan for projects starting in AMP8</v>
      </c>
      <c r="D190" s="123" t="str">
        <f>'F_Input Override'!D190</f>
        <v>£m</v>
      </c>
      <c r="E190" s="123" t="str">
        <f>'F_Input Override'!E190</f>
        <v>Price Review 2024</v>
      </c>
      <c r="F190" s="122">
        <f ca="1">IF('F_Input Override'!F190="",'Consolidated Input'!F190,'F_Input Override'!F190)</f>
        <v>0</v>
      </c>
      <c r="G190" s="122">
        <f ca="1">IF('F_Input Override'!G190="",'Consolidated Input'!G190,'F_Input Override'!G190)</f>
        <v>0</v>
      </c>
      <c r="H190" s="122">
        <f ca="1">IF('F_Input Override'!H190="",'Consolidated Input'!H190,'F_Input Override'!H190)</f>
        <v>0</v>
      </c>
      <c r="I190" s="122">
        <f ca="1">IF('F_Input Override'!I190="",'Consolidated Input'!I190,'F_Input Override'!I190)</f>
        <v>0</v>
      </c>
      <c r="J190" s="122">
        <f ca="1">IF('F_Input Override'!J190="",'Consolidated Input'!J190,'F_Input Override'!J190)</f>
        <v>0</v>
      </c>
      <c r="K190" s="122">
        <f ca="1">IF('F_Input Override'!K190="",'Consolidated Input'!K190,'F_Input Override'!K190)</f>
        <v>0</v>
      </c>
      <c r="L190" s="122">
        <f ca="1">IF('F_Input Override'!L190="",'Consolidated Input'!L190,'F_Input Override'!L190)</f>
        <v>0</v>
      </c>
      <c r="M190" s="125">
        <f ca="1">SUM(Table3[[#This Row],[2023-24]:[2029-30]])</f>
        <v>0</v>
      </c>
    </row>
    <row r="191" spans="1:13" s="2" customFormat="1" ht="13.15">
      <c r="A191" s="123" t="str">
        <f>'F_Input Override'!A191</f>
        <v>NWT</v>
      </c>
      <c r="B191" s="123" t="str">
        <f>'F_Input Override'!B191</f>
        <v>CWW14_203_PR24</v>
      </c>
      <c r="C191" s="123" t="str">
        <f>'F_Input Override'!C191</f>
        <v>EA/NRW environmental programme bioresources (WINEP/NEP) - Sludge investigations and monitoring; BVA (WINEP/NEP) bioresources totex - Expenditure on alternative least cost option plan for projects starting in AMP8</v>
      </c>
      <c r="D191" s="123" t="str">
        <f>'F_Input Override'!D191</f>
        <v>£m</v>
      </c>
      <c r="E191" s="123" t="str">
        <f>'F_Input Override'!E191</f>
        <v>Price Review 2024</v>
      </c>
      <c r="F191" s="122">
        <f ca="1">IF('F_Input Override'!F191="",'Consolidated Input'!F191,'F_Input Override'!F191)</f>
        <v>0</v>
      </c>
      <c r="G191" s="122">
        <f ca="1">IF('F_Input Override'!G191="",'Consolidated Input'!G191,'F_Input Override'!G191)</f>
        <v>0</v>
      </c>
      <c r="H191" s="122">
        <f ca="1">IF('F_Input Override'!H191="",'Consolidated Input'!H191,'F_Input Override'!H191)</f>
        <v>0</v>
      </c>
      <c r="I191" s="122">
        <f ca="1">IF('F_Input Override'!I191="",'Consolidated Input'!I191,'F_Input Override'!I191)</f>
        <v>0</v>
      </c>
      <c r="J191" s="122">
        <f ca="1">IF('F_Input Override'!J191="",'Consolidated Input'!J191,'F_Input Override'!J191)</f>
        <v>0</v>
      </c>
      <c r="K191" s="122">
        <f ca="1">IF('F_Input Override'!K191="",'Consolidated Input'!K191,'F_Input Override'!K191)</f>
        <v>0</v>
      </c>
      <c r="L191" s="122">
        <f ca="1">IF('F_Input Override'!L191="",'Consolidated Input'!L191,'F_Input Override'!L191)</f>
        <v>0</v>
      </c>
      <c r="M191" s="125">
        <f ca="1">SUM(Table3[[#This Row],[2023-24]:[2029-30]])</f>
        <v>0</v>
      </c>
    </row>
    <row r="192" spans="1:13" s="2" customFormat="1" ht="13.15">
      <c r="A192" s="123" t="str">
        <f>'F_Input Override'!A192</f>
        <v>NWT</v>
      </c>
      <c r="B192" s="123" t="str">
        <f>'F_Input Override'!B192</f>
        <v>CWW17_149TOT_PR24</v>
      </c>
      <c r="C192" s="123" t="str">
        <f>'F_Input Override'!C192</f>
        <v>EA/NRW environmental programme bioresources (WINEP/NEP) - Sludge investigations and monitoring (NEP only) bioresources capex - Total</v>
      </c>
      <c r="D192" s="123" t="str">
        <f>'F_Input Override'!D192</f>
        <v>£m</v>
      </c>
      <c r="E192" s="123" t="str">
        <f>'F_Input Override'!E192</f>
        <v>Price Review 2024</v>
      </c>
      <c r="F192" s="122">
        <f ca="1">IF('F_Input Override'!F192="",'Consolidated Input'!F192,'F_Input Override'!F192)</f>
        <v>0</v>
      </c>
      <c r="G192" s="122">
        <f ca="1">IF('F_Input Override'!G192="",'Consolidated Input'!G192,'F_Input Override'!G192)</f>
        <v>0</v>
      </c>
      <c r="H192" s="122">
        <f ca="1">IF('F_Input Override'!H192="",'Consolidated Input'!H192,'F_Input Override'!H192)</f>
        <v>0</v>
      </c>
      <c r="I192" s="122">
        <f ca="1">IF('F_Input Override'!I192="",'Consolidated Input'!I192,'F_Input Override'!I192)</f>
        <v>0</v>
      </c>
      <c r="J192" s="122">
        <f ca="1">IF('F_Input Override'!J192="",'Consolidated Input'!J192,'F_Input Override'!J192)</f>
        <v>0</v>
      </c>
      <c r="K192" s="122">
        <f ca="1">IF('F_Input Override'!K192="",'Consolidated Input'!K192,'F_Input Override'!K192)</f>
        <v>0</v>
      </c>
      <c r="L192" s="122">
        <f ca="1">IF('F_Input Override'!L192="",'Consolidated Input'!L192,'F_Input Override'!L192)</f>
        <v>0</v>
      </c>
      <c r="M192" s="125">
        <f ca="1">SUM(Table3[[#This Row],[2023-24]:[2029-30]])</f>
        <v>0</v>
      </c>
    </row>
    <row r="193" spans="1:13" s="2" customFormat="1" ht="13.15">
      <c r="A193" s="123" t="str">
        <f>'F_Input Override'!A193</f>
        <v>NWT</v>
      </c>
      <c r="B193" s="123" t="str">
        <f>'F_Input Override'!B193</f>
        <v>CWW17_150TOT_PR24</v>
      </c>
      <c r="C193" s="123" t="str">
        <f>'F_Input Override'!C193</f>
        <v>EA/NRW environmental programme bioresources (WINEP/NEP) - Sludge investigations and monitoring (NEP only) bioresources opex - Total</v>
      </c>
      <c r="D193" s="123" t="str">
        <f>'F_Input Override'!D193</f>
        <v>£m</v>
      </c>
      <c r="E193" s="123" t="str">
        <f>'F_Input Override'!E193</f>
        <v>Price Review 2024</v>
      </c>
      <c r="F193" s="122">
        <f ca="1">IF('F_Input Override'!F193="",'Consolidated Input'!F193,'F_Input Override'!F193)</f>
        <v>0</v>
      </c>
      <c r="G193" s="122">
        <f ca="1">IF('F_Input Override'!G193="",'Consolidated Input'!G193,'F_Input Override'!G193)</f>
        <v>0</v>
      </c>
      <c r="H193" s="122">
        <f ca="1">IF('F_Input Override'!H193="",'Consolidated Input'!H193,'F_Input Override'!H193)</f>
        <v>0</v>
      </c>
      <c r="I193" s="122">
        <f ca="1">IF('F_Input Override'!I193="",'Consolidated Input'!I193,'F_Input Override'!I193)</f>
        <v>0</v>
      </c>
      <c r="J193" s="122">
        <f ca="1">IF('F_Input Override'!J193="",'Consolidated Input'!J193,'F_Input Override'!J193)</f>
        <v>0</v>
      </c>
      <c r="K193" s="122">
        <f ca="1">IF('F_Input Override'!K193="",'Consolidated Input'!K193,'F_Input Override'!K193)</f>
        <v>0</v>
      </c>
      <c r="L193" s="122">
        <f ca="1">IF('F_Input Override'!L193="",'Consolidated Input'!L193,'F_Input Override'!L193)</f>
        <v>0</v>
      </c>
      <c r="M193" s="125">
        <f ca="1">SUM(Table3[[#This Row],[2023-24]:[2029-30]])</f>
        <v>0</v>
      </c>
    </row>
    <row r="194" spans="1:13" s="2" customFormat="1" ht="13.15">
      <c r="A194" s="123" t="str">
        <f>'F_Input Override'!A194</f>
        <v>NWT</v>
      </c>
      <c r="B194" s="123" t="str">
        <f>'F_Input Override'!B194</f>
        <v>CWW17_151TOT_PR24</v>
      </c>
      <c r="C194" s="123" t="str">
        <f>'F_Input Override'!C194</f>
        <v>EA/NRW environmental programme bioresources (WINEP/NEP) - Sludge investigations and monitoring (NEP only) bioresources totex - Total</v>
      </c>
      <c r="D194" s="123" t="str">
        <f>'F_Input Override'!D194</f>
        <v>£m</v>
      </c>
      <c r="E194" s="123" t="str">
        <f>'F_Input Override'!E194</f>
        <v>Price Review 2024</v>
      </c>
      <c r="F194" s="122">
        <f ca="1">IF('F_Input Override'!F194="",'Consolidated Input'!F194,'F_Input Override'!F194)</f>
        <v>0</v>
      </c>
      <c r="G194" s="122">
        <f ca="1">IF('F_Input Override'!G194="",'Consolidated Input'!G194,'F_Input Override'!G194)</f>
        <v>0</v>
      </c>
      <c r="H194" s="122">
        <f ca="1">IF('F_Input Override'!H194="",'Consolidated Input'!H194,'F_Input Override'!H194)</f>
        <v>0</v>
      </c>
      <c r="I194" s="122">
        <f ca="1">IF('F_Input Override'!I194="",'Consolidated Input'!I194,'F_Input Override'!I194)</f>
        <v>0</v>
      </c>
      <c r="J194" s="122">
        <f ca="1">IF('F_Input Override'!J194="",'Consolidated Input'!J194,'F_Input Override'!J194)</f>
        <v>0</v>
      </c>
      <c r="K194" s="122">
        <f ca="1">IF('F_Input Override'!K194="",'Consolidated Input'!K194,'F_Input Override'!K194)</f>
        <v>0</v>
      </c>
      <c r="L194" s="122">
        <f ca="1">IF('F_Input Override'!L194="",'Consolidated Input'!L194,'F_Input Override'!L194)</f>
        <v>0</v>
      </c>
      <c r="M194" s="125">
        <f ca="1">SUM(Table3[[#This Row],[2023-24]:[2029-30]])</f>
        <v>0</v>
      </c>
    </row>
    <row r="195" spans="1:13" s="2" customFormat="1" ht="13.15">
      <c r="A195" s="123" t="str">
        <f>'F_Input Override'!A195</f>
        <v>NWT</v>
      </c>
      <c r="B195" s="123" t="str">
        <f>'F_Input Override'!B195</f>
        <v>CWW20_064_PR24</v>
      </c>
      <c r="C195" s="123" t="str">
        <f>'F_Input Override'!C195</f>
        <v>Other data - Total number of WINEP/NEP investigations</v>
      </c>
      <c r="D195" s="123" t="str">
        <f>'F_Input Override'!D195</f>
        <v>nr</v>
      </c>
      <c r="E195" s="123" t="str">
        <f>'F_Input Override'!E195</f>
        <v>Price Review 2024</v>
      </c>
      <c r="F195" s="122">
        <f ca="1">IF('F_Input Override'!F195="",'Consolidated Input'!F195,'F_Input Override'!F195)</f>
        <v>0</v>
      </c>
      <c r="G195" s="122">
        <f ca="1">IF('F_Input Override'!G195="",'Consolidated Input'!G195,'F_Input Override'!G195)</f>
        <v>0</v>
      </c>
      <c r="H195" s="122">
        <f ca="1">IF('F_Input Override'!H195="",'Consolidated Input'!H195,'F_Input Override'!H195)</f>
        <v>0</v>
      </c>
      <c r="I195" s="122">
        <f ca="1">IF('F_Input Override'!I195="",'Consolidated Input'!I195,'F_Input Override'!I195)</f>
        <v>0</v>
      </c>
      <c r="J195" s="122">
        <f ca="1">IF('F_Input Override'!J195="",'Consolidated Input'!J195,'F_Input Override'!J195)</f>
        <v>834</v>
      </c>
      <c r="K195" s="122">
        <f ca="1">IF('F_Input Override'!K195="",'Consolidated Input'!K195,'F_Input Override'!K195)</f>
        <v>0</v>
      </c>
      <c r="L195" s="122">
        <f ca="1">IF('F_Input Override'!L195="",'Consolidated Input'!L195,'F_Input Override'!L195)</f>
        <v>5</v>
      </c>
      <c r="M195" s="125">
        <f ca="1">SUM(Table3[[#This Row],[2023-24]:[2029-30]])</f>
        <v>839</v>
      </c>
    </row>
    <row r="196" spans="1:13" s="2" customFormat="1" ht="13.15">
      <c r="A196" s="123" t="str">
        <f>'F_Input Override'!A196</f>
        <v>NWT</v>
      </c>
      <c r="B196" s="123" t="str">
        <f>'F_Input Override'!B196</f>
        <v>BIO5_011_PR24</v>
      </c>
      <c r="C196" s="123" t="str">
        <f>'F_Input Override'!C196</f>
        <v>Sludge management/sludge treatment/ Bioresources cost driver - Additional Line 1; Sludge management/sludge treatment/ Bioresources cost driver</v>
      </c>
      <c r="D196" s="123" t="str">
        <f>'F_Input Override'!D196</f>
        <v>define</v>
      </c>
      <c r="E196" s="123" t="str">
        <f>'F_Input Override'!E196</f>
        <v>Price Review 2024</v>
      </c>
      <c r="F196" s="122">
        <f ca="1">IF('F_Input Override'!F196="",'Consolidated Input'!F196,'F_Input Override'!F196)</f>
        <v>0</v>
      </c>
      <c r="G196" s="122">
        <f ca="1">IF('F_Input Override'!G196="",'Consolidated Input'!G196,'F_Input Override'!G196)</f>
        <v>0</v>
      </c>
      <c r="H196" s="122">
        <f ca="1">IF('F_Input Override'!H196="",'Consolidated Input'!H196,'F_Input Override'!H196)</f>
        <v>0</v>
      </c>
      <c r="I196" s="122">
        <f ca="1">IF('F_Input Override'!I196="",'Consolidated Input'!I196,'F_Input Override'!I196)</f>
        <v>0</v>
      </c>
      <c r="J196" s="122">
        <f ca="1">IF('F_Input Override'!J196="",'Consolidated Input'!J196,'F_Input Override'!J196)</f>
        <v>0</v>
      </c>
      <c r="K196" s="122">
        <f ca="1">IF('F_Input Override'!K196="",'Consolidated Input'!K196,'F_Input Override'!K196)</f>
        <v>0</v>
      </c>
      <c r="L196" s="122">
        <f ca="1">IF('F_Input Override'!L196="",'Consolidated Input'!L196,'F_Input Override'!L196)</f>
        <v>0</v>
      </c>
      <c r="M196" s="125">
        <f ca="1">SUM(Table3[[#This Row],[2023-24]:[2029-30]])</f>
        <v>0</v>
      </c>
    </row>
    <row r="197" spans="1:13" s="2" customFormat="1" ht="13.15">
      <c r="A197" s="123" t="str">
        <f>'F_Input Override'!A197</f>
        <v>WSX</v>
      </c>
      <c r="B197" s="123" t="str">
        <f>'F_Input Override'!B197</f>
        <v>CWW3_149TOT_PR24</v>
      </c>
      <c r="C197" s="123" t="str">
        <f>'F_Input Override'!C197</f>
        <v>EA/NRW environmental programme bioresources (WINEP/NEP) - Sludge investigations and monitoring (NEP only) bioresources capex - Total</v>
      </c>
      <c r="D197" s="123" t="str">
        <f>'F_Input Override'!D197</f>
        <v>£m</v>
      </c>
      <c r="E197" s="123" t="str">
        <f>'F_Input Override'!E197</f>
        <v>Price Review 2024</v>
      </c>
      <c r="F197" s="122">
        <f ca="1">IF('F_Input Override'!F197="",'Consolidated Input'!F197,'F_Input Override'!F197)</f>
        <v>0</v>
      </c>
      <c r="G197" s="122">
        <f ca="1">IF('F_Input Override'!G197="",'Consolidated Input'!G197,'F_Input Override'!G197)</f>
        <v>0</v>
      </c>
      <c r="H197" s="122">
        <f ca="1">IF('F_Input Override'!H197="",'Consolidated Input'!H197,'F_Input Override'!H197)</f>
        <v>0</v>
      </c>
      <c r="I197" s="122">
        <f ca="1">IF('F_Input Override'!I197="",'Consolidated Input'!I197,'F_Input Override'!I197)</f>
        <v>0</v>
      </c>
      <c r="J197" s="122">
        <f ca="1">IF('F_Input Override'!J197="",'Consolidated Input'!J197,'F_Input Override'!J197)</f>
        <v>0</v>
      </c>
      <c r="K197" s="122">
        <f ca="1">IF('F_Input Override'!K197="",'Consolidated Input'!K197,'F_Input Override'!K197)</f>
        <v>0</v>
      </c>
      <c r="L197" s="122">
        <f ca="1">IF('F_Input Override'!L197="",'Consolidated Input'!L197,'F_Input Override'!L197)</f>
        <v>0</v>
      </c>
      <c r="M197" s="125">
        <f ca="1">SUM(Table3[[#This Row],[2023-24]:[2029-30]])</f>
        <v>0</v>
      </c>
    </row>
    <row r="198" spans="1:13" s="2" customFormat="1" ht="13.15">
      <c r="A198" s="123" t="str">
        <f>'F_Input Override'!A198</f>
        <v>WSX</v>
      </c>
      <c r="B198" s="123" t="str">
        <f>'F_Input Override'!B198</f>
        <v>CWW3_150TOT_PR24</v>
      </c>
      <c r="C198" s="123" t="str">
        <f>'F_Input Override'!C198</f>
        <v>EA/NRW environmental programme bioresources (WINEP/NEP) - Sludge investigations and monitoring (NEP only) bioresources opex - Total</v>
      </c>
      <c r="D198" s="123" t="str">
        <f>'F_Input Override'!D198</f>
        <v>£m</v>
      </c>
      <c r="E198" s="123" t="str">
        <f>'F_Input Override'!E198</f>
        <v>Price Review 2024</v>
      </c>
      <c r="F198" s="122">
        <f ca="1">IF('F_Input Override'!F198="",'Consolidated Input'!F198,'F_Input Override'!F198)</f>
        <v>0</v>
      </c>
      <c r="G198" s="122">
        <f ca="1">IF('F_Input Override'!G198="",'Consolidated Input'!G198,'F_Input Override'!G198)</f>
        <v>0</v>
      </c>
      <c r="H198" s="122">
        <f ca="1">IF('F_Input Override'!H198="",'Consolidated Input'!H198,'F_Input Override'!H198)</f>
        <v>0</v>
      </c>
      <c r="I198" s="122">
        <f ca="1">IF('F_Input Override'!I198="",'Consolidated Input'!I198,'F_Input Override'!I198)</f>
        <v>0</v>
      </c>
      <c r="J198" s="122">
        <f ca="1">IF('F_Input Override'!J198="",'Consolidated Input'!J198,'F_Input Override'!J198)</f>
        <v>0</v>
      </c>
      <c r="K198" s="122">
        <f ca="1">IF('F_Input Override'!K198="",'Consolidated Input'!K198,'F_Input Override'!K198)</f>
        <v>0</v>
      </c>
      <c r="L198" s="122">
        <f ca="1">IF('F_Input Override'!L198="",'Consolidated Input'!L198,'F_Input Override'!L198)</f>
        <v>0</v>
      </c>
      <c r="M198" s="125">
        <f ca="1">SUM(Table3[[#This Row],[2023-24]:[2029-30]])</f>
        <v>0</v>
      </c>
    </row>
    <row r="199" spans="1:13" s="2" customFormat="1" ht="13.15">
      <c r="A199" s="123" t="str">
        <f>'F_Input Override'!A199</f>
        <v>WSX</v>
      </c>
      <c r="B199" s="123" t="str">
        <f>'F_Input Override'!B199</f>
        <v>CWW3_151TOT_PR24</v>
      </c>
      <c r="C199" s="123" t="str">
        <f>'F_Input Override'!C199</f>
        <v>EA/NRW environmental programme bioresources (WINEP/NEP) - Sludge investigations and monitoring (NEP only) bioresources totex - Total</v>
      </c>
      <c r="D199" s="123" t="str">
        <f>'F_Input Override'!D199</f>
        <v>£m</v>
      </c>
      <c r="E199" s="123" t="str">
        <f>'F_Input Override'!E199</f>
        <v>Price Review 2024</v>
      </c>
      <c r="F199" s="122">
        <f ca="1">IF('F_Input Override'!F199="",'Consolidated Input'!F199,'F_Input Override'!F199)</f>
        <v>0</v>
      </c>
      <c r="G199" s="122">
        <f ca="1">IF('F_Input Override'!G199="",'Consolidated Input'!G199,'F_Input Override'!G199)</f>
        <v>0</v>
      </c>
      <c r="H199" s="122">
        <f ca="1">IF('F_Input Override'!H199="",'Consolidated Input'!H199,'F_Input Override'!H199)</f>
        <v>0</v>
      </c>
      <c r="I199" s="122">
        <f ca="1">IF('F_Input Override'!I199="",'Consolidated Input'!I199,'F_Input Override'!I199)</f>
        <v>0</v>
      </c>
      <c r="J199" s="122">
        <f ca="1">IF('F_Input Override'!J199="",'Consolidated Input'!J199,'F_Input Override'!J199)</f>
        <v>0</v>
      </c>
      <c r="K199" s="122">
        <f ca="1">IF('F_Input Override'!K199="",'Consolidated Input'!K199,'F_Input Override'!K199)</f>
        <v>0</v>
      </c>
      <c r="L199" s="122">
        <f ca="1">IF('F_Input Override'!L199="",'Consolidated Input'!L199,'F_Input Override'!L199)</f>
        <v>0</v>
      </c>
      <c r="M199" s="125">
        <f ca="1">SUM(Table3[[#This Row],[2023-24]:[2029-30]])</f>
        <v>0</v>
      </c>
    </row>
    <row r="200" spans="1:13" s="2" customFormat="1" ht="13.15">
      <c r="A200" s="123" t="str">
        <f>'F_Input Override'!A200</f>
        <v>WSX</v>
      </c>
      <c r="B200" s="123" t="str">
        <f>'F_Input Override'!B200</f>
        <v>CWW9_149TOT_PR24</v>
      </c>
      <c r="C200" s="123" t="str">
        <f>'F_Input Override'!C200</f>
        <v>EA/NRW environmental programme bioresources (WINEP/NEP) - Sludge investigations and monitoring (NEP only) bioresources capex - Total</v>
      </c>
      <c r="D200" s="123" t="str">
        <f>'F_Input Override'!D200</f>
        <v>£m</v>
      </c>
      <c r="E200" s="123" t="str">
        <f>'F_Input Override'!E200</f>
        <v>Price Review 2024</v>
      </c>
      <c r="F200" s="122">
        <f ca="1">IF('F_Input Override'!F200="",'Consolidated Input'!F200,'F_Input Override'!F200)</f>
        <v>0</v>
      </c>
      <c r="G200" s="122">
        <f ca="1">IF('F_Input Override'!G200="",'Consolidated Input'!G200,'F_Input Override'!G200)</f>
        <v>0</v>
      </c>
      <c r="H200" s="122">
        <f ca="1">IF('F_Input Override'!H200="",'Consolidated Input'!H200,'F_Input Override'!H200)</f>
        <v>0</v>
      </c>
      <c r="I200" s="122">
        <f ca="1">IF('F_Input Override'!I200="",'Consolidated Input'!I200,'F_Input Override'!I200)</f>
        <v>0</v>
      </c>
      <c r="J200" s="122">
        <f ca="1">IF('F_Input Override'!J200="",'Consolidated Input'!J200,'F_Input Override'!J200)</f>
        <v>0</v>
      </c>
      <c r="K200" s="122">
        <f ca="1">IF('F_Input Override'!K200="",'Consolidated Input'!K200,'F_Input Override'!K200)</f>
        <v>0</v>
      </c>
      <c r="L200" s="122">
        <f ca="1">IF('F_Input Override'!L200="",'Consolidated Input'!L200,'F_Input Override'!L200)</f>
        <v>0</v>
      </c>
      <c r="M200" s="125">
        <f ca="1">SUM(Table3[[#This Row],[2023-24]:[2029-30]])</f>
        <v>0</v>
      </c>
    </row>
    <row r="201" spans="1:13" s="2" customFormat="1" ht="13.15">
      <c r="A201" s="123" t="str">
        <f>'F_Input Override'!A201</f>
        <v>WSX</v>
      </c>
      <c r="B201" s="123" t="str">
        <f>'F_Input Override'!B201</f>
        <v>CWW9_150TOT_PR24</v>
      </c>
      <c r="C201" s="123" t="str">
        <f>'F_Input Override'!C201</f>
        <v>EA/NRW environmental programme bioresources (WINEP/NEP) - Sludge investigations and monitoring (NEP only) bioresources opex - Total</v>
      </c>
      <c r="D201" s="123" t="str">
        <f>'F_Input Override'!D201</f>
        <v>£m</v>
      </c>
      <c r="E201" s="123" t="str">
        <f>'F_Input Override'!E201</f>
        <v>Price Review 2024</v>
      </c>
      <c r="F201" s="122">
        <f ca="1">IF('F_Input Override'!F201="",'Consolidated Input'!F201,'F_Input Override'!F201)</f>
        <v>0</v>
      </c>
      <c r="G201" s="122">
        <f ca="1">IF('F_Input Override'!G201="",'Consolidated Input'!G201,'F_Input Override'!G201)</f>
        <v>0</v>
      </c>
      <c r="H201" s="122">
        <f ca="1">IF('F_Input Override'!H201="",'Consolidated Input'!H201,'F_Input Override'!H201)</f>
        <v>0</v>
      </c>
      <c r="I201" s="122">
        <f ca="1">IF('F_Input Override'!I201="",'Consolidated Input'!I201,'F_Input Override'!I201)</f>
        <v>0</v>
      </c>
      <c r="J201" s="122">
        <f ca="1">IF('F_Input Override'!J201="",'Consolidated Input'!J201,'F_Input Override'!J201)</f>
        <v>0</v>
      </c>
      <c r="K201" s="122">
        <f ca="1">IF('F_Input Override'!K201="",'Consolidated Input'!K201,'F_Input Override'!K201)</f>
        <v>0</v>
      </c>
      <c r="L201" s="122">
        <f ca="1">IF('F_Input Override'!L201="",'Consolidated Input'!L201,'F_Input Override'!L201)</f>
        <v>0</v>
      </c>
      <c r="M201" s="125">
        <f ca="1">SUM(Table3[[#This Row],[2023-24]:[2029-30]])</f>
        <v>0</v>
      </c>
    </row>
    <row r="202" spans="1:13" s="2" customFormat="1" ht="13.15">
      <c r="A202" s="123" t="str">
        <f>'F_Input Override'!A202</f>
        <v>WSX</v>
      </c>
      <c r="B202" s="123" t="str">
        <f>'F_Input Override'!B202</f>
        <v>CWW9_151TOT_PR24</v>
      </c>
      <c r="C202" s="123" t="str">
        <f>'F_Input Override'!C202</f>
        <v>EA/NRW environmental programme bioresources (WINEP/NEP) - Sludge investigations and monitoring (NEP only) bioresources totex - Total</v>
      </c>
      <c r="D202" s="123" t="str">
        <f>'F_Input Override'!D202</f>
        <v>£m</v>
      </c>
      <c r="E202" s="123" t="str">
        <f>'F_Input Override'!E202</f>
        <v>Price Review 2024</v>
      </c>
      <c r="F202" s="122">
        <f ca="1">IF('F_Input Override'!F202="",'Consolidated Input'!F202,'F_Input Override'!F202)</f>
        <v>0</v>
      </c>
      <c r="G202" s="122">
        <f ca="1">IF('F_Input Override'!G202="",'Consolidated Input'!G202,'F_Input Override'!G202)</f>
        <v>0</v>
      </c>
      <c r="H202" s="122">
        <f ca="1">IF('F_Input Override'!H202="",'Consolidated Input'!H202,'F_Input Override'!H202)</f>
        <v>0</v>
      </c>
      <c r="I202" s="122">
        <f ca="1">IF('F_Input Override'!I202="",'Consolidated Input'!I202,'F_Input Override'!I202)</f>
        <v>0</v>
      </c>
      <c r="J202" s="122">
        <f ca="1">IF('F_Input Override'!J202="",'Consolidated Input'!J202,'F_Input Override'!J202)</f>
        <v>0</v>
      </c>
      <c r="K202" s="122">
        <f ca="1">IF('F_Input Override'!K202="",'Consolidated Input'!K202,'F_Input Override'!K202)</f>
        <v>0</v>
      </c>
      <c r="L202" s="122">
        <f ca="1">IF('F_Input Override'!L202="",'Consolidated Input'!L202,'F_Input Override'!L202)</f>
        <v>0</v>
      </c>
      <c r="M202" s="125">
        <f ca="1">SUM(Table3[[#This Row],[2023-24]:[2029-30]])</f>
        <v>0</v>
      </c>
    </row>
    <row r="203" spans="1:13" s="2" customFormat="1" ht="13.15">
      <c r="A203" s="123" t="str">
        <f>'F_Input Override'!A203</f>
        <v>WSX</v>
      </c>
      <c r="B203" s="123" t="str">
        <f>'F_Input Override'!B203</f>
        <v>CWW12_149TOT_PR24</v>
      </c>
      <c r="C203" s="123" t="str">
        <f>'F_Input Override'!C203</f>
        <v>EA/NRW environmental programme bioresources (WINEP/NEP) - Sludge investigations and monitoring (NEP only) bioresources capex - Total</v>
      </c>
      <c r="D203" s="123" t="str">
        <f>'F_Input Override'!D203</f>
        <v>£m</v>
      </c>
      <c r="E203" s="123" t="str">
        <f>'F_Input Override'!E203</f>
        <v>Price Review 2024</v>
      </c>
      <c r="F203" s="122">
        <f ca="1">IF('F_Input Override'!F203="",'Consolidated Input'!F203,'F_Input Override'!F203)</f>
        <v>0</v>
      </c>
      <c r="G203" s="122">
        <f ca="1">IF('F_Input Override'!G203="",'Consolidated Input'!G203,'F_Input Override'!G203)</f>
        <v>0</v>
      </c>
      <c r="H203" s="122">
        <f ca="1">IF('F_Input Override'!H203="",'Consolidated Input'!H203,'F_Input Override'!H203)</f>
        <v>0</v>
      </c>
      <c r="I203" s="122">
        <f ca="1">IF('F_Input Override'!I203="",'Consolidated Input'!I203,'F_Input Override'!I203)</f>
        <v>0</v>
      </c>
      <c r="J203" s="122">
        <f ca="1">IF('F_Input Override'!J203="",'Consolidated Input'!J203,'F_Input Override'!J203)</f>
        <v>0</v>
      </c>
      <c r="K203" s="122">
        <f ca="1">IF('F_Input Override'!K203="",'Consolidated Input'!K203,'F_Input Override'!K203)</f>
        <v>0</v>
      </c>
      <c r="L203" s="122">
        <f ca="1">IF('F_Input Override'!L203="",'Consolidated Input'!L203,'F_Input Override'!L203)</f>
        <v>0</v>
      </c>
      <c r="M203" s="125">
        <f ca="1">SUM(Table3[[#This Row],[2023-24]:[2029-30]])</f>
        <v>0</v>
      </c>
    </row>
    <row r="204" spans="1:13" s="2" customFormat="1" ht="13.15">
      <c r="A204" s="123" t="str">
        <f>'F_Input Override'!A204</f>
        <v>WSX</v>
      </c>
      <c r="B204" s="123" t="str">
        <f>'F_Input Override'!B204</f>
        <v>CWW12_150TOT_PR24</v>
      </c>
      <c r="C204" s="123" t="str">
        <f>'F_Input Override'!C204</f>
        <v>EA/NRW environmental programme bioresources (WINEP/NEP) - Sludge investigations and monitoring (NEP only) bioresources opex - Total</v>
      </c>
      <c r="D204" s="123" t="str">
        <f>'F_Input Override'!D204</f>
        <v>£m</v>
      </c>
      <c r="E204" s="123" t="str">
        <f>'F_Input Override'!E204</f>
        <v>Price Review 2024</v>
      </c>
      <c r="F204" s="122">
        <f ca="1">IF('F_Input Override'!F204="",'Consolidated Input'!F204,'F_Input Override'!F204)</f>
        <v>0</v>
      </c>
      <c r="G204" s="122">
        <f ca="1">IF('F_Input Override'!G204="",'Consolidated Input'!G204,'F_Input Override'!G204)</f>
        <v>0</v>
      </c>
      <c r="H204" s="122">
        <f ca="1">IF('F_Input Override'!H204="",'Consolidated Input'!H204,'F_Input Override'!H204)</f>
        <v>0</v>
      </c>
      <c r="I204" s="122">
        <f ca="1">IF('F_Input Override'!I204="",'Consolidated Input'!I204,'F_Input Override'!I204)</f>
        <v>0</v>
      </c>
      <c r="J204" s="122">
        <f ca="1">IF('F_Input Override'!J204="",'Consolidated Input'!J204,'F_Input Override'!J204)</f>
        <v>0</v>
      </c>
      <c r="K204" s="122">
        <f ca="1">IF('F_Input Override'!K204="",'Consolidated Input'!K204,'F_Input Override'!K204)</f>
        <v>0</v>
      </c>
      <c r="L204" s="122">
        <f ca="1">IF('F_Input Override'!L204="",'Consolidated Input'!L204,'F_Input Override'!L204)</f>
        <v>0</v>
      </c>
      <c r="M204" s="125">
        <f ca="1">SUM(Table3[[#This Row],[2023-24]:[2029-30]])</f>
        <v>0</v>
      </c>
    </row>
    <row r="205" spans="1:13" s="2" customFormat="1" ht="13.15">
      <c r="A205" s="123" t="str">
        <f>'F_Input Override'!A205</f>
        <v>WSX</v>
      </c>
      <c r="B205" s="123" t="str">
        <f>'F_Input Override'!B205</f>
        <v>CWW12_151TOT_PR24</v>
      </c>
      <c r="C205" s="123" t="str">
        <f>'F_Input Override'!C205</f>
        <v>EA/NRW environmental programme bioresources (WINEP/NEP) - Sludge investigations and monitoring (NEP only) bioresources totex - Total</v>
      </c>
      <c r="D205" s="123" t="str">
        <f>'F_Input Override'!D205</f>
        <v>£m</v>
      </c>
      <c r="E205" s="123" t="str">
        <f>'F_Input Override'!E205</f>
        <v>Price Review 2024</v>
      </c>
      <c r="F205" s="122">
        <f ca="1">IF('F_Input Override'!F205="",'Consolidated Input'!F205,'F_Input Override'!F205)</f>
        <v>0</v>
      </c>
      <c r="G205" s="122">
        <f ca="1">IF('F_Input Override'!G205="",'Consolidated Input'!G205,'F_Input Override'!G205)</f>
        <v>0</v>
      </c>
      <c r="H205" s="122">
        <f ca="1">IF('F_Input Override'!H205="",'Consolidated Input'!H205,'F_Input Override'!H205)</f>
        <v>0</v>
      </c>
      <c r="I205" s="122">
        <f ca="1">IF('F_Input Override'!I205="",'Consolidated Input'!I205,'F_Input Override'!I205)</f>
        <v>0</v>
      </c>
      <c r="J205" s="122">
        <f ca="1">IF('F_Input Override'!J205="",'Consolidated Input'!J205,'F_Input Override'!J205)</f>
        <v>0</v>
      </c>
      <c r="K205" s="122">
        <f ca="1">IF('F_Input Override'!K205="",'Consolidated Input'!K205,'F_Input Override'!K205)</f>
        <v>0</v>
      </c>
      <c r="L205" s="122">
        <f ca="1">IF('F_Input Override'!L205="",'Consolidated Input'!L205,'F_Input Override'!L205)</f>
        <v>0</v>
      </c>
      <c r="M205" s="125">
        <f ca="1">SUM(Table3[[#This Row],[2023-24]:[2029-30]])</f>
        <v>0</v>
      </c>
    </row>
    <row r="206" spans="1:13" s="2" customFormat="1" ht="13.15">
      <c r="A206" s="123" t="str">
        <f>'F_Input Override'!A206</f>
        <v>WSX</v>
      </c>
      <c r="B206" s="123" t="str">
        <f>'F_Input Override'!B206</f>
        <v>CWW13_201_PR24</v>
      </c>
      <c r="C206" s="123" t="str">
        <f>'F_Input Override'!C206</f>
        <v>EA/NRW environmental programme bioresources (WINEP/NEP) - Sludge investigations and monitoring; BVA (WINEP/NEP) bioresources capex - Expenditure on projects starting in AMP8</v>
      </c>
      <c r="D206" s="123" t="str">
        <f>'F_Input Override'!D206</f>
        <v>£m</v>
      </c>
      <c r="E206" s="123" t="str">
        <f>'F_Input Override'!E206</f>
        <v>Price Review 2024</v>
      </c>
      <c r="F206" s="122">
        <f ca="1">IF('F_Input Override'!F206="",'Consolidated Input'!F206,'F_Input Override'!F206)</f>
        <v>0</v>
      </c>
      <c r="G206" s="122">
        <f ca="1">IF('F_Input Override'!G206="",'Consolidated Input'!G206,'F_Input Override'!G206)</f>
        <v>0</v>
      </c>
      <c r="H206" s="122">
        <f ca="1">IF('F_Input Override'!H206="",'Consolidated Input'!H206,'F_Input Override'!H206)</f>
        <v>0</v>
      </c>
      <c r="I206" s="122">
        <f ca="1">IF('F_Input Override'!I206="",'Consolidated Input'!I206,'F_Input Override'!I206)</f>
        <v>0</v>
      </c>
      <c r="J206" s="122">
        <f ca="1">IF('F_Input Override'!J206="",'Consolidated Input'!J206,'F_Input Override'!J206)</f>
        <v>0</v>
      </c>
      <c r="K206" s="122">
        <f ca="1">IF('F_Input Override'!K206="",'Consolidated Input'!K206,'F_Input Override'!K206)</f>
        <v>0</v>
      </c>
      <c r="L206" s="122">
        <f ca="1">IF('F_Input Override'!L206="",'Consolidated Input'!L206,'F_Input Override'!L206)</f>
        <v>0</v>
      </c>
      <c r="M206" s="125">
        <f ca="1">SUM(Table3[[#This Row],[2023-24]:[2029-30]])</f>
        <v>0</v>
      </c>
    </row>
    <row r="207" spans="1:13" s="2" customFormat="1" ht="13.15">
      <c r="A207" s="123" t="str">
        <f>'F_Input Override'!A207</f>
        <v>WSX</v>
      </c>
      <c r="B207" s="123" t="str">
        <f>'F_Input Override'!B207</f>
        <v>CWW13_202_PR24</v>
      </c>
      <c r="C207" s="123" t="str">
        <f>'F_Input Override'!C207</f>
        <v>EA/NRW environmental programme bioresources (WINEP/NEP) - Sludge investigations and monitoring; BVA (WINEP/NEP) bioresources opex - Expenditure on projects starting in AMP8</v>
      </c>
      <c r="D207" s="123" t="str">
        <f>'F_Input Override'!D207</f>
        <v>£m</v>
      </c>
      <c r="E207" s="123" t="str">
        <f>'F_Input Override'!E207</f>
        <v>Price Review 2024</v>
      </c>
      <c r="F207" s="122">
        <f ca="1">IF('F_Input Override'!F207="",'Consolidated Input'!F207,'F_Input Override'!F207)</f>
        <v>0</v>
      </c>
      <c r="G207" s="122">
        <f ca="1">IF('F_Input Override'!G207="",'Consolidated Input'!G207,'F_Input Override'!G207)</f>
        <v>0</v>
      </c>
      <c r="H207" s="122">
        <f ca="1">IF('F_Input Override'!H207="",'Consolidated Input'!H207,'F_Input Override'!H207)</f>
        <v>0</v>
      </c>
      <c r="I207" s="122">
        <f ca="1">IF('F_Input Override'!I207="",'Consolidated Input'!I207,'F_Input Override'!I207)</f>
        <v>0</v>
      </c>
      <c r="J207" s="122">
        <f ca="1">IF('F_Input Override'!J207="",'Consolidated Input'!J207,'F_Input Override'!J207)</f>
        <v>0</v>
      </c>
      <c r="K207" s="122">
        <f ca="1">IF('F_Input Override'!K207="",'Consolidated Input'!K207,'F_Input Override'!K207)</f>
        <v>0</v>
      </c>
      <c r="L207" s="122">
        <f ca="1">IF('F_Input Override'!L207="",'Consolidated Input'!L207,'F_Input Override'!L207)</f>
        <v>0</v>
      </c>
      <c r="M207" s="125">
        <f ca="1">SUM(Table3[[#This Row],[2023-24]:[2029-30]])</f>
        <v>0</v>
      </c>
    </row>
    <row r="208" spans="1:13" s="2" customFormat="1" ht="13.15">
      <c r="A208" s="123" t="str">
        <f>'F_Input Override'!A208</f>
        <v>WSX</v>
      </c>
      <c r="B208" s="123" t="str">
        <f>'F_Input Override'!B208</f>
        <v>CWW13_203_PR24</v>
      </c>
      <c r="C208" s="123" t="str">
        <f>'F_Input Override'!C208</f>
        <v>EA/NRW environmental programme bioresources (WINEP/NEP) - Sludge investigations and monitoring; BVA (WINEP/NEP) bioresources totex - Expenditure on projects starting in AMP8</v>
      </c>
      <c r="D208" s="123" t="str">
        <f>'F_Input Override'!D208</f>
        <v>£m</v>
      </c>
      <c r="E208" s="123" t="str">
        <f>'F_Input Override'!E208</f>
        <v>Price Review 2024</v>
      </c>
      <c r="F208" s="122">
        <f ca="1">IF('F_Input Override'!F208="",'Consolidated Input'!F208,'F_Input Override'!F208)</f>
        <v>0</v>
      </c>
      <c r="G208" s="122">
        <f ca="1">IF('F_Input Override'!G208="",'Consolidated Input'!G208,'F_Input Override'!G208)</f>
        <v>0</v>
      </c>
      <c r="H208" s="122">
        <f ca="1">IF('F_Input Override'!H208="",'Consolidated Input'!H208,'F_Input Override'!H208)</f>
        <v>0</v>
      </c>
      <c r="I208" s="122">
        <f ca="1">IF('F_Input Override'!I208="",'Consolidated Input'!I208,'F_Input Override'!I208)</f>
        <v>0</v>
      </c>
      <c r="J208" s="122">
        <f ca="1">IF('F_Input Override'!J208="",'Consolidated Input'!J208,'F_Input Override'!J208)</f>
        <v>0</v>
      </c>
      <c r="K208" s="122">
        <f ca="1">IF('F_Input Override'!K208="",'Consolidated Input'!K208,'F_Input Override'!K208)</f>
        <v>0</v>
      </c>
      <c r="L208" s="122">
        <f ca="1">IF('F_Input Override'!L208="",'Consolidated Input'!L208,'F_Input Override'!L208)</f>
        <v>0</v>
      </c>
      <c r="M208" s="125">
        <f ca="1">SUM(Table3[[#This Row],[2023-24]:[2029-30]])</f>
        <v>0</v>
      </c>
    </row>
    <row r="209" spans="1:13" s="2" customFormat="1" ht="13.15">
      <c r="A209" s="123" t="str">
        <f>'F_Input Override'!A209</f>
        <v>WSX</v>
      </c>
      <c r="B209" s="123" t="str">
        <f>'F_Input Override'!B209</f>
        <v>CWW13_204_PR24</v>
      </c>
      <c r="C209" s="123" t="str">
        <f>'F_Input Override'!C209</f>
        <v>EA/NRW environmental programme bioresources (WINEP/NEP) - Sludge investigations and monitoring; BVA (WINEP/NEP) bioresources third party contributions - Expenditure on projects starting in AMP8</v>
      </c>
      <c r="D209" s="123" t="str">
        <f>'F_Input Override'!D209</f>
        <v>£m</v>
      </c>
      <c r="E209" s="123" t="str">
        <f>'F_Input Override'!E209</f>
        <v>Price Review 2024</v>
      </c>
      <c r="F209" s="122">
        <f ca="1">IF('F_Input Override'!F209="",'Consolidated Input'!F209,'F_Input Override'!F209)</f>
        <v>0</v>
      </c>
      <c r="G209" s="122">
        <f ca="1">IF('F_Input Override'!G209="",'Consolidated Input'!G209,'F_Input Override'!G209)</f>
        <v>0</v>
      </c>
      <c r="H209" s="122">
        <f ca="1">IF('F_Input Override'!H209="",'Consolidated Input'!H209,'F_Input Override'!H209)</f>
        <v>0</v>
      </c>
      <c r="I209" s="122">
        <f ca="1">IF('F_Input Override'!I209="",'Consolidated Input'!I209,'F_Input Override'!I209)</f>
        <v>0</v>
      </c>
      <c r="J209" s="122">
        <f ca="1">IF('F_Input Override'!J209="",'Consolidated Input'!J209,'F_Input Override'!J209)</f>
        <v>0</v>
      </c>
      <c r="K209" s="122">
        <f ca="1">IF('F_Input Override'!K209="",'Consolidated Input'!K209,'F_Input Override'!K209)</f>
        <v>0</v>
      </c>
      <c r="L209" s="122">
        <f ca="1">IF('F_Input Override'!L209="",'Consolidated Input'!L209,'F_Input Override'!L209)</f>
        <v>0</v>
      </c>
      <c r="M209" s="125">
        <f ca="1">SUM(Table3[[#This Row],[2023-24]:[2029-30]])</f>
        <v>0</v>
      </c>
    </row>
    <row r="210" spans="1:13" s="2" customFormat="1" ht="13.15">
      <c r="A210" s="123" t="str">
        <f>'F_Input Override'!A210</f>
        <v>WSX</v>
      </c>
      <c r="B210" s="123" t="str">
        <f>'F_Input Override'!B210</f>
        <v>CWW14_201_PR24</v>
      </c>
      <c r="C210" s="123" t="str">
        <f>'F_Input Override'!C210</f>
        <v>EA/NRW environmental programme bioresources (WINEP/NEP) - Sludge investigations and monitoring; BVA (WINEP/NEP) bioresources capex - Expenditure on alternative least cost option plan for projects starting in AMP8</v>
      </c>
      <c r="D210" s="123" t="str">
        <f>'F_Input Override'!D210</f>
        <v>£m</v>
      </c>
      <c r="E210" s="123" t="str">
        <f>'F_Input Override'!E210</f>
        <v>Price Review 2024</v>
      </c>
      <c r="F210" s="122">
        <f ca="1">IF('F_Input Override'!F210="",'Consolidated Input'!F210,'F_Input Override'!F210)</f>
        <v>0</v>
      </c>
      <c r="G210" s="122">
        <f ca="1">IF('F_Input Override'!G210="",'Consolidated Input'!G210,'F_Input Override'!G210)</f>
        <v>0</v>
      </c>
      <c r="H210" s="122">
        <f ca="1">IF('F_Input Override'!H210="",'Consolidated Input'!H210,'F_Input Override'!H210)</f>
        <v>0</v>
      </c>
      <c r="I210" s="122">
        <f ca="1">IF('F_Input Override'!I210="",'Consolidated Input'!I210,'F_Input Override'!I210)</f>
        <v>0</v>
      </c>
      <c r="J210" s="122">
        <f ca="1">IF('F_Input Override'!J210="",'Consolidated Input'!J210,'F_Input Override'!J210)</f>
        <v>0</v>
      </c>
      <c r="K210" s="122">
        <f ca="1">IF('F_Input Override'!K210="",'Consolidated Input'!K210,'F_Input Override'!K210)</f>
        <v>0</v>
      </c>
      <c r="L210" s="122">
        <f ca="1">IF('F_Input Override'!L210="",'Consolidated Input'!L210,'F_Input Override'!L210)</f>
        <v>0</v>
      </c>
      <c r="M210" s="125">
        <f ca="1">SUM(Table3[[#This Row],[2023-24]:[2029-30]])</f>
        <v>0</v>
      </c>
    </row>
    <row r="211" spans="1:13" s="2" customFormat="1" ht="13.15">
      <c r="A211" s="123" t="str">
        <f>'F_Input Override'!A211</f>
        <v>WSX</v>
      </c>
      <c r="B211" s="123" t="str">
        <f>'F_Input Override'!B211</f>
        <v>CWW14_202_PR24</v>
      </c>
      <c r="C211" s="123" t="str">
        <f>'F_Input Override'!C211</f>
        <v>EA/NRW environmental programme bioresources (WINEP/NEP) - Sludge investigations and monitoring; BVA (WINEP/NEP) bioresources opex - Expenditure on alternative least cost option plan for projects starting in AMP8</v>
      </c>
      <c r="D211" s="123" t="str">
        <f>'F_Input Override'!D211</f>
        <v>£m</v>
      </c>
      <c r="E211" s="123" t="str">
        <f>'F_Input Override'!E211</f>
        <v>Price Review 2024</v>
      </c>
      <c r="F211" s="122">
        <f ca="1">IF('F_Input Override'!F211="",'Consolidated Input'!F211,'F_Input Override'!F211)</f>
        <v>0</v>
      </c>
      <c r="G211" s="122">
        <f ca="1">IF('F_Input Override'!G211="",'Consolidated Input'!G211,'F_Input Override'!G211)</f>
        <v>0</v>
      </c>
      <c r="H211" s="122">
        <f ca="1">IF('F_Input Override'!H211="",'Consolidated Input'!H211,'F_Input Override'!H211)</f>
        <v>0</v>
      </c>
      <c r="I211" s="122">
        <f ca="1">IF('F_Input Override'!I211="",'Consolidated Input'!I211,'F_Input Override'!I211)</f>
        <v>0</v>
      </c>
      <c r="J211" s="122">
        <f ca="1">IF('F_Input Override'!J211="",'Consolidated Input'!J211,'F_Input Override'!J211)</f>
        <v>0</v>
      </c>
      <c r="K211" s="122">
        <f ca="1">IF('F_Input Override'!K211="",'Consolidated Input'!K211,'F_Input Override'!K211)</f>
        <v>0</v>
      </c>
      <c r="L211" s="122">
        <f ca="1">IF('F_Input Override'!L211="",'Consolidated Input'!L211,'F_Input Override'!L211)</f>
        <v>0</v>
      </c>
      <c r="M211" s="125">
        <f ca="1">SUM(Table3[[#This Row],[2023-24]:[2029-30]])</f>
        <v>0</v>
      </c>
    </row>
    <row r="212" spans="1:13" s="2" customFormat="1" ht="13.15">
      <c r="A212" s="123" t="str">
        <f>'F_Input Override'!A212</f>
        <v>WSX</v>
      </c>
      <c r="B212" s="123" t="str">
        <f>'F_Input Override'!B212</f>
        <v>CWW14_203_PR24</v>
      </c>
      <c r="C212" s="123" t="str">
        <f>'F_Input Override'!C212</f>
        <v>EA/NRW environmental programme bioresources (WINEP/NEP) - Sludge investigations and monitoring; BVA (WINEP/NEP) bioresources totex - Expenditure on alternative least cost option plan for projects starting in AMP8</v>
      </c>
      <c r="D212" s="123" t="str">
        <f>'F_Input Override'!D212</f>
        <v>£m</v>
      </c>
      <c r="E212" s="123" t="str">
        <f>'F_Input Override'!E212</f>
        <v>Price Review 2024</v>
      </c>
      <c r="F212" s="122">
        <f ca="1">IF('F_Input Override'!F212="",'Consolidated Input'!F212,'F_Input Override'!F212)</f>
        <v>0</v>
      </c>
      <c r="G212" s="122">
        <f ca="1">IF('F_Input Override'!G212="",'Consolidated Input'!G212,'F_Input Override'!G212)</f>
        <v>0</v>
      </c>
      <c r="H212" s="122">
        <f ca="1">IF('F_Input Override'!H212="",'Consolidated Input'!H212,'F_Input Override'!H212)</f>
        <v>0</v>
      </c>
      <c r="I212" s="122">
        <f ca="1">IF('F_Input Override'!I212="",'Consolidated Input'!I212,'F_Input Override'!I212)</f>
        <v>0</v>
      </c>
      <c r="J212" s="122">
        <f ca="1">IF('F_Input Override'!J212="",'Consolidated Input'!J212,'F_Input Override'!J212)</f>
        <v>0</v>
      </c>
      <c r="K212" s="122">
        <f ca="1">IF('F_Input Override'!K212="",'Consolidated Input'!K212,'F_Input Override'!K212)</f>
        <v>0</v>
      </c>
      <c r="L212" s="122">
        <f ca="1">IF('F_Input Override'!L212="",'Consolidated Input'!L212,'F_Input Override'!L212)</f>
        <v>0</v>
      </c>
      <c r="M212" s="125">
        <f ca="1">SUM(Table3[[#This Row],[2023-24]:[2029-30]])</f>
        <v>0</v>
      </c>
    </row>
    <row r="213" spans="1:13" s="2" customFormat="1" ht="13.15">
      <c r="A213" s="123" t="str">
        <f>'F_Input Override'!A213</f>
        <v>WSX</v>
      </c>
      <c r="B213" s="123" t="str">
        <f>'F_Input Override'!B213</f>
        <v>CWW17_149TOT_PR24</v>
      </c>
      <c r="C213" s="123" t="str">
        <f>'F_Input Override'!C213</f>
        <v>EA/NRW environmental programme bioresources (WINEP/NEP) - Sludge investigations and monitoring (NEP only) bioresources capex - Total</v>
      </c>
      <c r="D213" s="123" t="str">
        <f>'F_Input Override'!D213</f>
        <v>£m</v>
      </c>
      <c r="E213" s="123" t="str">
        <f>'F_Input Override'!E213</f>
        <v>Price Review 2024</v>
      </c>
      <c r="F213" s="122">
        <f ca="1">IF('F_Input Override'!F213="",'Consolidated Input'!F213,'F_Input Override'!F213)</f>
        <v>0</v>
      </c>
      <c r="G213" s="122">
        <f ca="1">IF('F_Input Override'!G213="",'Consolidated Input'!G213,'F_Input Override'!G213)</f>
        <v>0</v>
      </c>
      <c r="H213" s="122">
        <f ca="1">IF('F_Input Override'!H213="",'Consolidated Input'!H213,'F_Input Override'!H213)</f>
        <v>0</v>
      </c>
      <c r="I213" s="122">
        <f ca="1">IF('F_Input Override'!I213="",'Consolidated Input'!I213,'F_Input Override'!I213)</f>
        <v>0</v>
      </c>
      <c r="J213" s="122">
        <f ca="1">IF('F_Input Override'!J213="",'Consolidated Input'!J213,'F_Input Override'!J213)</f>
        <v>0</v>
      </c>
      <c r="K213" s="122">
        <f ca="1">IF('F_Input Override'!K213="",'Consolidated Input'!K213,'F_Input Override'!K213)</f>
        <v>0</v>
      </c>
      <c r="L213" s="122">
        <f ca="1">IF('F_Input Override'!L213="",'Consolidated Input'!L213,'F_Input Override'!L213)</f>
        <v>0</v>
      </c>
      <c r="M213" s="125">
        <f ca="1">SUM(Table3[[#This Row],[2023-24]:[2029-30]])</f>
        <v>0</v>
      </c>
    </row>
    <row r="214" spans="1:13" s="2" customFormat="1" ht="13.15">
      <c r="A214" s="123" t="str">
        <f>'F_Input Override'!A214</f>
        <v>WSX</v>
      </c>
      <c r="B214" s="123" t="str">
        <f>'F_Input Override'!B214</f>
        <v>CWW17_150TOT_PR24</v>
      </c>
      <c r="C214" s="123" t="str">
        <f>'F_Input Override'!C214</f>
        <v>EA/NRW environmental programme bioresources (WINEP/NEP) - Sludge investigations and monitoring (NEP only) bioresources opex - Total</v>
      </c>
      <c r="D214" s="123" t="str">
        <f>'F_Input Override'!D214</f>
        <v>£m</v>
      </c>
      <c r="E214" s="123" t="str">
        <f>'F_Input Override'!E214</f>
        <v>Price Review 2024</v>
      </c>
      <c r="F214" s="122">
        <f ca="1">IF('F_Input Override'!F214="",'Consolidated Input'!F214,'F_Input Override'!F214)</f>
        <v>0</v>
      </c>
      <c r="G214" s="122">
        <f ca="1">IF('F_Input Override'!G214="",'Consolidated Input'!G214,'F_Input Override'!G214)</f>
        <v>0</v>
      </c>
      <c r="H214" s="122">
        <f ca="1">IF('F_Input Override'!H214="",'Consolidated Input'!H214,'F_Input Override'!H214)</f>
        <v>0</v>
      </c>
      <c r="I214" s="122">
        <f ca="1">IF('F_Input Override'!I214="",'Consolidated Input'!I214,'F_Input Override'!I214)</f>
        <v>0</v>
      </c>
      <c r="J214" s="122">
        <f ca="1">IF('F_Input Override'!J214="",'Consolidated Input'!J214,'F_Input Override'!J214)</f>
        <v>0</v>
      </c>
      <c r="K214" s="122">
        <f ca="1">IF('F_Input Override'!K214="",'Consolidated Input'!K214,'F_Input Override'!K214)</f>
        <v>0</v>
      </c>
      <c r="L214" s="122">
        <f ca="1">IF('F_Input Override'!L214="",'Consolidated Input'!L214,'F_Input Override'!L214)</f>
        <v>0</v>
      </c>
      <c r="M214" s="125">
        <f ca="1">SUM(Table3[[#This Row],[2023-24]:[2029-30]])</f>
        <v>0</v>
      </c>
    </row>
    <row r="215" spans="1:13" s="2" customFormat="1" ht="13.15">
      <c r="A215" s="123" t="str">
        <f>'F_Input Override'!A215</f>
        <v>WSX</v>
      </c>
      <c r="B215" s="123" t="str">
        <f>'F_Input Override'!B215</f>
        <v>CWW17_151TOT_PR24</v>
      </c>
      <c r="C215" s="123" t="str">
        <f>'F_Input Override'!C215</f>
        <v>EA/NRW environmental programme bioresources (WINEP/NEP) - Sludge investigations and monitoring (NEP only) bioresources totex - Total</v>
      </c>
      <c r="D215" s="123" t="str">
        <f>'F_Input Override'!D215</f>
        <v>£m</v>
      </c>
      <c r="E215" s="123" t="str">
        <f>'F_Input Override'!E215</f>
        <v>Price Review 2024</v>
      </c>
      <c r="F215" s="122">
        <f ca="1">IF('F_Input Override'!F215="",'Consolidated Input'!F215,'F_Input Override'!F215)</f>
        <v>0</v>
      </c>
      <c r="G215" s="122">
        <f ca="1">IF('F_Input Override'!G215="",'Consolidated Input'!G215,'F_Input Override'!G215)</f>
        <v>0</v>
      </c>
      <c r="H215" s="122">
        <f ca="1">IF('F_Input Override'!H215="",'Consolidated Input'!H215,'F_Input Override'!H215)</f>
        <v>0</v>
      </c>
      <c r="I215" s="122">
        <f ca="1">IF('F_Input Override'!I215="",'Consolidated Input'!I215,'F_Input Override'!I215)</f>
        <v>0</v>
      </c>
      <c r="J215" s="122">
        <f ca="1">IF('F_Input Override'!J215="",'Consolidated Input'!J215,'F_Input Override'!J215)</f>
        <v>0</v>
      </c>
      <c r="K215" s="122">
        <f ca="1">IF('F_Input Override'!K215="",'Consolidated Input'!K215,'F_Input Override'!K215)</f>
        <v>0</v>
      </c>
      <c r="L215" s="122">
        <f ca="1">IF('F_Input Override'!L215="",'Consolidated Input'!L215,'F_Input Override'!L215)</f>
        <v>0</v>
      </c>
      <c r="M215" s="125">
        <f ca="1">SUM(Table3[[#This Row],[2023-24]:[2029-30]])</f>
        <v>0</v>
      </c>
    </row>
    <row r="216" spans="1:13" s="2" customFormat="1" ht="13.15">
      <c r="A216" s="123" t="str">
        <f>'F_Input Override'!A216</f>
        <v>WSX</v>
      </c>
      <c r="B216" s="123" t="str">
        <f>'F_Input Override'!B216</f>
        <v>CWW20_064_PR24</v>
      </c>
      <c r="C216" s="123" t="str">
        <f>'F_Input Override'!C216</f>
        <v>Other data - Total number of WINEP/NEP investigations</v>
      </c>
      <c r="D216" s="123" t="str">
        <f>'F_Input Override'!D216</f>
        <v>nr</v>
      </c>
      <c r="E216" s="123" t="str">
        <f>'F_Input Override'!E216</f>
        <v>Price Review 2024</v>
      </c>
      <c r="F216" s="122">
        <f ca="1">IF('F_Input Override'!F216="",'Consolidated Input'!F216,'F_Input Override'!F216)</f>
        <v>0</v>
      </c>
      <c r="G216" s="122">
        <f ca="1">IF('F_Input Override'!G216="",'Consolidated Input'!G216,'F_Input Override'!G216)</f>
        <v>0</v>
      </c>
      <c r="H216" s="122">
        <f ca="1">IF('F_Input Override'!H216="",'Consolidated Input'!H216,'F_Input Override'!H216)</f>
        <v>0</v>
      </c>
      <c r="I216" s="122">
        <f ca="1">IF('F_Input Override'!I216="",'Consolidated Input'!I216,'F_Input Override'!I216)</f>
        <v>0</v>
      </c>
      <c r="J216" s="122">
        <f ca="1">IF('F_Input Override'!J216="",'Consolidated Input'!J216,'F_Input Override'!J216)</f>
        <v>422</v>
      </c>
      <c r="K216" s="122">
        <f ca="1">IF('F_Input Override'!K216="",'Consolidated Input'!K216,'F_Input Override'!K216)</f>
        <v>0</v>
      </c>
      <c r="L216" s="122">
        <f ca="1">IF('F_Input Override'!L216="",'Consolidated Input'!L216,'F_Input Override'!L216)</f>
        <v>3</v>
      </c>
      <c r="M216" s="125">
        <f ca="1">SUM(Table3[[#This Row],[2023-24]:[2029-30]])</f>
        <v>425</v>
      </c>
    </row>
    <row r="217" spans="1:13" s="2" customFormat="1" ht="13.15">
      <c r="A217" s="123" t="str">
        <f>'F_Input Override'!A217</f>
        <v>WSX</v>
      </c>
      <c r="B217" s="123" t="str">
        <f>'F_Input Override'!B217</f>
        <v>BIO5_011_PR24</v>
      </c>
      <c r="C217" s="123" t="str">
        <f>'F_Input Override'!C217</f>
        <v>Sludge management/sludge treatment/ Bioresources cost driver - Additional Line 1; Sludge management/sludge treatment/ Bioresources cost driver</v>
      </c>
      <c r="D217" s="123" t="str">
        <f>'F_Input Override'!D217</f>
        <v>define</v>
      </c>
      <c r="E217" s="123" t="str">
        <f>'F_Input Override'!E217</f>
        <v>Price Review 2024</v>
      </c>
      <c r="F217" s="122">
        <f ca="1">IF('F_Input Override'!F217="",'Consolidated Input'!F217,'F_Input Override'!F217)</f>
        <v>0</v>
      </c>
      <c r="G217" s="122">
        <f ca="1">IF('F_Input Override'!G217="",'Consolidated Input'!G217,'F_Input Override'!G217)</f>
        <v>0</v>
      </c>
      <c r="H217" s="122">
        <f ca="1">IF('F_Input Override'!H217="",'Consolidated Input'!H217,'F_Input Override'!H217)</f>
        <v>0</v>
      </c>
      <c r="I217" s="122">
        <f ca="1">IF('F_Input Override'!I217="",'Consolidated Input'!I217,'F_Input Override'!I217)</f>
        <v>5.4749999999999996</v>
      </c>
      <c r="J217" s="122">
        <f ca="1">IF('F_Input Override'!J217="",'Consolidated Input'!J217,'F_Input Override'!J217)</f>
        <v>0</v>
      </c>
      <c r="K217" s="122">
        <f ca="1">IF('F_Input Override'!K217="",'Consolidated Input'!K217,'F_Input Override'!K217)</f>
        <v>0</v>
      </c>
      <c r="L217" s="122">
        <f ca="1">IF('F_Input Override'!L217="",'Consolidated Input'!L217,'F_Input Override'!L217)</f>
        <v>0</v>
      </c>
      <c r="M217" s="125">
        <f ca="1">SUM(Table3[[#This Row],[2023-24]:[2029-30]])</f>
        <v>5.4749999999999996</v>
      </c>
    </row>
    <row r="218" spans="1:13" s="2" customFormat="1" ht="13.15">
      <c r="A218" s="123" t="str">
        <f>'F_Input Override'!A218</f>
        <v>YKY</v>
      </c>
      <c r="B218" s="123" t="str">
        <f>'F_Input Override'!B218</f>
        <v>CWW3_149TOT_PR24</v>
      </c>
      <c r="C218" s="123" t="str">
        <f>'F_Input Override'!C218</f>
        <v>EA/NRW environmental programme bioresources (WINEP/NEP) - Sludge investigations and monitoring (NEP only) bioresources capex - Total</v>
      </c>
      <c r="D218" s="123" t="str">
        <f>'F_Input Override'!D218</f>
        <v>£m</v>
      </c>
      <c r="E218" s="123" t="str">
        <f>'F_Input Override'!E218</f>
        <v>Price Review 2024</v>
      </c>
      <c r="F218" s="122">
        <f ca="1">IF('F_Input Override'!F218="",'Consolidated Input'!F218,'F_Input Override'!F218)</f>
        <v>0</v>
      </c>
      <c r="G218" s="122">
        <f ca="1">IF('F_Input Override'!G218="",'Consolidated Input'!G218,'F_Input Override'!G218)</f>
        <v>0</v>
      </c>
      <c r="H218" s="122">
        <f ca="1">IF('F_Input Override'!H218="",'Consolidated Input'!H218,'F_Input Override'!H218)</f>
        <v>0</v>
      </c>
      <c r="I218" s="122">
        <f ca="1">IF('F_Input Override'!I218="",'Consolidated Input'!I218,'F_Input Override'!I218)</f>
        <v>0</v>
      </c>
      <c r="J218" s="122">
        <f ca="1">IF('F_Input Override'!J218="",'Consolidated Input'!J218,'F_Input Override'!J218)</f>
        <v>0</v>
      </c>
      <c r="K218" s="122">
        <f ca="1">IF('F_Input Override'!K218="",'Consolidated Input'!K218,'F_Input Override'!K218)</f>
        <v>0</v>
      </c>
      <c r="L218" s="122">
        <f ca="1">IF('F_Input Override'!L218="",'Consolidated Input'!L218,'F_Input Override'!L218)</f>
        <v>0</v>
      </c>
      <c r="M218" s="125">
        <f ca="1">SUM(Table3[[#This Row],[2023-24]:[2029-30]])</f>
        <v>0</v>
      </c>
    </row>
    <row r="219" spans="1:13" s="2" customFormat="1" ht="13.15">
      <c r="A219" s="123" t="str">
        <f>'F_Input Override'!A219</f>
        <v>YKY</v>
      </c>
      <c r="B219" s="123" t="str">
        <f>'F_Input Override'!B219</f>
        <v>CWW3_150TOT_PR24</v>
      </c>
      <c r="C219" s="123" t="str">
        <f>'F_Input Override'!C219</f>
        <v>EA/NRW environmental programme bioresources (WINEP/NEP) - Sludge investigations and monitoring (NEP only) bioresources opex - Total</v>
      </c>
      <c r="D219" s="123" t="str">
        <f>'F_Input Override'!D219</f>
        <v>£m</v>
      </c>
      <c r="E219" s="123" t="str">
        <f>'F_Input Override'!E219</f>
        <v>Price Review 2024</v>
      </c>
      <c r="F219" s="122">
        <f ca="1">IF('F_Input Override'!F219="",'Consolidated Input'!F219,'F_Input Override'!F219)</f>
        <v>0</v>
      </c>
      <c r="G219" s="122">
        <f ca="1">IF('F_Input Override'!G219="",'Consolidated Input'!G219,'F_Input Override'!G219)</f>
        <v>0</v>
      </c>
      <c r="H219" s="122">
        <f ca="1">IF('F_Input Override'!H219="",'Consolidated Input'!H219,'F_Input Override'!H219)</f>
        <v>0</v>
      </c>
      <c r="I219" s="122">
        <f ca="1">IF('F_Input Override'!I219="",'Consolidated Input'!I219,'F_Input Override'!I219)</f>
        <v>0</v>
      </c>
      <c r="J219" s="122">
        <f ca="1">IF('F_Input Override'!J219="",'Consolidated Input'!J219,'F_Input Override'!J219)</f>
        <v>0</v>
      </c>
      <c r="K219" s="122">
        <f ca="1">IF('F_Input Override'!K219="",'Consolidated Input'!K219,'F_Input Override'!K219)</f>
        <v>0</v>
      </c>
      <c r="L219" s="122">
        <f ca="1">IF('F_Input Override'!L219="",'Consolidated Input'!L219,'F_Input Override'!L219)</f>
        <v>0</v>
      </c>
      <c r="M219" s="125">
        <f ca="1">SUM(Table3[[#This Row],[2023-24]:[2029-30]])</f>
        <v>0</v>
      </c>
    </row>
    <row r="220" spans="1:13" s="2" customFormat="1" ht="13.15">
      <c r="A220" s="123" t="str">
        <f>'F_Input Override'!A220</f>
        <v>YKY</v>
      </c>
      <c r="B220" s="123" t="str">
        <f>'F_Input Override'!B220</f>
        <v>CWW3_151TOT_PR24</v>
      </c>
      <c r="C220" s="123" t="str">
        <f>'F_Input Override'!C220</f>
        <v>EA/NRW environmental programme bioresources (WINEP/NEP) - Sludge investigations and monitoring (NEP only) bioresources totex - Total</v>
      </c>
      <c r="D220" s="123" t="str">
        <f>'F_Input Override'!D220</f>
        <v>£m</v>
      </c>
      <c r="E220" s="123" t="str">
        <f>'F_Input Override'!E220</f>
        <v>Price Review 2024</v>
      </c>
      <c r="F220" s="122">
        <f ca="1">IF('F_Input Override'!F220="",'Consolidated Input'!F220,'F_Input Override'!F220)</f>
        <v>0</v>
      </c>
      <c r="G220" s="122">
        <f ca="1">IF('F_Input Override'!G220="",'Consolidated Input'!G220,'F_Input Override'!G220)</f>
        <v>0</v>
      </c>
      <c r="H220" s="122">
        <f ca="1">IF('F_Input Override'!H220="",'Consolidated Input'!H220,'F_Input Override'!H220)</f>
        <v>0</v>
      </c>
      <c r="I220" s="122">
        <f ca="1">IF('F_Input Override'!I220="",'Consolidated Input'!I220,'F_Input Override'!I220)</f>
        <v>0</v>
      </c>
      <c r="J220" s="122">
        <f ca="1">IF('F_Input Override'!J220="",'Consolidated Input'!J220,'F_Input Override'!J220)</f>
        <v>0</v>
      </c>
      <c r="K220" s="122">
        <f ca="1">IF('F_Input Override'!K220="",'Consolidated Input'!K220,'F_Input Override'!K220)</f>
        <v>0</v>
      </c>
      <c r="L220" s="122">
        <f ca="1">IF('F_Input Override'!L220="",'Consolidated Input'!L220,'F_Input Override'!L220)</f>
        <v>0</v>
      </c>
      <c r="M220" s="125">
        <f ca="1">SUM(Table3[[#This Row],[2023-24]:[2029-30]])</f>
        <v>0</v>
      </c>
    </row>
    <row r="221" spans="1:13" s="2" customFormat="1" ht="13.15">
      <c r="A221" s="123" t="str">
        <f>'F_Input Override'!A221</f>
        <v>YKY</v>
      </c>
      <c r="B221" s="123" t="str">
        <f>'F_Input Override'!B221</f>
        <v>CWW9_149TOT_PR24</v>
      </c>
      <c r="C221" s="123" t="str">
        <f>'F_Input Override'!C221</f>
        <v>EA/NRW environmental programme bioresources (WINEP/NEP) - Sludge investigations and monitoring (NEP only) bioresources capex - Total</v>
      </c>
      <c r="D221" s="123" t="str">
        <f>'F_Input Override'!D221</f>
        <v>£m</v>
      </c>
      <c r="E221" s="123" t="str">
        <f>'F_Input Override'!E221</f>
        <v>Price Review 2024</v>
      </c>
      <c r="F221" s="122">
        <f ca="1">IF('F_Input Override'!F221="",'Consolidated Input'!F221,'F_Input Override'!F221)</f>
        <v>0</v>
      </c>
      <c r="G221" s="122">
        <f ca="1">IF('F_Input Override'!G221="",'Consolidated Input'!G221,'F_Input Override'!G221)</f>
        <v>0</v>
      </c>
      <c r="H221" s="122">
        <f ca="1">IF('F_Input Override'!H221="",'Consolidated Input'!H221,'F_Input Override'!H221)</f>
        <v>0</v>
      </c>
      <c r="I221" s="122">
        <f ca="1">IF('F_Input Override'!I221="",'Consolidated Input'!I221,'F_Input Override'!I221)</f>
        <v>0</v>
      </c>
      <c r="J221" s="122">
        <f ca="1">IF('F_Input Override'!J221="",'Consolidated Input'!J221,'F_Input Override'!J221)</f>
        <v>0</v>
      </c>
      <c r="K221" s="122">
        <f ca="1">IF('F_Input Override'!K221="",'Consolidated Input'!K221,'F_Input Override'!K221)</f>
        <v>0</v>
      </c>
      <c r="L221" s="122">
        <f ca="1">IF('F_Input Override'!L221="",'Consolidated Input'!L221,'F_Input Override'!L221)</f>
        <v>0</v>
      </c>
      <c r="M221" s="125">
        <f ca="1">SUM(Table3[[#This Row],[2023-24]:[2029-30]])</f>
        <v>0</v>
      </c>
    </row>
    <row r="222" spans="1:13" s="2" customFormat="1" ht="13.15">
      <c r="A222" s="123" t="str">
        <f>'F_Input Override'!A222</f>
        <v>YKY</v>
      </c>
      <c r="B222" s="123" t="str">
        <f>'F_Input Override'!B222</f>
        <v>CWW9_150TOT_PR24</v>
      </c>
      <c r="C222" s="123" t="str">
        <f>'F_Input Override'!C222</f>
        <v>EA/NRW environmental programme bioresources (WINEP/NEP) - Sludge investigations and monitoring (NEP only) bioresources opex - Total</v>
      </c>
      <c r="D222" s="123" t="str">
        <f>'F_Input Override'!D222</f>
        <v>£m</v>
      </c>
      <c r="E222" s="123" t="str">
        <f>'F_Input Override'!E222</f>
        <v>Price Review 2024</v>
      </c>
      <c r="F222" s="122">
        <f ca="1">IF('F_Input Override'!F222="",'Consolidated Input'!F222,'F_Input Override'!F222)</f>
        <v>0</v>
      </c>
      <c r="G222" s="122">
        <f ca="1">IF('F_Input Override'!G222="",'Consolidated Input'!G222,'F_Input Override'!G222)</f>
        <v>0</v>
      </c>
      <c r="H222" s="122">
        <f ca="1">IF('F_Input Override'!H222="",'Consolidated Input'!H222,'F_Input Override'!H222)</f>
        <v>0</v>
      </c>
      <c r="I222" s="122">
        <f ca="1">IF('F_Input Override'!I222="",'Consolidated Input'!I222,'F_Input Override'!I222)</f>
        <v>0</v>
      </c>
      <c r="J222" s="122">
        <f ca="1">IF('F_Input Override'!J222="",'Consolidated Input'!J222,'F_Input Override'!J222)</f>
        <v>0</v>
      </c>
      <c r="K222" s="122">
        <f ca="1">IF('F_Input Override'!K222="",'Consolidated Input'!K222,'F_Input Override'!K222)</f>
        <v>0</v>
      </c>
      <c r="L222" s="122">
        <f ca="1">IF('F_Input Override'!L222="",'Consolidated Input'!L222,'F_Input Override'!L222)</f>
        <v>0</v>
      </c>
      <c r="M222" s="125">
        <f ca="1">SUM(Table3[[#This Row],[2023-24]:[2029-30]])</f>
        <v>0</v>
      </c>
    </row>
    <row r="223" spans="1:13" s="2" customFormat="1" ht="13.15">
      <c r="A223" s="123" t="str">
        <f>'F_Input Override'!A223</f>
        <v>YKY</v>
      </c>
      <c r="B223" s="123" t="str">
        <f>'F_Input Override'!B223</f>
        <v>CWW9_151TOT_PR24</v>
      </c>
      <c r="C223" s="123" t="str">
        <f>'F_Input Override'!C223</f>
        <v>EA/NRW environmental programme bioresources (WINEP/NEP) - Sludge investigations and monitoring (NEP only) bioresources totex - Total</v>
      </c>
      <c r="D223" s="123" t="str">
        <f>'F_Input Override'!D223</f>
        <v>£m</v>
      </c>
      <c r="E223" s="123" t="str">
        <f>'F_Input Override'!E223</f>
        <v>Price Review 2024</v>
      </c>
      <c r="F223" s="122">
        <f ca="1">IF('F_Input Override'!F223="",'Consolidated Input'!F223,'F_Input Override'!F223)</f>
        <v>0</v>
      </c>
      <c r="G223" s="122">
        <f ca="1">IF('F_Input Override'!G223="",'Consolidated Input'!G223,'F_Input Override'!G223)</f>
        <v>0</v>
      </c>
      <c r="H223" s="122">
        <f ca="1">IF('F_Input Override'!H223="",'Consolidated Input'!H223,'F_Input Override'!H223)</f>
        <v>0</v>
      </c>
      <c r="I223" s="122">
        <f ca="1">IF('F_Input Override'!I223="",'Consolidated Input'!I223,'F_Input Override'!I223)</f>
        <v>0</v>
      </c>
      <c r="J223" s="122">
        <f ca="1">IF('F_Input Override'!J223="",'Consolidated Input'!J223,'F_Input Override'!J223)</f>
        <v>0</v>
      </c>
      <c r="K223" s="122">
        <f ca="1">IF('F_Input Override'!K223="",'Consolidated Input'!K223,'F_Input Override'!K223)</f>
        <v>0</v>
      </c>
      <c r="L223" s="122">
        <f ca="1">IF('F_Input Override'!L223="",'Consolidated Input'!L223,'F_Input Override'!L223)</f>
        <v>0</v>
      </c>
      <c r="M223" s="125">
        <f ca="1">SUM(Table3[[#This Row],[2023-24]:[2029-30]])</f>
        <v>0</v>
      </c>
    </row>
    <row r="224" spans="1:13" s="2" customFormat="1" ht="13.15">
      <c r="A224" s="123" t="str">
        <f>'F_Input Override'!A224</f>
        <v>YKY</v>
      </c>
      <c r="B224" s="123" t="str">
        <f>'F_Input Override'!B224</f>
        <v>CWW12_149TOT_PR24</v>
      </c>
      <c r="C224" s="123" t="str">
        <f>'F_Input Override'!C224</f>
        <v>EA/NRW environmental programme bioresources (WINEP/NEP) - Sludge investigations and monitoring (NEP only) bioresources capex - Total</v>
      </c>
      <c r="D224" s="123" t="str">
        <f>'F_Input Override'!D224</f>
        <v>£m</v>
      </c>
      <c r="E224" s="123" t="str">
        <f>'F_Input Override'!E224</f>
        <v>Price Review 2024</v>
      </c>
      <c r="F224" s="122">
        <f ca="1">IF('F_Input Override'!F224="",'Consolidated Input'!F224,'F_Input Override'!F224)</f>
        <v>0</v>
      </c>
      <c r="G224" s="122">
        <f ca="1">IF('F_Input Override'!G224="",'Consolidated Input'!G224,'F_Input Override'!G224)</f>
        <v>0</v>
      </c>
      <c r="H224" s="122">
        <f ca="1">IF('F_Input Override'!H224="",'Consolidated Input'!H224,'F_Input Override'!H224)</f>
        <v>0</v>
      </c>
      <c r="I224" s="122">
        <f ca="1">IF('F_Input Override'!I224="",'Consolidated Input'!I224,'F_Input Override'!I224)</f>
        <v>0</v>
      </c>
      <c r="J224" s="122">
        <f ca="1">IF('F_Input Override'!J224="",'Consolidated Input'!J224,'F_Input Override'!J224)</f>
        <v>0</v>
      </c>
      <c r="K224" s="122">
        <f ca="1">IF('F_Input Override'!K224="",'Consolidated Input'!K224,'F_Input Override'!K224)</f>
        <v>0</v>
      </c>
      <c r="L224" s="122">
        <f ca="1">IF('F_Input Override'!L224="",'Consolidated Input'!L224,'F_Input Override'!L224)</f>
        <v>0</v>
      </c>
      <c r="M224" s="125">
        <f ca="1">SUM(Table3[[#This Row],[2023-24]:[2029-30]])</f>
        <v>0</v>
      </c>
    </row>
    <row r="225" spans="1:13" s="2" customFormat="1" ht="13.15">
      <c r="A225" s="123" t="str">
        <f>'F_Input Override'!A225</f>
        <v>YKY</v>
      </c>
      <c r="B225" s="123" t="str">
        <f>'F_Input Override'!B225</f>
        <v>CWW12_150TOT_PR24</v>
      </c>
      <c r="C225" s="123" t="str">
        <f>'F_Input Override'!C225</f>
        <v>EA/NRW environmental programme bioresources (WINEP/NEP) - Sludge investigations and monitoring (NEP only) bioresources opex - Total</v>
      </c>
      <c r="D225" s="123" t="str">
        <f>'F_Input Override'!D225</f>
        <v>£m</v>
      </c>
      <c r="E225" s="123" t="str">
        <f>'F_Input Override'!E225</f>
        <v>Price Review 2024</v>
      </c>
      <c r="F225" s="122">
        <f ca="1">IF('F_Input Override'!F225="",'Consolidated Input'!F225,'F_Input Override'!F225)</f>
        <v>0</v>
      </c>
      <c r="G225" s="122">
        <f ca="1">IF('F_Input Override'!G225="",'Consolidated Input'!G225,'F_Input Override'!G225)</f>
        <v>0</v>
      </c>
      <c r="H225" s="122">
        <f ca="1">IF('F_Input Override'!H225="",'Consolidated Input'!H225,'F_Input Override'!H225)</f>
        <v>0</v>
      </c>
      <c r="I225" s="122">
        <f ca="1">IF('F_Input Override'!I225="",'Consolidated Input'!I225,'F_Input Override'!I225)</f>
        <v>0</v>
      </c>
      <c r="J225" s="122">
        <f ca="1">IF('F_Input Override'!J225="",'Consolidated Input'!J225,'F_Input Override'!J225)</f>
        <v>0</v>
      </c>
      <c r="K225" s="122">
        <f ca="1">IF('F_Input Override'!K225="",'Consolidated Input'!K225,'F_Input Override'!K225)</f>
        <v>0</v>
      </c>
      <c r="L225" s="122">
        <f ca="1">IF('F_Input Override'!L225="",'Consolidated Input'!L225,'F_Input Override'!L225)</f>
        <v>0</v>
      </c>
      <c r="M225" s="125">
        <f ca="1">SUM(Table3[[#This Row],[2023-24]:[2029-30]])</f>
        <v>0</v>
      </c>
    </row>
    <row r="226" spans="1:13" s="2" customFormat="1" ht="13.15">
      <c r="A226" s="123" t="str">
        <f>'F_Input Override'!A226</f>
        <v>YKY</v>
      </c>
      <c r="B226" s="123" t="str">
        <f>'F_Input Override'!B226</f>
        <v>CWW12_151TOT_PR24</v>
      </c>
      <c r="C226" s="123" t="str">
        <f>'F_Input Override'!C226</f>
        <v>EA/NRW environmental programme bioresources (WINEP/NEP) - Sludge investigations and monitoring (NEP only) bioresources totex - Total</v>
      </c>
      <c r="D226" s="123" t="str">
        <f>'F_Input Override'!D226</f>
        <v>£m</v>
      </c>
      <c r="E226" s="123" t="str">
        <f>'F_Input Override'!E226</f>
        <v>Price Review 2024</v>
      </c>
      <c r="F226" s="122">
        <f ca="1">IF('F_Input Override'!F226="",'Consolidated Input'!F226,'F_Input Override'!F226)</f>
        <v>0</v>
      </c>
      <c r="G226" s="122">
        <f ca="1">IF('F_Input Override'!G226="",'Consolidated Input'!G226,'F_Input Override'!G226)</f>
        <v>0</v>
      </c>
      <c r="H226" s="122">
        <f ca="1">IF('F_Input Override'!H226="",'Consolidated Input'!H226,'F_Input Override'!H226)</f>
        <v>0</v>
      </c>
      <c r="I226" s="122">
        <f ca="1">IF('F_Input Override'!I226="",'Consolidated Input'!I226,'F_Input Override'!I226)</f>
        <v>0</v>
      </c>
      <c r="J226" s="122">
        <f ca="1">IF('F_Input Override'!J226="",'Consolidated Input'!J226,'F_Input Override'!J226)</f>
        <v>0</v>
      </c>
      <c r="K226" s="122">
        <f ca="1">IF('F_Input Override'!K226="",'Consolidated Input'!K226,'F_Input Override'!K226)</f>
        <v>0</v>
      </c>
      <c r="L226" s="122">
        <f ca="1">IF('F_Input Override'!L226="",'Consolidated Input'!L226,'F_Input Override'!L226)</f>
        <v>0</v>
      </c>
      <c r="M226" s="125">
        <f ca="1">SUM(Table3[[#This Row],[2023-24]:[2029-30]])</f>
        <v>0</v>
      </c>
    </row>
    <row r="227" spans="1:13" s="2" customFormat="1" ht="13.15">
      <c r="A227" s="123" t="str">
        <f>'F_Input Override'!A227</f>
        <v>YKY</v>
      </c>
      <c r="B227" s="123" t="str">
        <f>'F_Input Override'!B227</f>
        <v>CWW13_201_PR24</v>
      </c>
      <c r="C227" s="123" t="str">
        <f>'F_Input Override'!C227</f>
        <v>EA/NRW environmental programme bioresources (WINEP/NEP) - Sludge investigations and monitoring; BVA (WINEP/NEP) bioresources capex - Expenditure on projects starting in AMP8</v>
      </c>
      <c r="D227" s="123" t="str">
        <f>'F_Input Override'!D227</f>
        <v>£m</v>
      </c>
      <c r="E227" s="123" t="str">
        <f>'F_Input Override'!E227</f>
        <v>Price Review 2024</v>
      </c>
      <c r="F227" s="122">
        <f ca="1">IF('F_Input Override'!F227="",'Consolidated Input'!F227,'F_Input Override'!F227)</f>
        <v>0</v>
      </c>
      <c r="G227" s="122">
        <f ca="1">IF('F_Input Override'!G227="",'Consolidated Input'!G227,'F_Input Override'!G227)</f>
        <v>0</v>
      </c>
      <c r="H227" s="122">
        <f ca="1">IF('F_Input Override'!H227="",'Consolidated Input'!H227,'F_Input Override'!H227)</f>
        <v>0</v>
      </c>
      <c r="I227" s="122">
        <f ca="1">IF('F_Input Override'!I227="",'Consolidated Input'!I227,'F_Input Override'!I227)</f>
        <v>0</v>
      </c>
      <c r="J227" s="122">
        <f ca="1">IF('F_Input Override'!J227="",'Consolidated Input'!J227,'F_Input Override'!J227)</f>
        <v>0</v>
      </c>
      <c r="K227" s="122">
        <f ca="1">IF('F_Input Override'!K227="",'Consolidated Input'!K227,'F_Input Override'!K227)</f>
        <v>0</v>
      </c>
      <c r="L227" s="122">
        <f ca="1">IF('F_Input Override'!L227="",'Consolidated Input'!L227,'F_Input Override'!L227)</f>
        <v>0</v>
      </c>
      <c r="M227" s="125">
        <f ca="1">SUM(Table3[[#This Row],[2023-24]:[2029-30]])</f>
        <v>0</v>
      </c>
    </row>
    <row r="228" spans="1:13" s="2" customFormat="1" ht="13.15">
      <c r="A228" s="123" t="str">
        <f>'F_Input Override'!A228</f>
        <v>YKY</v>
      </c>
      <c r="B228" s="123" t="str">
        <f>'F_Input Override'!B228</f>
        <v>CWW13_202_PR24</v>
      </c>
      <c r="C228" s="123" t="str">
        <f>'F_Input Override'!C228</f>
        <v>EA/NRW environmental programme bioresources (WINEP/NEP) - Sludge investigations and monitoring; BVA (WINEP/NEP) bioresources opex - Expenditure on projects starting in AMP8</v>
      </c>
      <c r="D228" s="123" t="str">
        <f>'F_Input Override'!D228</f>
        <v>£m</v>
      </c>
      <c r="E228" s="123" t="str">
        <f>'F_Input Override'!E228</f>
        <v>Price Review 2024</v>
      </c>
      <c r="F228" s="122">
        <f ca="1">IF('F_Input Override'!F228="",'Consolidated Input'!F228,'F_Input Override'!F228)</f>
        <v>0</v>
      </c>
      <c r="G228" s="122">
        <f ca="1">IF('F_Input Override'!G228="",'Consolidated Input'!G228,'F_Input Override'!G228)</f>
        <v>0</v>
      </c>
      <c r="H228" s="122">
        <f ca="1">IF('F_Input Override'!H228="",'Consolidated Input'!H228,'F_Input Override'!H228)</f>
        <v>0</v>
      </c>
      <c r="I228" s="122">
        <f ca="1">IF('F_Input Override'!I228="",'Consolidated Input'!I228,'F_Input Override'!I228)</f>
        <v>0</v>
      </c>
      <c r="J228" s="122">
        <f ca="1">IF('F_Input Override'!J228="",'Consolidated Input'!J228,'F_Input Override'!J228)</f>
        <v>0</v>
      </c>
      <c r="K228" s="122">
        <f ca="1">IF('F_Input Override'!K228="",'Consolidated Input'!K228,'F_Input Override'!K228)</f>
        <v>0</v>
      </c>
      <c r="L228" s="122">
        <f ca="1">IF('F_Input Override'!L228="",'Consolidated Input'!L228,'F_Input Override'!L228)</f>
        <v>0</v>
      </c>
      <c r="M228" s="125">
        <f ca="1">SUM(Table3[[#This Row],[2023-24]:[2029-30]])</f>
        <v>0</v>
      </c>
    </row>
    <row r="229" spans="1:13" s="2" customFormat="1" ht="13.15">
      <c r="A229" s="123" t="str">
        <f>'F_Input Override'!A229</f>
        <v>YKY</v>
      </c>
      <c r="B229" s="123" t="str">
        <f>'F_Input Override'!B229</f>
        <v>CWW13_203_PR24</v>
      </c>
      <c r="C229" s="123" t="str">
        <f>'F_Input Override'!C229</f>
        <v>EA/NRW environmental programme bioresources (WINEP/NEP) - Sludge investigations and monitoring; BVA (WINEP/NEP) bioresources totex - Expenditure on projects starting in AMP8</v>
      </c>
      <c r="D229" s="123" t="str">
        <f>'F_Input Override'!D229</f>
        <v>£m</v>
      </c>
      <c r="E229" s="123" t="str">
        <f>'F_Input Override'!E229</f>
        <v>Price Review 2024</v>
      </c>
      <c r="F229" s="122">
        <f ca="1">IF('F_Input Override'!F229="",'Consolidated Input'!F229,'F_Input Override'!F229)</f>
        <v>0</v>
      </c>
      <c r="G229" s="122">
        <f ca="1">IF('F_Input Override'!G229="",'Consolidated Input'!G229,'F_Input Override'!G229)</f>
        <v>0</v>
      </c>
      <c r="H229" s="122">
        <f ca="1">IF('F_Input Override'!H229="",'Consolidated Input'!H229,'F_Input Override'!H229)</f>
        <v>0</v>
      </c>
      <c r="I229" s="122">
        <f ca="1">IF('F_Input Override'!I229="",'Consolidated Input'!I229,'F_Input Override'!I229)</f>
        <v>0</v>
      </c>
      <c r="J229" s="122">
        <f ca="1">IF('F_Input Override'!J229="",'Consolidated Input'!J229,'F_Input Override'!J229)</f>
        <v>0</v>
      </c>
      <c r="K229" s="122">
        <f ca="1">IF('F_Input Override'!K229="",'Consolidated Input'!K229,'F_Input Override'!K229)</f>
        <v>0</v>
      </c>
      <c r="L229" s="122">
        <f ca="1">IF('F_Input Override'!L229="",'Consolidated Input'!L229,'F_Input Override'!L229)</f>
        <v>0</v>
      </c>
      <c r="M229" s="125">
        <f ca="1">SUM(Table3[[#This Row],[2023-24]:[2029-30]])</f>
        <v>0</v>
      </c>
    </row>
    <row r="230" spans="1:13" s="2" customFormat="1" ht="13.15">
      <c r="A230" s="123" t="str">
        <f>'F_Input Override'!A230</f>
        <v>YKY</v>
      </c>
      <c r="B230" s="123" t="str">
        <f>'F_Input Override'!B230</f>
        <v>CWW13_204_PR24</v>
      </c>
      <c r="C230" s="123" t="str">
        <f>'F_Input Override'!C230</f>
        <v>EA/NRW environmental programme bioresources (WINEP/NEP) - Sludge investigations and monitoring; BVA (WINEP/NEP) bioresources third party contributions - Expenditure on projects starting in AMP8</v>
      </c>
      <c r="D230" s="123" t="str">
        <f>'F_Input Override'!D230</f>
        <v>£m</v>
      </c>
      <c r="E230" s="123" t="str">
        <f>'F_Input Override'!E230</f>
        <v>Price Review 2024</v>
      </c>
      <c r="F230" s="122">
        <f ca="1">IF('F_Input Override'!F230="",'Consolidated Input'!F230,'F_Input Override'!F230)</f>
        <v>0</v>
      </c>
      <c r="G230" s="122">
        <f ca="1">IF('F_Input Override'!G230="",'Consolidated Input'!G230,'F_Input Override'!G230)</f>
        <v>0</v>
      </c>
      <c r="H230" s="122">
        <f ca="1">IF('F_Input Override'!H230="",'Consolidated Input'!H230,'F_Input Override'!H230)</f>
        <v>0</v>
      </c>
      <c r="I230" s="122">
        <f ca="1">IF('F_Input Override'!I230="",'Consolidated Input'!I230,'F_Input Override'!I230)</f>
        <v>0</v>
      </c>
      <c r="J230" s="122">
        <f ca="1">IF('F_Input Override'!J230="",'Consolidated Input'!J230,'F_Input Override'!J230)</f>
        <v>0</v>
      </c>
      <c r="K230" s="122">
        <f ca="1">IF('F_Input Override'!K230="",'Consolidated Input'!K230,'F_Input Override'!K230)</f>
        <v>0</v>
      </c>
      <c r="L230" s="122">
        <f ca="1">IF('F_Input Override'!L230="",'Consolidated Input'!L230,'F_Input Override'!L230)</f>
        <v>0</v>
      </c>
      <c r="M230" s="125">
        <f ca="1">SUM(Table3[[#This Row],[2023-24]:[2029-30]])</f>
        <v>0</v>
      </c>
    </row>
    <row r="231" spans="1:13" s="2" customFormat="1" ht="13.15">
      <c r="A231" s="123" t="str">
        <f>'F_Input Override'!A231</f>
        <v>YKY</v>
      </c>
      <c r="B231" s="123" t="str">
        <f>'F_Input Override'!B231</f>
        <v>CWW14_201_PR24</v>
      </c>
      <c r="C231" s="123" t="str">
        <f>'F_Input Override'!C231</f>
        <v>EA/NRW environmental programme bioresources (WINEP/NEP) - Sludge investigations and monitoring; BVA (WINEP/NEP) bioresources capex - Expenditure on alternative least cost option plan for projects starting in AMP8</v>
      </c>
      <c r="D231" s="123" t="str">
        <f>'F_Input Override'!D231</f>
        <v>£m</v>
      </c>
      <c r="E231" s="123" t="str">
        <f>'F_Input Override'!E231</f>
        <v>Price Review 2024</v>
      </c>
      <c r="F231" s="122">
        <f ca="1">IF('F_Input Override'!F231="",'Consolidated Input'!F231,'F_Input Override'!F231)</f>
        <v>0</v>
      </c>
      <c r="G231" s="122">
        <f ca="1">IF('F_Input Override'!G231="",'Consolidated Input'!G231,'F_Input Override'!G231)</f>
        <v>0</v>
      </c>
      <c r="H231" s="122">
        <f ca="1">IF('F_Input Override'!H231="",'Consolidated Input'!H231,'F_Input Override'!H231)</f>
        <v>0</v>
      </c>
      <c r="I231" s="122">
        <f ca="1">IF('F_Input Override'!I231="",'Consolidated Input'!I231,'F_Input Override'!I231)</f>
        <v>0</v>
      </c>
      <c r="J231" s="122">
        <f ca="1">IF('F_Input Override'!J231="",'Consolidated Input'!J231,'F_Input Override'!J231)</f>
        <v>0</v>
      </c>
      <c r="K231" s="122">
        <f ca="1">IF('F_Input Override'!K231="",'Consolidated Input'!K231,'F_Input Override'!K231)</f>
        <v>0</v>
      </c>
      <c r="L231" s="122">
        <f ca="1">IF('F_Input Override'!L231="",'Consolidated Input'!L231,'F_Input Override'!L231)</f>
        <v>0</v>
      </c>
      <c r="M231" s="125">
        <f ca="1">SUM(Table3[[#This Row],[2023-24]:[2029-30]])</f>
        <v>0</v>
      </c>
    </row>
    <row r="232" spans="1:13" s="2" customFormat="1" ht="13.15">
      <c r="A232" s="123" t="str">
        <f>'F_Input Override'!A232</f>
        <v>YKY</v>
      </c>
      <c r="B232" s="123" t="str">
        <f>'F_Input Override'!B232</f>
        <v>CWW14_202_PR24</v>
      </c>
      <c r="C232" s="123" t="str">
        <f>'F_Input Override'!C232</f>
        <v>EA/NRW environmental programme bioresources (WINEP/NEP) - Sludge investigations and monitoring; BVA (WINEP/NEP) bioresources opex - Expenditure on alternative least cost option plan for projects starting in AMP8</v>
      </c>
      <c r="D232" s="123" t="str">
        <f>'F_Input Override'!D232</f>
        <v>£m</v>
      </c>
      <c r="E232" s="123" t="str">
        <f>'F_Input Override'!E232</f>
        <v>Price Review 2024</v>
      </c>
      <c r="F232" s="122">
        <f ca="1">IF('F_Input Override'!F232="",'Consolidated Input'!F232,'F_Input Override'!F232)</f>
        <v>0</v>
      </c>
      <c r="G232" s="122">
        <f ca="1">IF('F_Input Override'!G232="",'Consolidated Input'!G232,'F_Input Override'!G232)</f>
        <v>0</v>
      </c>
      <c r="H232" s="122">
        <f ca="1">IF('F_Input Override'!H232="",'Consolidated Input'!H232,'F_Input Override'!H232)</f>
        <v>0</v>
      </c>
      <c r="I232" s="122">
        <f ca="1">IF('F_Input Override'!I232="",'Consolidated Input'!I232,'F_Input Override'!I232)</f>
        <v>0</v>
      </c>
      <c r="J232" s="122">
        <f ca="1">IF('F_Input Override'!J232="",'Consolidated Input'!J232,'F_Input Override'!J232)</f>
        <v>0</v>
      </c>
      <c r="K232" s="122">
        <f ca="1">IF('F_Input Override'!K232="",'Consolidated Input'!K232,'F_Input Override'!K232)</f>
        <v>0</v>
      </c>
      <c r="L232" s="122">
        <f ca="1">IF('F_Input Override'!L232="",'Consolidated Input'!L232,'F_Input Override'!L232)</f>
        <v>0</v>
      </c>
      <c r="M232" s="125">
        <f ca="1">SUM(Table3[[#This Row],[2023-24]:[2029-30]])</f>
        <v>0</v>
      </c>
    </row>
    <row r="233" spans="1:13" s="2" customFormat="1" ht="13.15">
      <c r="A233" s="123" t="str">
        <f>'F_Input Override'!A233</f>
        <v>YKY</v>
      </c>
      <c r="B233" s="123" t="str">
        <f>'F_Input Override'!B233</f>
        <v>CWW14_203_PR24</v>
      </c>
      <c r="C233" s="123" t="str">
        <f>'F_Input Override'!C233</f>
        <v>EA/NRW environmental programme bioresources (WINEP/NEP) - Sludge investigations and monitoring; BVA (WINEP/NEP) bioresources totex - Expenditure on alternative least cost option plan for projects starting in AMP8</v>
      </c>
      <c r="D233" s="123" t="str">
        <f>'F_Input Override'!D233</f>
        <v>£m</v>
      </c>
      <c r="E233" s="123" t="str">
        <f>'F_Input Override'!E233</f>
        <v>Price Review 2024</v>
      </c>
      <c r="F233" s="122">
        <f ca="1">IF('F_Input Override'!F233="",'Consolidated Input'!F233,'F_Input Override'!F233)</f>
        <v>0</v>
      </c>
      <c r="G233" s="122">
        <f ca="1">IF('F_Input Override'!G233="",'Consolidated Input'!G233,'F_Input Override'!G233)</f>
        <v>0</v>
      </c>
      <c r="H233" s="122">
        <f ca="1">IF('F_Input Override'!H233="",'Consolidated Input'!H233,'F_Input Override'!H233)</f>
        <v>0</v>
      </c>
      <c r="I233" s="122">
        <f ca="1">IF('F_Input Override'!I233="",'Consolidated Input'!I233,'F_Input Override'!I233)</f>
        <v>0</v>
      </c>
      <c r="J233" s="122">
        <f ca="1">IF('F_Input Override'!J233="",'Consolidated Input'!J233,'F_Input Override'!J233)</f>
        <v>0</v>
      </c>
      <c r="K233" s="122">
        <f ca="1">IF('F_Input Override'!K233="",'Consolidated Input'!K233,'F_Input Override'!K233)</f>
        <v>0</v>
      </c>
      <c r="L233" s="122">
        <f ca="1">IF('F_Input Override'!L233="",'Consolidated Input'!L233,'F_Input Override'!L233)</f>
        <v>0</v>
      </c>
      <c r="M233" s="125">
        <f ca="1">SUM(Table3[[#This Row],[2023-24]:[2029-30]])</f>
        <v>0</v>
      </c>
    </row>
    <row r="234" spans="1:13" s="2" customFormat="1" ht="13.15">
      <c r="A234" s="123" t="str">
        <f>'F_Input Override'!A234</f>
        <v>YKY</v>
      </c>
      <c r="B234" s="123" t="str">
        <f>'F_Input Override'!B234</f>
        <v>CWW17_149TOT_PR24</v>
      </c>
      <c r="C234" s="123" t="str">
        <f>'F_Input Override'!C234</f>
        <v>EA/NRW environmental programme bioresources (WINEP/NEP) - Sludge investigations and monitoring (NEP only) bioresources capex - Total</v>
      </c>
      <c r="D234" s="123" t="str">
        <f>'F_Input Override'!D234</f>
        <v>£m</v>
      </c>
      <c r="E234" s="123" t="str">
        <f>'F_Input Override'!E234</f>
        <v>Price Review 2024</v>
      </c>
      <c r="F234" s="122">
        <f ca="1">IF('F_Input Override'!F234="",'Consolidated Input'!F234,'F_Input Override'!F234)</f>
        <v>0</v>
      </c>
      <c r="G234" s="122">
        <f ca="1">IF('F_Input Override'!G234="",'Consolidated Input'!G234,'F_Input Override'!G234)</f>
        <v>0</v>
      </c>
      <c r="H234" s="122">
        <f ca="1">IF('F_Input Override'!H234="",'Consolidated Input'!H234,'F_Input Override'!H234)</f>
        <v>0</v>
      </c>
      <c r="I234" s="122">
        <f ca="1">IF('F_Input Override'!I234="",'Consolidated Input'!I234,'F_Input Override'!I234)</f>
        <v>0</v>
      </c>
      <c r="J234" s="122">
        <f ca="1">IF('F_Input Override'!J234="",'Consolidated Input'!J234,'F_Input Override'!J234)</f>
        <v>0</v>
      </c>
      <c r="K234" s="122">
        <f ca="1">IF('F_Input Override'!K234="",'Consolidated Input'!K234,'F_Input Override'!K234)</f>
        <v>0</v>
      </c>
      <c r="L234" s="122">
        <f ca="1">IF('F_Input Override'!L234="",'Consolidated Input'!L234,'F_Input Override'!L234)</f>
        <v>0</v>
      </c>
      <c r="M234" s="125">
        <f ca="1">SUM(Table3[[#This Row],[2023-24]:[2029-30]])</f>
        <v>0</v>
      </c>
    </row>
    <row r="235" spans="1:13" s="2" customFormat="1" ht="13.15">
      <c r="A235" s="123" t="str">
        <f>'F_Input Override'!A235</f>
        <v>YKY</v>
      </c>
      <c r="B235" s="123" t="str">
        <f>'F_Input Override'!B235</f>
        <v>CWW17_150TOT_PR24</v>
      </c>
      <c r="C235" s="123" t="str">
        <f>'F_Input Override'!C235</f>
        <v>EA/NRW environmental programme bioresources (WINEP/NEP) - Sludge investigations and monitoring (NEP only) bioresources opex - Total</v>
      </c>
      <c r="D235" s="123" t="str">
        <f>'F_Input Override'!D235</f>
        <v>£m</v>
      </c>
      <c r="E235" s="123" t="str">
        <f>'F_Input Override'!E235</f>
        <v>Price Review 2024</v>
      </c>
      <c r="F235" s="122">
        <f ca="1">IF('F_Input Override'!F235="",'Consolidated Input'!F235,'F_Input Override'!F235)</f>
        <v>0</v>
      </c>
      <c r="G235" s="122">
        <f ca="1">IF('F_Input Override'!G235="",'Consolidated Input'!G235,'F_Input Override'!G235)</f>
        <v>0</v>
      </c>
      <c r="H235" s="122">
        <f ca="1">IF('F_Input Override'!H235="",'Consolidated Input'!H235,'F_Input Override'!H235)</f>
        <v>0</v>
      </c>
      <c r="I235" s="122">
        <f ca="1">IF('F_Input Override'!I235="",'Consolidated Input'!I235,'F_Input Override'!I235)</f>
        <v>0</v>
      </c>
      <c r="J235" s="122">
        <f ca="1">IF('F_Input Override'!J235="",'Consolidated Input'!J235,'F_Input Override'!J235)</f>
        <v>0</v>
      </c>
      <c r="K235" s="122">
        <f ca="1">IF('F_Input Override'!K235="",'Consolidated Input'!K235,'F_Input Override'!K235)</f>
        <v>0</v>
      </c>
      <c r="L235" s="122">
        <f ca="1">IF('F_Input Override'!L235="",'Consolidated Input'!L235,'F_Input Override'!L235)</f>
        <v>0</v>
      </c>
      <c r="M235" s="125">
        <f ca="1">SUM(Table3[[#This Row],[2023-24]:[2029-30]])</f>
        <v>0</v>
      </c>
    </row>
    <row r="236" spans="1:13" s="2" customFormat="1" ht="13.15">
      <c r="A236" s="123" t="str">
        <f>'F_Input Override'!A236</f>
        <v>YKY</v>
      </c>
      <c r="B236" s="123" t="str">
        <f>'F_Input Override'!B236</f>
        <v>CWW17_151TOT_PR24</v>
      </c>
      <c r="C236" s="123" t="str">
        <f>'F_Input Override'!C236</f>
        <v>EA/NRW environmental programme bioresources (WINEP/NEP) - Sludge investigations and monitoring (NEP only) bioresources totex - Total</v>
      </c>
      <c r="D236" s="123" t="str">
        <f>'F_Input Override'!D236</f>
        <v>£m</v>
      </c>
      <c r="E236" s="123" t="str">
        <f>'F_Input Override'!E236</f>
        <v>Price Review 2024</v>
      </c>
      <c r="F236" s="122">
        <f ca="1">IF('F_Input Override'!F236="",'Consolidated Input'!F236,'F_Input Override'!F236)</f>
        <v>0</v>
      </c>
      <c r="G236" s="122">
        <f ca="1">IF('F_Input Override'!G236="",'Consolidated Input'!G236,'F_Input Override'!G236)</f>
        <v>0</v>
      </c>
      <c r="H236" s="122">
        <f ca="1">IF('F_Input Override'!H236="",'Consolidated Input'!H236,'F_Input Override'!H236)</f>
        <v>0</v>
      </c>
      <c r="I236" s="122">
        <f ca="1">IF('F_Input Override'!I236="",'Consolidated Input'!I236,'F_Input Override'!I236)</f>
        <v>0</v>
      </c>
      <c r="J236" s="122">
        <f ca="1">IF('F_Input Override'!J236="",'Consolidated Input'!J236,'F_Input Override'!J236)</f>
        <v>0</v>
      </c>
      <c r="K236" s="122">
        <f ca="1">IF('F_Input Override'!K236="",'Consolidated Input'!K236,'F_Input Override'!K236)</f>
        <v>0</v>
      </c>
      <c r="L236" s="122">
        <f ca="1">IF('F_Input Override'!L236="",'Consolidated Input'!L236,'F_Input Override'!L236)</f>
        <v>0</v>
      </c>
      <c r="M236" s="125">
        <f ca="1">SUM(Table3[[#This Row],[2023-24]:[2029-30]])</f>
        <v>0</v>
      </c>
    </row>
    <row r="237" spans="1:13" s="2" customFormat="1" ht="13.15">
      <c r="A237" s="123" t="str">
        <f>'F_Input Override'!A237</f>
        <v>YKY</v>
      </c>
      <c r="B237" s="123" t="str">
        <f>'F_Input Override'!B237</f>
        <v>CWW20_064_PR24</v>
      </c>
      <c r="C237" s="123" t="str">
        <f>'F_Input Override'!C237</f>
        <v>Other data - Total number of WINEP/NEP investigations</v>
      </c>
      <c r="D237" s="123" t="str">
        <f>'F_Input Override'!D237</f>
        <v>nr</v>
      </c>
      <c r="E237" s="123" t="str">
        <f>'F_Input Override'!E237</f>
        <v>Price Review 2024</v>
      </c>
      <c r="F237" s="122">
        <f ca="1">IF('F_Input Override'!F237="",'Consolidated Input'!F237,'F_Input Override'!F237)</f>
        <v>0</v>
      </c>
      <c r="G237" s="122">
        <f ca="1">IF('F_Input Override'!G237="",'Consolidated Input'!G237,'F_Input Override'!G237)</f>
        <v>0</v>
      </c>
      <c r="H237" s="122">
        <f ca="1">IF('F_Input Override'!H237="",'Consolidated Input'!H237,'F_Input Override'!H237)</f>
        <v>0</v>
      </c>
      <c r="I237" s="122">
        <f ca="1">IF('F_Input Override'!I237="",'Consolidated Input'!I237,'F_Input Override'!I237)</f>
        <v>0</v>
      </c>
      <c r="J237" s="122">
        <f ca="1">IF('F_Input Override'!J237="",'Consolidated Input'!J237,'F_Input Override'!J237)</f>
        <v>0</v>
      </c>
      <c r="K237" s="122">
        <f ca="1">IF('F_Input Override'!K237="",'Consolidated Input'!K237,'F_Input Override'!K237)</f>
        <v>0</v>
      </c>
      <c r="L237" s="122">
        <f ca="1">IF('F_Input Override'!L237="",'Consolidated Input'!L237,'F_Input Override'!L237)</f>
        <v>0</v>
      </c>
      <c r="M237" s="125">
        <f ca="1">SUM(Table3[[#This Row],[2023-24]:[2029-30]])</f>
        <v>0</v>
      </c>
    </row>
    <row r="238" spans="1:13" s="2" customFormat="1" ht="13.15">
      <c r="A238" s="123" t="str">
        <f>'F_Input Override'!A238</f>
        <v>YKY</v>
      </c>
      <c r="B238" s="123" t="str">
        <f>'F_Input Override'!B238</f>
        <v>BIO5_011_PR24</v>
      </c>
      <c r="C238" s="123" t="str">
        <f>'F_Input Override'!C238</f>
        <v>Sludge management/sludge treatment/ Bioresources cost driver - Additional Line 1; Sludge management/sludge treatment/ Bioresources cost driver</v>
      </c>
      <c r="D238" s="123" t="str">
        <f>'F_Input Override'!D238</f>
        <v>define</v>
      </c>
      <c r="E238" s="123" t="str">
        <f>'F_Input Override'!E238</f>
        <v>Price Review 2024</v>
      </c>
      <c r="F238" s="122">
        <f ca="1">IF('F_Input Override'!F238="",'Consolidated Input'!F238,'F_Input Override'!F238)</f>
        <v>0</v>
      </c>
      <c r="G238" s="122">
        <f ca="1">IF('F_Input Override'!G238="",'Consolidated Input'!G238,'F_Input Override'!G238)</f>
        <v>0</v>
      </c>
      <c r="H238" s="122">
        <f ca="1">IF('F_Input Override'!H238="",'Consolidated Input'!H238,'F_Input Override'!H238)</f>
        <v>0</v>
      </c>
      <c r="I238" s="122">
        <f ca="1">IF('F_Input Override'!I238="",'Consolidated Input'!I238,'F_Input Override'!I238)</f>
        <v>0</v>
      </c>
      <c r="J238" s="122">
        <f ca="1">IF('F_Input Override'!J238="",'Consolidated Input'!J238,'F_Input Override'!J238)</f>
        <v>0</v>
      </c>
      <c r="K238" s="122">
        <f ca="1">IF('F_Input Override'!K238="",'Consolidated Input'!K238,'F_Input Override'!K238)</f>
        <v>0</v>
      </c>
      <c r="L238" s="122">
        <f ca="1">IF('F_Input Override'!L238="",'Consolidated Input'!L238,'F_Input Override'!L238)</f>
        <v>0</v>
      </c>
      <c r="M238" s="125">
        <f ca="1">SUM(Table3[[#This Row],[2023-24]:[2029-30]])</f>
        <v>0</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f xmlns="fadac89a-56fa-4a3d-a427-8ae1dcb95347" xsi:nil="true"/>
    <lcf76f155ced4ddcb4097134ff3c332f xmlns="fadac89a-56fa-4a3d-a427-8ae1dcb95347">
      <Terms xmlns="http://schemas.microsoft.com/office/infopath/2007/PartnerControls"/>
    </lcf76f155ced4ddcb4097134ff3c332f>
    <TaxCatchAll xmlns="71c95305-930c-4d63-9794-2d644343057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ED98C5-231D-4F3A-9ABA-0308246C21D9}"/>
</file>

<file path=customXml/itemProps2.xml><?xml version="1.0" encoding="utf-8"?>
<ds:datastoreItem xmlns:ds="http://schemas.openxmlformats.org/officeDocument/2006/customXml" ds:itemID="{6D44DE5A-B11B-4C22-BE62-43F8D1CACE1A}"/>
</file>

<file path=customXml/itemProps3.xml><?xml version="1.0" encoding="utf-8"?>
<ds:datastoreItem xmlns:ds="http://schemas.openxmlformats.org/officeDocument/2006/customXml" ds:itemID="{36FB8ADB-7AE6-447D-A53D-CB6B17B7D2D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Hugh Myers</cp:lastModifiedBy>
  <cp:revision>1</cp:revision>
  <dcterms:created xsi:type="dcterms:W3CDTF">2024-12-14T15:15:36Z</dcterms:created>
  <dcterms:modified xsi:type="dcterms:W3CDTF">2024-12-16T14:58:26Z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Order">
    <vt:r8>8700</vt:r8>
  </property>
  <property fmtid="{D5CDD505-2E9C-101B-9397-08002B2CF9AE}" pid="4" name="j014a7bd3fd34d828fc493e84f684b49">
    <vt:lpwstr/>
  </property>
  <property fmtid="{D5CDD505-2E9C-101B-9397-08002B2CF9AE}" pid="5" name="Meeting">
    <vt:lpwstr/>
  </property>
  <property fmtid="{D5CDD505-2E9C-101B-9397-08002B2CF9AE}" pid="6" name="b2faa34e97554b63aaaf45270201a270">
    <vt:lpwstr/>
  </property>
  <property fmtid="{D5CDD505-2E9C-101B-9397-08002B2CF9AE}" pid="7" name="PageName">
    <vt:lpwstr/>
  </property>
  <property fmtid="{D5CDD505-2E9C-101B-9397-08002B2CF9AE}" pid="8" name="xd_ProgID">
    <vt:lpwstr/>
  </property>
  <property fmtid="{D5CDD505-2E9C-101B-9397-08002B2CF9AE}" pid="9" name="MediaServiceImageTags">
    <vt:lpwstr/>
  </property>
  <property fmtid="{D5CDD505-2E9C-101B-9397-08002B2CF9AE}" pid="10" name="Stakeholder 2">
    <vt:lpwstr/>
  </property>
  <property fmtid="{D5CDD505-2E9C-101B-9397-08002B2CF9AE}" pid="11" name="ContentTypeId">
    <vt:lpwstr>0x0101004010F36128E44943B1120CACFDAE9F7B</vt:lpwstr>
  </property>
  <property fmtid="{D5CDD505-2E9C-101B-9397-08002B2CF9AE}" pid="12" name="Hierarchy">
    <vt:lpwstr/>
  </property>
  <property fmtid="{D5CDD505-2E9C-101B-9397-08002B2CF9AE}" pid="13" name="ComplianceAssetId">
    <vt:lpwstr/>
  </property>
  <property fmtid="{D5CDD505-2E9C-101B-9397-08002B2CF9AE}" pid="14" name="TemplateUrl">
    <vt:lpwstr/>
  </property>
  <property fmtid="{D5CDD505-2E9C-101B-9397-08002B2CF9AE}" pid="15" name="Collection">
    <vt:lpwstr/>
  </property>
  <property fmtid="{D5CDD505-2E9C-101B-9397-08002B2CF9AE}" pid="16" name="m279c8e365374608a4eb2bb657f838c2">
    <vt:lpwstr/>
  </property>
  <property fmtid="{D5CDD505-2E9C-101B-9397-08002B2CF9AE}" pid="17" name="Project Code">
    <vt:lpwstr/>
  </property>
  <property fmtid="{D5CDD505-2E9C-101B-9397-08002B2CF9AE}" pid="18" name="OfwatPolicyType">
    <vt:lpwstr>2;#Form|370855c6-d98d-422f-af45-033b01692a3f</vt:lpwstr>
  </property>
  <property fmtid="{D5CDD505-2E9C-101B-9397-08002B2CF9AE}" pid="19" name="j7c77f2a1a924badb0d621542422dc19">
    <vt:lpwstr/>
  </property>
  <property fmtid="{D5CDD505-2E9C-101B-9397-08002B2CF9AE}" pid="20" name="OfwatPolicyCategory">
    <vt:lpwstr>3;#All Ofwat|818d8686-f149-4d61-afd2-beebc820126a</vt:lpwstr>
  </property>
  <property fmtid="{D5CDD505-2E9C-101B-9397-08002B2CF9AE}" pid="21" name="Stakeholder 3">
    <vt:lpwstr/>
  </property>
  <property fmtid="{D5CDD505-2E9C-101B-9397-08002B2CF9AE}" pid="22" name="Water Companies">
    <vt:lpwstr/>
  </property>
  <property fmtid="{D5CDD505-2E9C-101B-9397-08002B2CF9AE}" pid="23" name="_ExtendedDescription">
    <vt:lpwstr/>
  </property>
  <property fmtid="{D5CDD505-2E9C-101B-9397-08002B2CF9AE}" pid="24" name="e3282ffb8aa84113a2fc01ee206d1f3f">
    <vt:lpwstr>Form|370855c6-d98d-422f-af45-033b01692a3f</vt:lpwstr>
  </property>
  <property fmtid="{D5CDD505-2E9C-101B-9397-08002B2CF9AE}" pid="25" name="a9250910d34f4f6d82af870f608babb6">
    <vt:lpwstr/>
  </property>
  <property fmtid="{D5CDD505-2E9C-101B-9397-08002B2CF9AE}" pid="26" name="oe9d4f963f4c420b8d2b35d038476850">
    <vt:lpwstr/>
  </property>
  <property fmtid="{D5CDD505-2E9C-101B-9397-08002B2CF9AE}" pid="27" name="TriggerFlowInfo">
    <vt:lpwstr/>
  </property>
  <property fmtid="{D5CDD505-2E9C-101B-9397-08002B2CF9AE}" pid="28" name="Stakeholder">
    <vt:lpwstr/>
  </property>
  <property fmtid="{D5CDD505-2E9C-101B-9397-08002B2CF9AE}" pid="29" name="Document Type">
    <vt:lpwstr/>
  </property>
  <property fmtid="{D5CDD505-2E9C-101B-9397-08002B2CF9AE}" pid="30" name="Security Classification">
    <vt:lpwstr/>
  </property>
  <property fmtid="{D5CDD505-2E9C-101B-9397-08002B2CF9AE}" pid="31" name="OfwatPolicyTopic">
    <vt:lpwstr/>
  </property>
  <property fmtid="{D5CDD505-2E9C-101B-9397-08002B2CF9AE}" pid="32" name="b128efbe498d4e38a73555a2e7be12ea">
    <vt:lpwstr/>
  </property>
  <property fmtid="{D5CDD505-2E9C-101B-9397-08002B2CF9AE}" pid="33" name="Stakeholder 4">
    <vt:lpwstr/>
  </property>
  <property fmtid="{D5CDD505-2E9C-101B-9397-08002B2CF9AE}" pid="34" name="xd_Signature">
    <vt:bool>false</vt:bool>
  </property>
  <property fmtid="{D5CDD505-2E9C-101B-9397-08002B2CF9AE}" pid="35" name="GUID">
    <vt:lpwstr>2879a730-d57d-4bee-a1a9-aef614050b47</vt:lpwstr>
  </property>
  <property fmtid="{D5CDD505-2E9C-101B-9397-08002B2CF9AE}" pid="36" name="da4e9ae56afa494a84f353054bd212ec">
    <vt:lpwstr/>
  </property>
  <property fmtid="{D5CDD505-2E9C-101B-9397-08002B2CF9AE}" pid="37" name="f8aa492165544285b4c7fe9d1b6ad82c">
    <vt:lpwstr/>
  </property>
  <property fmtid="{D5CDD505-2E9C-101B-9397-08002B2CF9AE}" pid="38" name="Stakeholder 5">
    <vt:lpwstr/>
  </property>
  <property fmtid="{D5CDD505-2E9C-101B-9397-08002B2CF9AE}" pid="39" name="Area">
    <vt:lpwstr>2;#All Ofwat|a2f0c570-ff2d-47bb-b6f0-977a73bf09bf</vt:lpwstr>
  </property>
  <property fmtid="{D5CDD505-2E9C-101B-9397-08002B2CF9AE}" pid="40" name="b20f10deb29d4945907115b7b62c5b70">
    <vt:lpwstr/>
  </property>
  <property fmtid="{D5CDD505-2E9C-101B-9397-08002B2CF9AE}" pid="41" name="DocumentType">
    <vt:lpwstr>4;#Form|0296d661-b298-4bb3-82b3-ac8e6c6047c5</vt:lpwstr>
  </property>
  <property fmtid="{D5CDD505-2E9C-101B-9397-08002B2CF9AE}" pid="42" name="a3e3f1078fb942d09b9b3b0aad8c1e11">
    <vt:lpwstr>All Ofwat|818d8686-f149-4d61-afd2-beebc820126a</vt:lpwstr>
  </property>
</Properties>
</file>