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Hugh.Myers\Downloads\"/>
    </mc:Choice>
  </mc:AlternateContent>
  <xr:revisionPtr revIDLastSave="0" documentId="8_{6B5370FC-D234-4D15-B069-9D3D061BE887}" xr6:coauthVersionLast="47" xr6:coauthVersionMax="47" xr10:uidLastSave="{00000000-0000-0000-0000-000000000000}"/>
  <bookViews>
    <workbookView xWindow="-120" yWindow="-120" windowWidth="29040" windowHeight="15720" xr2:uid="{6AD71490-8E33-469D-A23A-A22672125CF8}"/>
  </bookViews>
  <sheets>
    <sheet name="Cover" sheetId="2" r:id="rId1"/>
    <sheet name="Calculation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2" l="1"/>
  <c r="C6" i="2" a="1"/>
  <c r="C6" i="2" s="1"/>
  <c r="K21" i="1" l="1"/>
  <c r="L21" i="1"/>
  <c r="K22" i="1"/>
  <c r="L22" i="1"/>
  <c r="M22" i="1" s="1"/>
  <c r="O22" i="1" s="1"/>
  <c r="J22" i="1"/>
  <c r="J21" i="1"/>
  <c r="D21" i="1"/>
  <c r="E21" i="1"/>
  <c r="F21" i="1"/>
  <c r="G21" i="1"/>
  <c r="H21" i="1"/>
  <c r="M21" i="1" s="1"/>
  <c r="O21" i="1" s="1"/>
  <c r="D22" i="1"/>
  <c r="E22" i="1"/>
  <c r="F22" i="1"/>
  <c r="G22" i="1"/>
  <c r="H22" i="1"/>
  <c r="C22" i="1"/>
  <c r="C21" i="1"/>
  <c r="O5" i="1"/>
  <c r="O20" i="1" s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4" i="1"/>
  <c r="D20" i="1"/>
  <c r="E20" i="1"/>
  <c r="F20" i="1"/>
  <c r="G20" i="1"/>
  <c r="H20" i="1"/>
  <c r="I20" i="1"/>
  <c r="J20" i="1"/>
  <c r="K20" i="1"/>
  <c r="L20" i="1"/>
  <c r="M20" i="1"/>
  <c r="N20" i="1"/>
  <c r="C20" i="1"/>
  <c r="M5" i="1"/>
  <c r="M6" i="1"/>
  <c r="M7" i="1"/>
  <c r="M8" i="1"/>
  <c r="M9" i="1"/>
  <c r="M11" i="1"/>
  <c r="M12" i="1"/>
  <c r="M13" i="1"/>
  <c r="M14" i="1"/>
  <c r="M15" i="1"/>
  <c r="M16" i="1"/>
  <c r="M17" i="1"/>
  <c r="M18" i="1"/>
  <c r="M19" i="1"/>
  <c r="M4" i="1"/>
  <c r="J15" i="1"/>
  <c r="J10" i="1"/>
  <c r="M10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<sst xmlns="http://schemas.openxmlformats.org/spreadsheetml/2006/main" count="99" uniqueCount="77">
  <si>
    <t>PR24 final determination - reconciliation between expenditure allowance document and financial model</t>
  </si>
  <si>
    <t>Version number:</t>
  </si>
  <si>
    <t>File name:</t>
  </si>
  <si>
    <t>Date:</t>
  </si>
  <si>
    <t>For enquiries please contact:</t>
  </si>
  <si>
    <t>PR24@ofwat.gov.uk</t>
  </si>
  <si>
    <t>Instructions:</t>
  </si>
  <si>
    <t>See below.</t>
  </si>
  <si>
    <t>Reconciliation between total allowance in Table 1 of 'PR24 draft determinations: Expenditure allowances' and total allowance in Table RR11 of 'Key Dataset 2'</t>
  </si>
  <si>
    <t>Company</t>
  </si>
  <si>
    <t>Table 1 cost allowance (before frontier shift and real price effects)</t>
  </si>
  <si>
    <t>Frontier shift efficiency and real price effects adjustment</t>
  </si>
  <si>
    <t>Retail</t>
  </si>
  <si>
    <t>Transition &amp; accelerated process expenditure</t>
  </si>
  <si>
    <t>G&amp;C's</t>
  </si>
  <si>
    <t>Contingent allowances</t>
  </si>
  <si>
    <t>Delivery mechanism allowances</t>
  </si>
  <si>
    <t>Havant Thicket/Minworth adjustment</t>
  </si>
  <si>
    <t>Equity issuance</t>
  </si>
  <si>
    <t>Ex-ante allowance</t>
  </si>
  <si>
    <t>Table 1 cost allowance post adjustments</t>
  </si>
  <si>
    <t>RR11 allowance</t>
  </si>
  <si>
    <t>Difference to 4 d.p.</t>
  </si>
  <si>
    <t>ANH</t>
  </si>
  <si>
    <t>Anglian Water</t>
  </si>
  <si>
    <t>WSH</t>
  </si>
  <si>
    <t>Dŵr Cymru</t>
  </si>
  <si>
    <t>HDD</t>
  </si>
  <si>
    <t>Hafren Dyfrdwy</t>
  </si>
  <si>
    <t>NES</t>
  </si>
  <si>
    <t>Northumbrian Water</t>
  </si>
  <si>
    <t>SVE</t>
  </si>
  <si>
    <t>Severn Trent Water</t>
  </si>
  <si>
    <t>SBB</t>
  </si>
  <si>
    <t>South West Water</t>
  </si>
  <si>
    <t>SRN</t>
  </si>
  <si>
    <t>Southern Water</t>
  </si>
  <si>
    <t>TMS</t>
  </si>
  <si>
    <t>Thames Water</t>
  </si>
  <si>
    <t>NWT</t>
  </si>
  <si>
    <t>United Utilities</t>
  </si>
  <si>
    <t>WSX</t>
  </si>
  <si>
    <t>Wessex Water</t>
  </si>
  <si>
    <t>YKY</t>
  </si>
  <si>
    <t>Yorkshire Water</t>
  </si>
  <si>
    <t>AFW</t>
  </si>
  <si>
    <t>Affinity Water</t>
  </si>
  <si>
    <t>PRT</t>
  </si>
  <si>
    <t xml:space="preserve">Portsmouth Water </t>
  </si>
  <si>
    <t>SEW</t>
  </si>
  <si>
    <t>South East Water</t>
  </si>
  <si>
    <t>SSC</t>
  </si>
  <si>
    <t>South Staffs Water</t>
  </si>
  <si>
    <t>SES</t>
  </si>
  <si>
    <t>SES Water</t>
  </si>
  <si>
    <t>Total</t>
  </si>
  <si>
    <t>Southern Water (delivery mechanism allowances excluded from RR11)</t>
  </si>
  <si>
    <t>Thames Water (delivery mechanism allowances excluded from RR11)</t>
  </si>
  <si>
    <t>NOTE: As the adjustment from frontier shift and real price effect is all removed in column D, all other figures in columns E-K are post frontier shift and real price effects.</t>
  </si>
  <si>
    <t>From Expenditure allowances summary tables - Table 1</t>
  </si>
  <si>
    <t>From Expenditure allowances summary tables - Table 60</t>
  </si>
  <si>
    <t>From CA14 -  Enhancement aggregator - Post FS/RPE tabs</t>
  </si>
  <si>
    <t>From Expenditure allowances summary tables - Dev ser revenue tab</t>
  </si>
  <si>
    <t>From CA14 - Enhancement aggregator - Inp DM and contingent tab</t>
  </si>
  <si>
    <t>See calculations below</t>
  </si>
  <si>
    <t>Financial model output</t>
  </si>
  <si>
    <t>Calculations</t>
  </si>
  <si>
    <t>Extracted from PRT financial model - ADDN1 Third party services revenues from PRT financial model</t>
  </si>
  <si>
    <t>2025-26</t>
  </si>
  <si>
    <t>2026-27</t>
  </si>
  <si>
    <t>2027-28</t>
  </si>
  <si>
    <t>2028-29</t>
  </si>
  <si>
    <t>2029-30</t>
  </si>
  <si>
    <t>2025-30</t>
  </si>
  <si>
    <t>Extracted from company business plan tables - CW3.133 - Havant Thicket - payments to Portsmouth Water - opex</t>
  </si>
  <si>
    <t xml:space="preserve">Difference </t>
  </si>
  <si>
    <t>Extracted from Ofwat - non-price control income - third party services - Bulk supplies, Minworth - payments from AFW to SVE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</si>
</sst>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00"/>
    <numFmt numFmtId="165" formatCode="0.000"/>
    <numFmt numFmtId="166" formatCode="#,##0_);\(#,##0\);&quot;-  &quot;;&quot; &quot;@&quot; &quot;"/>
    <numFmt numFmtId="167" formatCode="#,##0.0_);\(#,##0.0\);&quot;-  &quot;;&quot; &quot;@&quot; &quot;"/>
    <numFmt numFmtId="168" formatCode="###0_);\(###0\);&quot;-  &quot;;&quot; &quot;@&quot; &quot;"/>
    <numFmt numFmtId="169" formatCode="mmmm\ yyyy;@"/>
  </numFmts>
  <fonts count="23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0"/>
      <name val="Calibri"/>
      <family val="2"/>
    </font>
    <font>
      <sz val="16"/>
      <color theme="0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i/>
      <sz val="10"/>
      <color theme="2" tint="-0.499984740745262"/>
      <name val="Calibri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i/>
      <sz val="11"/>
      <color indexed="8"/>
      <name val="Calibri"/>
      <family val="2"/>
    </font>
    <font>
      <b/>
      <sz val="11"/>
      <color indexed="8"/>
      <name val="Calibri"/>
      <family val="2"/>
    </font>
    <font>
      <sz val="8"/>
      <color theme="1"/>
      <name val="Tahoma"/>
      <family val="2"/>
    </font>
    <font>
      <sz val="10"/>
      <name val="Calibri"/>
      <family val="2"/>
    </font>
    <font>
      <sz val="10"/>
      <name val="Aptos Narrow"/>
      <family val="2"/>
      <scheme val="minor"/>
    </font>
    <font>
      <u/>
      <sz val="8"/>
      <color theme="10"/>
      <name val="Tahoma"/>
      <family val="2"/>
    </font>
    <font>
      <sz val="10"/>
      <name val="Arial"/>
      <family val="2"/>
    </font>
    <font>
      <sz val="18"/>
      <name val="Arial"/>
      <family val="2"/>
    </font>
    <font>
      <sz val="24"/>
      <color theme="0"/>
      <name val="Calibri"/>
      <family val="2"/>
    </font>
    <font>
      <sz val="18"/>
      <name val="Calibri"/>
      <family val="2"/>
    </font>
    <font>
      <b/>
      <sz val="18"/>
      <name val="Calibri"/>
      <family val="2"/>
    </font>
    <font>
      <u/>
      <sz val="8"/>
      <color theme="10"/>
      <name val="Calibri"/>
      <family val="2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78C9"/>
        <bgColor indexed="64"/>
      </patternFill>
    </fill>
    <fill>
      <patternFill patternType="solid">
        <fgColor rgb="FF003479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6" fontId="12" fillId="0" borderId="0" applyFont="0" applyFill="0" applyBorder="0" applyProtection="0">
      <alignment vertical="top"/>
    </xf>
    <xf numFmtId="166" fontId="13" fillId="0" borderId="0" applyFill="0" applyBorder="0" applyProtection="0">
      <alignment vertical="top"/>
    </xf>
    <xf numFmtId="168" fontId="13" fillId="0" borderId="0" applyFont="0" applyFill="0" applyBorder="0" applyProtection="0">
      <alignment vertical="top"/>
    </xf>
    <xf numFmtId="0" fontId="15" fillId="0" borderId="0" applyNumberFormat="0" applyFill="0" applyBorder="0" applyAlignment="0" applyProtection="0"/>
  </cellStyleXfs>
  <cellXfs count="64">
    <xf numFmtId="0" fontId="0" fillId="0" borderId="0" xfId="0"/>
    <xf numFmtId="0" fontId="2" fillId="4" borderId="0" xfId="0" applyFont="1" applyFill="1"/>
    <xf numFmtId="0" fontId="3" fillId="4" borderId="0" xfId="0" applyFont="1" applyFill="1"/>
    <xf numFmtId="0" fontId="4" fillId="4" borderId="0" xfId="0" applyFont="1" applyFill="1"/>
    <xf numFmtId="0" fontId="4" fillId="0" borderId="0" xfId="0" applyFont="1"/>
    <xf numFmtId="0" fontId="5" fillId="3" borderId="1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6" fillId="0" borderId="0" xfId="1" applyFont="1"/>
    <xf numFmtId="3" fontId="7" fillId="0" borderId="4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3" fontId="7" fillId="0" borderId="6" xfId="0" applyNumberFormat="1" applyFont="1" applyBorder="1" applyAlignment="1">
      <alignment horizontal="center"/>
    </xf>
    <xf numFmtId="3" fontId="8" fillId="2" borderId="7" xfId="1" applyNumberFormat="1" applyFont="1" applyFill="1" applyBorder="1" applyAlignment="1">
      <alignment horizontal="center"/>
    </xf>
    <xf numFmtId="164" fontId="8" fillId="2" borderId="8" xfId="1" applyNumberFormat="1" applyFont="1" applyFill="1" applyBorder="1" applyAlignment="1">
      <alignment horizontal="center"/>
    </xf>
    <xf numFmtId="3" fontId="7" fillId="0" borderId="9" xfId="0" applyNumberFormat="1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1" xfId="0" applyNumberFormat="1" applyFont="1" applyBorder="1" applyAlignment="1">
      <alignment horizontal="center"/>
    </xf>
    <xf numFmtId="3" fontId="7" fillId="0" borderId="12" xfId="0" applyNumberFormat="1" applyFont="1" applyBorder="1" applyAlignment="1">
      <alignment horizontal="center"/>
    </xf>
    <xf numFmtId="3" fontId="7" fillId="0" borderId="13" xfId="0" applyNumberFormat="1" applyFont="1" applyBorder="1" applyAlignment="1">
      <alignment horizontal="center"/>
    </xf>
    <xf numFmtId="164" fontId="4" fillId="0" borderId="14" xfId="0" applyNumberFormat="1" applyFont="1" applyBorder="1" applyAlignment="1">
      <alignment horizontal="center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8" fillId="0" borderId="0" xfId="0" applyFont="1"/>
    <xf numFmtId="164" fontId="4" fillId="0" borderId="0" xfId="0" applyNumberFormat="1" applyFont="1"/>
    <xf numFmtId="0" fontId="5" fillId="3" borderId="15" xfId="1" applyFont="1" applyFill="1" applyBorder="1" applyAlignment="1">
      <alignment horizontal="center" vertical="center"/>
    </xf>
    <xf numFmtId="0" fontId="5" fillId="3" borderId="16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4" fillId="0" borderId="10" xfId="1" applyFont="1" applyBorder="1"/>
    <xf numFmtId="0" fontId="4" fillId="0" borderId="11" xfId="1" applyFont="1" applyBorder="1"/>
    <xf numFmtId="0" fontId="4" fillId="0" borderId="14" xfId="1" applyFont="1" applyBorder="1"/>
    <xf numFmtId="0" fontId="4" fillId="0" borderId="0" xfId="1" applyFont="1"/>
    <xf numFmtId="165" fontId="4" fillId="0" borderId="11" xfId="1" applyNumberFormat="1" applyFont="1" applyBorder="1"/>
    <xf numFmtId="165" fontId="4" fillId="0" borderId="14" xfId="1" applyNumberFormat="1" applyFont="1" applyBorder="1"/>
    <xf numFmtId="0" fontId="7" fillId="0" borderId="17" xfId="0" applyFont="1" applyBorder="1"/>
    <xf numFmtId="0" fontId="7" fillId="0" borderId="18" xfId="0" applyFont="1" applyBorder="1"/>
    <xf numFmtId="0" fontId="11" fillId="0" borderId="0" xfId="0" applyFont="1"/>
    <xf numFmtId="0" fontId="5" fillId="3" borderId="19" xfId="1" applyFont="1" applyFill="1" applyBorder="1" applyAlignment="1">
      <alignment horizontal="center" vertical="center"/>
    </xf>
    <xf numFmtId="0" fontId="5" fillId="3" borderId="20" xfId="1" applyFont="1" applyFill="1" applyBorder="1" applyAlignment="1">
      <alignment horizontal="center" vertical="center"/>
    </xf>
    <xf numFmtId="165" fontId="4" fillId="0" borderId="12" xfId="1" applyNumberFormat="1" applyFont="1" applyBorder="1"/>
    <xf numFmtId="166" fontId="14" fillId="0" borderId="0" xfId="3" applyFont="1" applyFill="1">
      <alignment vertical="top"/>
    </xf>
    <xf numFmtId="166" fontId="16" fillId="0" borderId="0" xfId="3" applyFont="1" applyFill="1">
      <alignment vertical="top"/>
    </xf>
    <xf numFmtId="166" fontId="17" fillId="0" borderId="0" xfId="3" applyFont="1" applyFill="1">
      <alignment vertical="top"/>
    </xf>
    <xf numFmtId="166" fontId="18" fillId="4" borderId="0" xfId="2" applyFont="1" applyFill="1">
      <alignment vertical="top"/>
    </xf>
    <xf numFmtId="166" fontId="13" fillId="4" borderId="0" xfId="3" applyFill="1">
      <alignment vertical="top"/>
    </xf>
    <xf numFmtId="166" fontId="13" fillId="0" borderId="0" xfId="3" applyFill="1">
      <alignment vertical="top"/>
    </xf>
    <xf numFmtId="166" fontId="19" fillId="0" borderId="0" xfId="3" applyFont="1" applyFill="1">
      <alignment vertical="top"/>
    </xf>
    <xf numFmtId="166" fontId="20" fillId="0" borderId="0" xfId="3" applyFont="1" applyFill="1">
      <alignment vertical="top"/>
    </xf>
    <xf numFmtId="167" fontId="13" fillId="0" borderId="0" xfId="3" applyNumberFormat="1" applyFill="1" applyAlignment="1">
      <alignment horizontal="left" vertical="top"/>
    </xf>
    <xf numFmtId="166" fontId="13" fillId="0" borderId="0" xfId="3" applyFill="1" applyAlignment="1">
      <alignment horizontal="left" vertical="center"/>
    </xf>
    <xf numFmtId="169" fontId="13" fillId="0" borderId="0" xfId="4" applyNumberFormat="1" applyFont="1" applyFill="1" applyAlignment="1">
      <alignment horizontal="left" vertical="top"/>
    </xf>
    <xf numFmtId="166" fontId="21" fillId="0" borderId="0" xfId="5" applyNumberFormat="1" applyFont="1" applyFill="1" applyAlignment="1">
      <alignment vertical="top"/>
    </xf>
    <xf numFmtId="166" fontId="22" fillId="0" borderId="0" xfId="2" applyFont="1" applyAlignment="1"/>
    <xf numFmtId="166" fontId="2" fillId="4" borderId="0" xfId="2" applyFont="1" applyFill="1">
      <alignment vertical="top"/>
    </xf>
    <xf numFmtId="0" fontId="5" fillId="3" borderId="21" xfId="1" applyFont="1" applyFill="1" applyBorder="1" applyAlignment="1">
      <alignment horizontal="center" vertical="center" wrapText="1"/>
    </xf>
    <xf numFmtId="3" fontId="7" fillId="0" borderId="22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0" fontId="4" fillId="0" borderId="24" xfId="1" applyFont="1" applyBorder="1"/>
    <xf numFmtId="0" fontId="4" fillId="0" borderId="25" xfId="1" applyFont="1" applyBorder="1"/>
    <xf numFmtId="0" fontId="8" fillId="2" borderId="17" xfId="1" applyFont="1" applyFill="1" applyBorder="1"/>
    <xf numFmtId="0" fontId="4" fillId="0" borderId="26" xfId="1" applyFont="1" applyBorder="1"/>
    <xf numFmtId="3" fontId="4" fillId="0" borderId="0" xfId="0" applyNumberFormat="1" applyFont="1"/>
  </cellXfs>
  <cellStyles count="6">
    <cellStyle name="Hyperlink 2 2" xfId="5" xr:uid="{43737FB4-9129-4359-AF1C-2AB9EE2D7549}"/>
    <cellStyle name="Normal" xfId="0" builtinId="0"/>
    <cellStyle name="Normal 2 3 2 2" xfId="3" xr:uid="{1B59F590-D6FB-4455-A755-3BC8CE12D20F}"/>
    <cellStyle name="Normal 2 3 3" xfId="2" xr:uid="{F2E9D457-B659-4E26-9A22-C4859741BD94}"/>
    <cellStyle name="Normal 3" xfId="1" xr:uid="{174169F8-522B-400C-99ED-EACA5FD16058}"/>
    <cellStyle name="Year 2" xfId="4" xr:uid="{7D77CC02-FF4B-4656-BF87-FFA9F4BE9C82}"/>
  </cellStyles>
  <dxfs count="0"/>
  <tableStyles count="0" defaultTableStyle="TableStyleMedium2" defaultPivotStyle="PivotStyleLight16"/>
  <colors>
    <mruColors>
      <color rgb="FF003479"/>
      <color rgb="FF0034C9"/>
      <color rgb="FF0078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619941</xdr:colOff>
      <xdr:row>12</xdr:row>
      <xdr:rowOff>74839</xdr:rowOff>
    </xdr:from>
    <xdr:to>
      <xdr:col>8</xdr:col>
      <xdr:colOff>519620</xdr:colOff>
      <xdr:row>107</xdr:row>
      <xdr:rowOff>57151</xdr:rowOff>
    </xdr:to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078AD1B6-AA38-4DBA-A5E0-B1E88E75BCB5}"/>
            </a:ext>
          </a:extLst>
        </xdr:cNvPr>
        <xdr:cNvSpPr txBox="1"/>
      </xdr:nvSpPr>
      <xdr:spPr>
        <a:xfrm>
          <a:off x="543741" y="2494189"/>
          <a:ext cx="8986529" cy="13469711"/>
        </a:xfrm>
        <a:prstGeom prst="rect">
          <a:avLst/>
        </a:prstGeom>
        <a:noFill/>
        <a:ln>
          <a:noFill/>
        </a:ln>
      </xdr:spPr>
      <xdr:txBody>
        <a:bodyPr lIns="27432" tIns="22860" rIns="0" bIns="0" rtlCol="0"/>
        <a:lstStyle/>
        <a:p>
          <a:pPr algn="l"/>
          <a:r>
            <a:rPr lang="en-US" sz="1100" b="1">
              <a:latin typeface="+mn-lt"/>
            </a:rPr>
            <a:t>Summary of the model:</a:t>
          </a:r>
          <a:endParaRPr lang="en-US" sz="1100"/>
        </a:p>
        <a:p>
          <a:pPr algn="l"/>
          <a:endParaRPr lang="en-US" sz="1000" b="1">
            <a:solidFill>
              <a:srgbClr val="000000"/>
            </a:solidFill>
            <a:latin typeface="+mn-lt"/>
          </a:endParaRPr>
        </a:p>
        <a:p>
          <a:pPr algn="l"/>
          <a:r>
            <a:rPr lang="en-US" sz="1000">
              <a:latin typeface="+mn-lt"/>
            </a:rPr>
            <a:t>The purpose of this workbook is to show how the figures</a:t>
          </a:r>
          <a:r>
            <a:rPr lang="en-US" sz="1000" baseline="0">
              <a:latin typeface="+mn-lt"/>
            </a:rPr>
            <a:t> in Table 1 of the 'PR24 draft determinations: Expenditure allowances' document reconcile with the allowance outputs from the financial model displayed in the Key Dataset 2 file.</a:t>
          </a:r>
        </a:p>
        <a:p>
          <a:pPr algn="l"/>
          <a:endParaRPr lang="en-GB" sz="1100" b="1">
            <a:latin typeface="+mn-lt"/>
          </a:endParaRPr>
        </a:p>
        <a:p>
          <a:pPr algn="l"/>
          <a:r>
            <a:rPr lang="en-US" sz="1100" b="1">
              <a:latin typeface="+mn-lt"/>
            </a:rPr>
            <a:t>Quality assurance: </a:t>
          </a:r>
        </a:p>
        <a:p>
          <a:pPr algn="l"/>
          <a:endParaRPr lang="en-US" sz="1000">
            <a:latin typeface="+mn-lt"/>
          </a:endParaRPr>
        </a:p>
        <a:p>
          <a:pPr algn="l"/>
          <a:r>
            <a:rPr lang="en-US" sz="1000">
              <a:latin typeface="+mn-lt"/>
            </a:rPr>
            <a:t>Internal QA provided.</a:t>
          </a:r>
        </a:p>
        <a:p>
          <a:pPr algn="l"/>
          <a:endParaRPr lang="en-US" sz="1000">
            <a:latin typeface="+mn-lt"/>
          </a:endParaRPr>
        </a:p>
      </xdr:txBody>
    </xdr:sp>
    <xdr:clientData/>
  </xdr:twoCellAnchor>
  <xdr:twoCellAnchor editAs="oneCell">
    <xdr:from>
      <xdr:col>6</xdr:col>
      <xdr:colOff>238125</xdr:colOff>
      <xdr:row>1</xdr:row>
      <xdr:rowOff>9524</xdr:rowOff>
    </xdr:from>
    <xdr:to>
      <xdr:col>6</xdr:col>
      <xdr:colOff>238125</xdr:colOff>
      <xdr:row>5</xdr:row>
      <xdr:rowOff>95790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236A304-6729-40C4-AE79-E7A81AF44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05775" y="409574"/>
          <a:ext cx="0" cy="89350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24@ofwat.gov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54CE7-E4EF-420E-9712-FA9D9840B3A6}">
  <dimension ref="A1:K91"/>
  <sheetViews>
    <sheetView showGridLines="0" tabSelected="1" zoomScale="80" zoomScaleNormal="80" workbookViewId="0"/>
  </sheetViews>
  <sheetFormatPr defaultColWidth="0" defaultRowHeight="13.5" customHeight="1" zeroHeight="1" x14ac:dyDescent="0.2"/>
  <cols>
    <col min="1" max="1" width="8.25" style="42" bestFit="1" customWidth="1"/>
    <col min="2" max="2" width="62.625" style="42" customWidth="1"/>
    <col min="3" max="3" width="60.5" style="42" bestFit="1" customWidth="1"/>
    <col min="4" max="11" width="7.5" style="42" customWidth="1"/>
    <col min="12" max="16384" width="7.5" style="42" hidden="1"/>
  </cols>
  <sheetData>
    <row r="1" spans="1:11" s="43" customFormat="1" ht="21" customHeight="1" x14ac:dyDescent="0.2">
      <c r="A1" s="55" t="str">
        <f ca="1" xml:space="preserve"> RIGHT(CELL("filename", $A$1), LEN(CELL("filename", $A$1)) - SEARCH("]", CELL("filename", $A$1)))</f>
        <v>Cover</v>
      </c>
      <c r="B1" s="45"/>
      <c r="C1" s="46"/>
      <c r="D1" s="46"/>
      <c r="E1" s="46"/>
      <c r="F1" s="46"/>
      <c r="G1" s="46"/>
      <c r="H1" s="46"/>
      <c r="I1" s="46"/>
      <c r="J1" s="46"/>
      <c r="K1" s="46"/>
    </row>
    <row r="2" spans="1:11" s="43" customFormat="1" ht="12.75" x14ac:dyDescent="0.2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1" s="44" customFormat="1" ht="23.25" x14ac:dyDescent="0.2">
      <c r="A3" s="48"/>
      <c r="B3" s="49" t="s">
        <v>0</v>
      </c>
      <c r="C3" s="48"/>
      <c r="D3" s="48"/>
      <c r="E3" s="48"/>
      <c r="F3" s="48"/>
      <c r="G3" s="48"/>
      <c r="H3" s="48"/>
      <c r="I3" s="48"/>
      <c r="J3" s="48"/>
      <c r="K3" s="48"/>
    </row>
    <row r="4" spans="1:11" s="43" customFormat="1" ht="12.75" x14ac:dyDescent="0.2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11" s="43" customFormat="1" ht="12.75" x14ac:dyDescent="0.2">
      <c r="A5" s="47"/>
      <c r="B5" s="47" t="s">
        <v>1</v>
      </c>
      <c r="C5" s="50">
        <v>1</v>
      </c>
      <c r="D5" s="47"/>
      <c r="E5" s="47"/>
      <c r="F5" s="47"/>
      <c r="G5" s="47"/>
      <c r="H5" s="47"/>
      <c r="I5" s="47"/>
      <c r="J5" s="47"/>
      <c r="K5" s="47"/>
    </row>
    <row r="6" spans="1:11" s="43" customFormat="1" ht="12.75" x14ac:dyDescent="0.2">
      <c r="A6" s="47"/>
      <c r="B6" s="47" t="s">
        <v>2</v>
      </c>
      <c r="C6" s="51" t="str" cm="1">
        <f t="array" aca="1" ref="C6" ca="1">MID(CELL("filename"),SEARCH("[",CELL("filename"))+1, SEARCH("]",CELL("filename"))-SEARCH("[",CELL("filename"))-1)</f>
        <v>Reconciliation betwen expenditure allowance document and financial model (002).xlsx</v>
      </c>
      <c r="D6" s="47"/>
      <c r="E6" s="47"/>
      <c r="F6" s="47"/>
      <c r="G6" s="47"/>
      <c r="H6" s="47"/>
      <c r="I6" s="47"/>
      <c r="J6" s="47"/>
      <c r="K6" s="47"/>
    </row>
    <row r="7" spans="1:11" s="43" customFormat="1" ht="12.75" x14ac:dyDescent="0.2">
      <c r="A7" s="47"/>
      <c r="B7" s="47" t="s">
        <v>3</v>
      </c>
      <c r="C7" s="52">
        <v>45627</v>
      </c>
      <c r="D7" s="47"/>
      <c r="E7" s="47"/>
      <c r="F7" s="47"/>
      <c r="G7" s="47"/>
      <c r="H7" s="47"/>
      <c r="I7" s="47"/>
      <c r="J7" s="47"/>
      <c r="K7" s="47"/>
    </row>
    <row r="8" spans="1:11" s="43" customFormat="1" ht="12.75" x14ac:dyDescent="0.2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</row>
    <row r="9" spans="1:11" s="43" customFormat="1" ht="12.75" x14ac:dyDescent="0.2">
      <c r="A9" s="47"/>
      <c r="B9" s="47" t="s">
        <v>4</v>
      </c>
      <c r="C9" s="53" t="s">
        <v>5</v>
      </c>
      <c r="D9" s="47"/>
      <c r="E9" s="47"/>
      <c r="F9" s="47"/>
      <c r="G9" s="47"/>
      <c r="H9" s="47"/>
      <c r="I9" s="47"/>
      <c r="J9" s="47"/>
      <c r="K9" s="47"/>
    </row>
    <row r="10" spans="1:11" s="43" customFormat="1" ht="12.75" x14ac:dyDescent="0.2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</row>
    <row r="11" spans="1:11" s="43" customFormat="1" ht="12.75" x14ac:dyDescent="0.2">
      <c r="A11" s="47"/>
      <c r="B11" s="47" t="s">
        <v>6</v>
      </c>
      <c r="C11" s="54" t="s">
        <v>7</v>
      </c>
      <c r="D11" s="47"/>
      <c r="E11" s="47"/>
      <c r="F11" s="47"/>
      <c r="G11" s="47"/>
      <c r="H11" s="47"/>
      <c r="I11" s="47"/>
      <c r="J11" s="47"/>
      <c r="K11" s="47"/>
    </row>
    <row r="12" spans="1:11" s="43" customFormat="1" ht="12.75" x14ac:dyDescent="0.2">
      <c r="A12" s="47"/>
      <c r="B12" s="47"/>
      <c r="C12" s="47"/>
      <c r="D12" s="47"/>
      <c r="E12" s="47"/>
      <c r="F12" s="47"/>
      <c r="G12" s="47"/>
      <c r="H12" s="47"/>
      <c r="I12" s="47"/>
      <c r="J12" s="47"/>
      <c r="K12" s="47"/>
    </row>
    <row r="13" spans="1:11" s="43" customFormat="1" ht="12.75" x14ac:dyDescent="0.2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</row>
    <row r="14" spans="1:11" s="43" customFormat="1" ht="12.75" x14ac:dyDescent="0.2">
      <c r="A14" s="47"/>
      <c r="B14" s="47"/>
      <c r="C14" s="47"/>
      <c r="D14" s="47"/>
      <c r="E14" s="47"/>
      <c r="F14" s="47"/>
      <c r="G14" s="47"/>
      <c r="H14" s="47"/>
      <c r="I14" s="47"/>
      <c r="J14" s="47"/>
      <c r="K14" s="47"/>
    </row>
    <row r="15" spans="1:11" s="43" customFormat="1" ht="12.75" x14ac:dyDescent="0.2">
      <c r="A15" s="47"/>
      <c r="B15" s="47"/>
      <c r="C15" s="47"/>
      <c r="D15" s="47"/>
      <c r="E15" s="47"/>
      <c r="F15" s="47"/>
      <c r="G15" s="47"/>
      <c r="H15" s="47"/>
      <c r="I15" s="47"/>
      <c r="J15" s="47"/>
      <c r="K15" s="47"/>
    </row>
    <row r="16" spans="1:11" s="43" customFormat="1" ht="12.75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</row>
    <row r="17" spans="1:11" s="43" customFormat="1" ht="12.75" x14ac:dyDescent="0.2">
      <c r="A17" s="47"/>
      <c r="B17" s="47"/>
      <c r="C17" s="47"/>
      <c r="D17" s="47"/>
      <c r="E17" s="47"/>
      <c r="F17" s="47"/>
      <c r="G17" s="47"/>
      <c r="H17" s="47"/>
      <c r="I17" s="47"/>
      <c r="J17" s="47"/>
      <c r="K17" s="47"/>
    </row>
    <row r="18" spans="1:11" s="43" customFormat="1" ht="12.75" x14ac:dyDescent="0.2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47"/>
    </row>
    <row r="19" spans="1:11" s="43" customFormat="1" ht="12.75" x14ac:dyDescent="0.2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</row>
    <row r="20" spans="1:11" s="43" customFormat="1" ht="12.75" x14ac:dyDescent="0.2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47"/>
    </row>
    <row r="21" spans="1:11" s="43" customFormat="1" ht="12.75" x14ac:dyDescent="0.2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22" spans="1:11" s="43" customFormat="1" ht="12.75" x14ac:dyDescent="0.2">
      <c r="A22" s="47"/>
      <c r="B22" s="47"/>
      <c r="C22" s="47"/>
      <c r="D22" s="47"/>
      <c r="E22" s="47"/>
      <c r="F22" s="47"/>
      <c r="G22" s="47"/>
      <c r="H22" s="47"/>
      <c r="I22" s="47"/>
      <c r="J22" s="47"/>
      <c r="K22" s="47"/>
    </row>
    <row r="23" spans="1:11" s="43" customFormat="1" ht="12.75" x14ac:dyDescent="0.2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47"/>
    </row>
    <row r="24" spans="1:11" s="43" customFormat="1" ht="12.75" x14ac:dyDescent="0.2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47"/>
    </row>
    <row r="25" spans="1:11" s="43" customFormat="1" ht="12.75" x14ac:dyDescent="0.2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</row>
    <row r="26" spans="1:11" s="43" customFormat="1" ht="12.75" x14ac:dyDescent="0.2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</row>
    <row r="27" spans="1:11" s="43" customFormat="1" ht="12.75" x14ac:dyDescent="0.2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7"/>
    </row>
    <row r="28" spans="1:11" s="43" customFormat="1" ht="12.75" x14ac:dyDescent="0.2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</row>
    <row r="29" spans="1:11" s="43" customFormat="1" ht="12.75" x14ac:dyDescent="0.2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</row>
    <row r="30" spans="1:11" s="43" customFormat="1" ht="12.75" x14ac:dyDescent="0.2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</row>
    <row r="31" spans="1:11" s="43" customFormat="1" ht="12.75" x14ac:dyDescent="0.2">
      <c r="A31" s="47"/>
      <c r="B31" s="47"/>
      <c r="C31" s="47"/>
      <c r="D31" s="47"/>
      <c r="E31" s="47"/>
      <c r="F31" s="47"/>
      <c r="G31" s="47"/>
      <c r="H31" s="47"/>
      <c r="I31" s="47"/>
      <c r="J31" s="47"/>
      <c r="K31" s="47"/>
    </row>
    <row r="32" spans="1:11" s="43" customFormat="1" ht="12.75" x14ac:dyDescent="0.2">
      <c r="A32" s="47"/>
      <c r="B32" s="47"/>
      <c r="C32" s="47"/>
      <c r="D32" s="47"/>
      <c r="E32" s="47"/>
      <c r="F32" s="47"/>
      <c r="G32" s="47"/>
      <c r="H32" s="47"/>
      <c r="I32" s="47"/>
      <c r="J32" s="47"/>
      <c r="K32" s="47"/>
    </row>
    <row r="33" spans="1:11" s="43" customFormat="1" ht="12.75" x14ac:dyDescent="0.2">
      <c r="A33" s="47"/>
      <c r="B33" s="47"/>
      <c r="C33" s="47"/>
      <c r="D33" s="47"/>
      <c r="E33" s="47"/>
      <c r="F33" s="47"/>
      <c r="G33" s="47"/>
      <c r="H33" s="47"/>
      <c r="I33" s="47"/>
      <c r="J33" s="47"/>
      <c r="K33" s="47"/>
    </row>
    <row r="34" spans="1:11" s="43" customFormat="1" ht="12.75" x14ac:dyDescent="0.2">
      <c r="A34" s="47"/>
      <c r="B34" s="47"/>
      <c r="C34" s="47"/>
      <c r="D34" s="47"/>
      <c r="E34" s="47"/>
      <c r="F34" s="47"/>
      <c r="G34" s="47"/>
      <c r="H34" s="47"/>
      <c r="I34" s="47"/>
      <c r="J34" s="47"/>
      <c r="K34" s="47"/>
    </row>
    <row r="35" spans="1:11" s="43" customFormat="1" ht="12.75" x14ac:dyDescent="0.2">
      <c r="A35" s="47"/>
      <c r="B35" s="47"/>
      <c r="C35" s="47"/>
      <c r="D35" s="47"/>
      <c r="E35" s="47"/>
      <c r="F35" s="47"/>
      <c r="G35" s="47"/>
      <c r="H35" s="47"/>
      <c r="I35" s="47"/>
      <c r="J35" s="47"/>
      <c r="K35" s="47"/>
    </row>
    <row r="36" spans="1:11" s="43" customFormat="1" ht="12.75" x14ac:dyDescent="0.2">
      <c r="A36" s="47"/>
      <c r="B36" s="47"/>
      <c r="C36" s="47"/>
      <c r="D36" s="47"/>
      <c r="E36" s="47"/>
      <c r="F36" s="47"/>
      <c r="G36" s="47"/>
      <c r="H36" s="47"/>
      <c r="I36" s="47"/>
      <c r="J36" s="47"/>
      <c r="K36" s="47"/>
    </row>
    <row r="37" spans="1:11" s="43" customFormat="1" ht="12.75" x14ac:dyDescent="0.2">
      <c r="A37" s="47"/>
      <c r="B37" s="47"/>
      <c r="C37" s="47"/>
      <c r="D37" s="47"/>
      <c r="E37" s="47"/>
      <c r="F37" s="47"/>
      <c r="G37" s="47"/>
      <c r="H37" s="47"/>
      <c r="I37" s="47"/>
      <c r="J37" s="47"/>
      <c r="K37" s="47"/>
    </row>
    <row r="38" spans="1:11" s="43" customFormat="1" ht="12.75" x14ac:dyDescent="0.2">
      <c r="A38" s="47"/>
      <c r="B38" s="47"/>
      <c r="C38" s="47"/>
      <c r="D38" s="47"/>
      <c r="E38" s="47"/>
      <c r="F38" s="47"/>
      <c r="G38" s="47"/>
      <c r="H38" s="47"/>
      <c r="I38" s="47"/>
      <c r="J38" s="47"/>
      <c r="K38" s="47"/>
    </row>
    <row r="39" spans="1:11" s="43" customFormat="1" ht="13.5" customHeight="1" x14ac:dyDescent="0.2">
      <c r="A39" s="47"/>
      <c r="B39" s="47"/>
      <c r="C39" s="47"/>
      <c r="D39" s="47"/>
      <c r="E39" s="47"/>
      <c r="F39" s="47"/>
      <c r="G39" s="47"/>
      <c r="H39" s="47"/>
      <c r="I39" s="47"/>
      <c r="J39" s="47"/>
      <c r="K39" s="47"/>
    </row>
    <row r="40" spans="1:11" s="43" customFormat="1" ht="13.5" customHeight="1" x14ac:dyDescent="0.2">
      <c r="A40" s="47"/>
      <c r="B40" s="47"/>
      <c r="C40" s="47"/>
      <c r="D40" s="47"/>
      <c r="E40" s="47"/>
      <c r="F40" s="47"/>
      <c r="G40" s="47"/>
      <c r="H40" s="47"/>
      <c r="I40" s="47"/>
      <c r="J40" s="47"/>
      <c r="K40" s="47"/>
    </row>
    <row r="41" spans="1:11" s="43" customFormat="1" ht="13.5" customHeight="1" x14ac:dyDescent="0.2">
      <c r="A41" s="47"/>
      <c r="B41" s="47"/>
      <c r="C41" s="47"/>
      <c r="D41" s="47"/>
      <c r="E41" s="47"/>
      <c r="F41" s="47"/>
      <c r="G41" s="47"/>
      <c r="H41" s="47"/>
      <c r="I41" s="47"/>
      <c r="J41" s="47"/>
      <c r="K41" s="47"/>
    </row>
    <row r="42" spans="1:11" s="43" customFormat="1" ht="13.5" customHeight="1" x14ac:dyDescent="0.2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</row>
    <row r="43" spans="1:11" s="43" customFormat="1" ht="13.5" customHeight="1" x14ac:dyDescent="0.2">
      <c r="A43" s="47"/>
      <c r="B43" s="47"/>
      <c r="C43" s="47"/>
      <c r="D43" s="47"/>
      <c r="E43" s="47"/>
      <c r="F43" s="47"/>
      <c r="G43" s="47"/>
      <c r="H43" s="47"/>
      <c r="I43" s="47"/>
      <c r="J43" s="47"/>
      <c r="K43" s="47"/>
    </row>
    <row r="44" spans="1:11" s="43" customFormat="1" ht="13.5" customHeight="1" x14ac:dyDescent="0.2">
      <c r="A44" s="47"/>
      <c r="B44" s="47"/>
      <c r="C44" s="47"/>
      <c r="D44" s="47"/>
      <c r="E44" s="47"/>
      <c r="F44" s="47"/>
      <c r="G44" s="47"/>
      <c r="H44" s="47"/>
      <c r="I44" s="47"/>
      <c r="J44" s="47"/>
      <c r="K44" s="47"/>
    </row>
    <row r="45" spans="1:11" s="43" customFormat="1" ht="13.5" customHeight="1" x14ac:dyDescent="0.2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</row>
    <row r="46" spans="1:11" s="43" customFormat="1" ht="13.5" customHeight="1" x14ac:dyDescent="0.2">
      <c r="A46" s="47"/>
      <c r="B46" s="47"/>
      <c r="C46" s="47"/>
      <c r="D46" s="47"/>
      <c r="E46" s="47"/>
      <c r="F46" s="47"/>
      <c r="G46" s="47"/>
      <c r="H46" s="47"/>
      <c r="I46" s="47"/>
      <c r="J46" s="47"/>
      <c r="K46" s="47"/>
    </row>
    <row r="47" spans="1:11" s="43" customFormat="1" ht="13.5" customHeight="1" x14ac:dyDescent="0.2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47"/>
    </row>
    <row r="48" spans="1:11" s="43" customFormat="1" ht="13.5" customHeight="1" x14ac:dyDescent="0.2">
      <c r="A48" s="47"/>
      <c r="B48" s="47"/>
      <c r="C48" s="47"/>
      <c r="D48" s="47"/>
      <c r="E48" s="47"/>
      <c r="F48" s="47"/>
      <c r="G48" s="47"/>
      <c r="H48" s="47"/>
      <c r="I48" s="47"/>
      <c r="J48" s="47"/>
      <c r="K48" s="47"/>
    </row>
    <row r="49" spans="1:11" s="43" customFormat="1" ht="13.5" customHeight="1" x14ac:dyDescent="0.2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47"/>
    </row>
    <row r="50" spans="1:11" s="43" customFormat="1" ht="13.5" customHeight="1" x14ac:dyDescent="0.2">
      <c r="A50" s="47"/>
      <c r="B50" s="47"/>
      <c r="C50" s="47"/>
      <c r="D50" s="47"/>
      <c r="E50" s="47"/>
      <c r="F50" s="47"/>
      <c r="G50" s="47"/>
      <c r="H50" s="47"/>
      <c r="I50" s="47"/>
      <c r="J50" s="47"/>
      <c r="K50" s="47"/>
    </row>
    <row r="51" spans="1:11" s="43" customFormat="1" ht="13.5" customHeight="1" x14ac:dyDescent="0.2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</row>
    <row r="52" spans="1:11" s="43" customFormat="1" ht="13.5" customHeight="1" x14ac:dyDescent="0.2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</row>
    <row r="53" spans="1:11" s="43" customFormat="1" ht="13.5" customHeight="1" x14ac:dyDescent="0.2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</row>
    <row r="54" spans="1:11" s="43" customFormat="1" ht="13.5" customHeight="1" x14ac:dyDescent="0.2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</row>
    <row r="55" spans="1:11" s="43" customFormat="1" ht="13.5" customHeight="1" x14ac:dyDescent="0.2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</row>
    <row r="56" spans="1:11" s="43" customFormat="1" ht="13.5" customHeight="1" x14ac:dyDescent="0.2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</row>
    <row r="57" spans="1:11" s="43" customFormat="1" ht="13.5" customHeight="1" x14ac:dyDescent="0.2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</row>
    <row r="58" spans="1:11" s="43" customFormat="1" ht="13.5" customHeight="1" x14ac:dyDescent="0.2">
      <c r="A58" s="47"/>
      <c r="B58" s="47"/>
      <c r="C58" s="47"/>
      <c r="D58" s="47"/>
      <c r="E58" s="47"/>
      <c r="F58" s="47"/>
      <c r="G58" s="47"/>
      <c r="H58" s="47"/>
      <c r="I58" s="47"/>
      <c r="J58" s="47"/>
      <c r="K58" s="47"/>
    </row>
    <row r="59" spans="1:11" s="43" customFormat="1" ht="13.5" customHeight="1" x14ac:dyDescent="0.2">
      <c r="A59" s="47"/>
      <c r="B59" s="47"/>
      <c r="C59" s="47"/>
      <c r="D59" s="47"/>
      <c r="E59" s="47"/>
      <c r="F59" s="47"/>
      <c r="G59" s="47"/>
      <c r="H59" s="47"/>
      <c r="I59" s="47"/>
      <c r="J59" s="47"/>
      <c r="K59" s="47"/>
    </row>
    <row r="60" spans="1:11" s="43" customFormat="1" ht="13.5" customHeight="1" x14ac:dyDescent="0.2">
      <c r="A60" s="47"/>
      <c r="B60" s="47"/>
      <c r="C60" s="47"/>
      <c r="D60" s="47"/>
      <c r="E60" s="47"/>
      <c r="F60" s="47"/>
      <c r="G60" s="47"/>
      <c r="H60" s="47"/>
      <c r="I60" s="47"/>
      <c r="J60" s="47"/>
      <c r="K60" s="47"/>
    </row>
    <row r="61" spans="1:11" s="43" customFormat="1" ht="13.5" customHeight="1" x14ac:dyDescent="0.2">
      <c r="A61" s="47"/>
      <c r="B61" s="47"/>
      <c r="C61" s="47"/>
      <c r="D61" s="47"/>
      <c r="E61" s="47"/>
      <c r="F61" s="47"/>
      <c r="G61" s="47"/>
      <c r="H61" s="47"/>
      <c r="I61" s="47"/>
      <c r="J61" s="47"/>
      <c r="K61" s="47"/>
    </row>
    <row r="62" spans="1:11" s="43" customFormat="1" ht="13.5" customHeight="1" x14ac:dyDescent="0.2">
      <c r="A62" s="47"/>
      <c r="B62" s="47"/>
      <c r="C62" s="47"/>
      <c r="D62" s="47"/>
      <c r="E62" s="47"/>
      <c r="F62" s="47"/>
      <c r="G62" s="47"/>
      <c r="H62" s="47"/>
      <c r="I62" s="47"/>
      <c r="J62" s="47"/>
      <c r="K62" s="47"/>
    </row>
    <row r="63" spans="1:11" s="43" customFormat="1" ht="13.5" customHeight="1" x14ac:dyDescent="0.2">
      <c r="A63" s="47"/>
      <c r="B63" s="47"/>
      <c r="C63" s="47"/>
      <c r="D63" s="47"/>
      <c r="E63" s="47"/>
      <c r="F63" s="47"/>
      <c r="G63" s="47"/>
      <c r="H63" s="47"/>
      <c r="I63" s="47"/>
      <c r="J63" s="47"/>
      <c r="K63" s="47"/>
    </row>
    <row r="64" spans="1:11" s="43" customFormat="1" ht="13.5" customHeight="1" x14ac:dyDescent="0.2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</row>
    <row r="65" spans="1:11" s="43" customFormat="1" ht="13.5" customHeight="1" x14ac:dyDescent="0.2">
      <c r="A65" s="47"/>
      <c r="B65" s="47"/>
      <c r="C65" s="47"/>
      <c r="D65" s="47"/>
      <c r="E65" s="47"/>
      <c r="F65" s="47"/>
      <c r="G65" s="47"/>
      <c r="H65" s="47"/>
      <c r="I65" s="47"/>
      <c r="J65" s="47"/>
      <c r="K65" s="47"/>
    </row>
    <row r="66" spans="1:11" s="43" customFormat="1" ht="13.5" customHeight="1" x14ac:dyDescent="0.2">
      <c r="A66" s="47"/>
      <c r="B66" s="47"/>
      <c r="C66" s="47"/>
      <c r="D66" s="47"/>
      <c r="E66" s="47"/>
      <c r="F66" s="47"/>
      <c r="G66" s="47"/>
      <c r="H66" s="47"/>
      <c r="I66" s="47"/>
      <c r="J66" s="47"/>
      <c r="K66" s="47"/>
    </row>
    <row r="67" spans="1:11" s="43" customFormat="1" ht="13.5" customHeight="1" x14ac:dyDescent="0.2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</row>
    <row r="68" spans="1:11" s="43" customFormat="1" ht="13.5" customHeight="1" x14ac:dyDescent="0.2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</row>
    <row r="69" spans="1:11" s="43" customFormat="1" ht="13.5" customHeight="1" x14ac:dyDescent="0.2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</row>
    <row r="70" spans="1:11" s="43" customFormat="1" ht="13.5" customHeight="1" x14ac:dyDescent="0.2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</row>
    <row r="71" spans="1:11" s="43" customFormat="1" ht="13.5" customHeight="1" x14ac:dyDescent="0.2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</row>
    <row r="72" spans="1:11" s="43" customFormat="1" ht="13.5" customHeight="1" x14ac:dyDescent="0.2">
      <c r="A72" s="47"/>
      <c r="B72" s="47"/>
      <c r="C72" s="47"/>
      <c r="D72" s="47"/>
      <c r="E72" s="47"/>
      <c r="F72" s="47"/>
      <c r="G72" s="47"/>
      <c r="H72" s="47"/>
      <c r="I72" s="47"/>
      <c r="J72" s="47"/>
      <c r="K72" s="47"/>
    </row>
    <row r="73" spans="1:11" s="43" customFormat="1" ht="13.5" customHeight="1" x14ac:dyDescent="0.2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</row>
    <row r="74" spans="1:11" s="43" customFormat="1" ht="13.5" customHeight="1" x14ac:dyDescent="0.2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</row>
    <row r="75" spans="1:11" s="43" customFormat="1" ht="13.5" customHeight="1" x14ac:dyDescent="0.2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</row>
    <row r="76" spans="1:11" s="43" customFormat="1" ht="13.5" customHeight="1" x14ac:dyDescent="0.2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</row>
    <row r="77" spans="1:11" s="43" customFormat="1" ht="13.5" customHeight="1" x14ac:dyDescent="0.2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</row>
    <row r="78" spans="1:11" s="43" customFormat="1" ht="13.5" customHeight="1" x14ac:dyDescent="0.2">
      <c r="A78" s="47"/>
      <c r="B78" s="47"/>
      <c r="C78" s="47"/>
      <c r="D78" s="47"/>
      <c r="E78" s="47"/>
      <c r="F78" s="47"/>
      <c r="G78" s="47"/>
      <c r="H78" s="47"/>
      <c r="I78" s="47"/>
      <c r="J78" s="47"/>
      <c r="K78" s="47"/>
    </row>
    <row r="79" spans="1:11" s="43" customFormat="1" ht="13.5" customHeight="1" x14ac:dyDescent="0.2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</row>
    <row r="80" spans="1:11" s="43" customFormat="1" ht="13.5" customHeight="1" x14ac:dyDescent="0.2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</row>
    <row r="81" spans="1:11" s="43" customFormat="1" ht="13.5" customHeight="1" x14ac:dyDescent="0.2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</row>
    <row r="82" spans="1:11" s="43" customFormat="1" ht="13.5" customHeight="1" x14ac:dyDescent="0.2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</row>
    <row r="83" spans="1:11" s="43" customFormat="1" ht="13.5" customHeight="1" x14ac:dyDescent="0.2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</row>
    <row r="84" spans="1:11" s="43" customFormat="1" ht="13.5" customHeight="1" x14ac:dyDescent="0.2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</row>
    <row r="85" spans="1:11" s="43" customFormat="1" ht="13.5" customHeight="1" x14ac:dyDescent="0.2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</row>
    <row r="86" spans="1:11" s="43" customFormat="1" ht="13.5" customHeight="1" x14ac:dyDescent="0.2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</row>
    <row r="87" spans="1:11" s="43" customFormat="1" ht="13.5" customHeight="1" x14ac:dyDescent="0.2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</row>
    <row r="88" spans="1:11" s="43" customFormat="1" ht="13.5" customHeight="1" x14ac:dyDescent="0.2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</row>
    <row r="89" spans="1:11" ht="13.5" customHeight="1" x14ac:dyDescent="0.2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</row>
    <row r="90" spans="1:11" ht="13.5" customHeight="1" x14ac:dyDescent="0.2">
      <c r="A90" s="47"/>
      <c r="B90" s="47"/>
      <c r="C90" s="47"/>
      <c r="D90" s="47"/>
      <c r="E90" s="47"/>
      <c r="F90" s="47"/>
      <c r="G90" s="47"/>
      <c r="H90" s="47"/>
      <c r="I90" s="47"/>
      <c r="J90" s="47"/>
      <c r="K90" s="47"/>
    </row>
    <row r="91" spans="1:11" ht="13.5" customHeight="1" x14ac:dyDescent="0.2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</row>
  </sheetData>
  <hyperlinks>
    <hyperlink ref="C9" r:id="rId1" xr:uid="{7094BB9C-7D89-4A8A-84A0-26993CEF6E8F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B4495-4B99-4CC4-8886-5BDA0CBBF3DA}">
  <dimension ref="A1:Q43"/>
  <sheetViews>
    <sheetView zoomScale="80" zoomScaleNormal="80" workbookViewId="0"/>
  </sheetViews>
  <sheetFormatPr defaultRowHeight="15" x14ac:dyDescent="0.25"/>
  <cols>
    <col min="1" max="1" width="5" style="4" customWidth="1"/>
    <col min="2" max="2" width="62" style="4" customWidth="1"/>
    <col min="3" max="3" width="21.625" style="4" customWidth="1"/>
    <col min="4" max="15" width="18.625" style="4" customWidth="1"/>
    <col min="16" max="16384" width="9" style="4"/>
  </cols>
  <sheetData>
    <row r="1" spans="1:15" s="3" customFormat="1" ht="21" x14ac:dyDescent="0.35">
      <c r="A1" s="1" t="s">
        <v>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.75" thickBot="1" x14ac:dyDescent="0.3"/>
    <row r="3" spans="1:15" ht="60" x14ac:dyDescent="0.25">
      <c r="B3" s="27" t="s">
        <v>9</v>
      </c>
      <c r="C3" s="56" t="s">
        <v>10</v>
      </c>
      <c r="D3" s="6" t="s">
        <v>11</v>
      </c>
      <c r="E3" s="6" t="s">
        <v>12</v>
      </c>
      <c r="F3" s="6" t="s">
        <v>13</v>
      </c>
      <c r="G3" s="6" t="s">
        <v>14</v>
      </c>
      <c r="H3" s="6" t="s">
        <v>15</v>
      </c>
      <c r="I3" s="6" t="s">
        <v>16</v>
      </c>
      <c r="J3" s="6" t="s">
        <v>17</v>
      </c>
      <c r="K3" s="6" t="s">
        <v>18</v>
      </c>
      <c r="L3" s="6" t="s">
        <v>19</v>
      </c>
      <c r="M3" s="6" t="s">
        <v>20</v>
      </c>
      <c r="N3" s="6" t="s">
        <v>21</v>
      </c>
      <c r="O3" s="7" t="s">
        <v>22</v>
      </c>
    </row>
    <row r="4" spans="1:15" x14ac:dyDescent="0.25">
      <c r="A4" s="8" t="s">
        <v>23</v>
      </c>
      <c r="B4" s="59" t="s">
        <v>24</v>
      </c>
      <c r="C4" s="57">
        <v>11213.076181360568</v>
      </c>
      <c r="D4" s="9">
        <v>242.21961450701929</v>
      </c>
      <c r="E4" s="9">
        <v>501.03126762711713</v>
      </c>
      <c r="F4" s="9">
        <v>81.037381874344135</v>
      </c>
      <c r="G4" s="9">
        <v>350.16754666522803</v>
      </c>
      <c r="H4" s="9">
        <v>52.179520000000011</v>
      </c>
      <c r="I4" s="9">
        <v>0</v>
      </c>
      <c r="J4" s="9">
        <v>0</v>
      </c>
      <c r="K4" s="9">
        <v>38.081536958460354</v>
      </c>
      <c r="L4" s="9">
        <v>204</v>
      </c>
      <c r="M4" s="9">
        <f xml:space="preserve"> C4 - SUM(D4:I4) + SUM(J4:L4)</f>
        <v>10228.522387645318</v>
      </c>
      <c r="N4" s="9">
        <v>10228.52238764532</v>
      </c>
      <c r="O4" s="10">
        <f xml:space="preserve"> M4 - N4</f>
        <v>0</v>
      </c>
    </row>
    <row r="5" spans="1:15" x14ac:dyDescent="0.25">
      <c r="A5" s="8" t="s">
        <v>25</v>
      </c>
      <c r="B5" s="59" t="s">
        <v>26</v>
      </c>
      <c r="C5" s="57">
        <v>6129.1638452202833</v>
      </c>
      <c r="D5" s="9">
        <v>132.57197574249858</v>
      </c>
      <c r="E5" s="9">
        <v>320.06807615933349</v>
      </c>
      <c r="F5" s="9">
        <v>0</v>
      </c>
      <c r="G5" s="9">
        <v>145.64514250231895</v>
      </c>
      <c r="H5" s="9">
        <v>0</v>
      </c>
      <c r="I5" s="9">
        <v>0</v>
      </c>
      <c r="J5" s="9">
        <v>0</v>
      </c>
      <c r="K5" s="9">
        <v>19.902226057867701</v>
      </c>
      <c r="L5" s="9">
        <v>0</v>
      </c>
      <c r="M5" s="9">
        <f t="shared" ref="M5:M19" si="0" xml:space="preserve"> C5 - SUM(D5:I5) + SUM(J5:L5)</f>
        <v>5550.7808768739997</v>
      </c>
      <c r="N5" s="9">
        <v>5550.7808768740015</v>
      </c>
      <c r="O5" s="10">
        <f t="shared" ref="O5:O19" si="1" xml:space="preserve"> M5 - N5</f>
        <v>0</v>
      </c>
    </row>
    <row r="6" spans="1:15" x14ac:dyDescent="0.25">
      <c r="A6" s="8" t="s">
        <v>27</v>
      </c>
      <c r="B6" s="59" t="s">
        <v>28</v>
      </c>
      <c r="C6" s="57">
        <v>272.32825949980673</v>
      </c>
      <c r="D6" s="9">
        <v>5.9935418883540024</v>
      </c>
      <c r="E6" s="9">
        <v>16.565188783535358</v>
      </c>
      <c r="F6" s="9">
        <v>0</v>
      </c>
      <c r="G6" s="9">
        <v>4.741001668183177</v>
      </c>
      <c r="H6" s="9">
        <v>0</v>
      </c>
      <c r="I6" s="9">
        <v>0</v>
      </c>
      <c r="J6" s="9">
        <v>0</v>
      </c>
      <c r="K6" s="9">
        <v>0.63989591422203396</v>
      </c>
      <c r="L6" s="9">
        <v>0</v>
      </c>
      <c r="M6" s="9">
        <f t="shared" si="0"/>
        <v>245.66842307395623</v>
      </c>
      <c r="N6" s="9">
        <v>245.66842307395626</v>
      </c>
      <c r="O6" s="10">
        <f t="shared" si="1"/>
        <v>0</v>
      </c>
    </row>
    <row r="7" spans="1:15" x14ac:dyDescent="0.25">
      <c r="A7" s="8" t="s">
        <v>29</v>
      </c>
      <c r="B7" s="59" t="s">
        <v>30</v>
      </c>
      <c r="C7" s="57">
        <v>6274.2067759616384</v>
      </c>
      <c r="D7" s="9">
        <v>120.90184809763741</v>
      </c>
      <c r="E7" s="9">
        <v>324.65878647510419</v>
      </c>
      <c r="F7" s="9">
        <v>93.395431285625975</v>
      </c>
      <c r="G7" s="9">
        <v>79.791841157996387</v>
      </c>
      <c r="H7" s="9">
        <v>285.048</v>
      </c>
      <c r="I7" s="9">
        <v>0</v>
      </c>
      <c r="J7" s="9">
        <v>0</v>
      </c>
      <c r="K7" s="9">
        <v>21.785151236178585</v>
      </c>
      <c r="L7" s="9">
        <v>0</v>
      </c>
      <c r="M7" s="9">
        <f t="shared" si="0"/>
        <v>5392.1960201814527</v>
      </c>
      <c r="N7" s="9">
        <v>5392.1960201814527</v>
      </c>
      <c r="O7" s="10">
        <f t="shared" si="1"/>
        <v>0</v>
      </c>
    </row>
    <row r="8" spans="1:15" x14ac:dyDescent="0.25">
      <c r="A8" s="8" t="s">
        <v>31</v>
      </c>
      <c r="B8" s="59" t="s">
        <v>32</v>
      </c>
      <c r="C8" s="57">
        <v>15232.978723772681</v>
      </c>
      <c r="D8" s="9">
        <v>316.14657382467158</v>
      </c>
      <c r="E8" s="9">
        <v>728.85702744290279</v>
      </c>
      <c r="F8" s="9">
        <v>340.68945084467509</v>
      </c>
      <c r="G8" s="9">
        <v>674.89093607739835</v>
      </c>
      <c r="H8" s="9">
        <v>102.6</v>
      </c>
      <c r="I8" s="9">
        <v>0</v>
      </c>
      <c r="J8" s="9">
        <v>0</v>
      </c>
      <c r="K8" s="9">
        <v>46.566827937204131</v>
      </c>
      <c r="L8" s="9">
        <v>0</v>
      </c>
      <c r="M8" s="9">
        <f t="shared" si="0"/>
        <v>13116.361563520237</v>
      </c>
      <c r="N8" s="9">
        <v>13116.36156352024</v>
      </c>
      <c r="O8" s="10">
        <f t="shared" si="1"/>
        <v>0</v>
      </c>
    </row>
    <row r="9" spans="1:15" x14ac:dyDescent="0.25">
      <c r="A9" s="8" t="s">
        <v>33</v>
      </c>
      <c r="B9" s="59" t="s">
        <v>34</v>
      </c>
      <c r="C9" s="57">
        <v>4653.1520332995169</v>
      </c>
      <c r="D9" s="9">
        <v>97.651169840123657</v>
      </c>
      <c r="E9" s="9">
        <v>237.84741646437089</v>
      </c>
      <c r="F9" s="9">
        <v>96.713037011227087</v>
      </c>
      <c r="G9" s="9">
        <v>107.27164834654613</v>
      </c>
      <c r="H9" s="9">
        <v>0</v>
      </c>
      <c r="I9" s="9">
        <v>0</v>
      </c>
      <c r="J9" s="9">
        <v>0</v>
      </c>
      <c r="K9" s="9">
        <v>9.5323557302272874</v>
      </c>
      <c r="L9" s="9">
        <v>0</v>
      </c>
      <c r="M9" s="9">
        <f t="shared" si="0"/>
        <v>4123.2011173674764</v>
      </c>
      <c r="N9" s="9">
        <v>4123.2011173674773</v>
      </c>
      <c r="O9" s="10">
        <f t="shared" si="1"/>
        <v>0</v>
      </c>
    </row>
    <row r="10" spans="1:15" x14ac:dyDescent="0.25">
      <c r="A10" s="8" t="s">
        <v>35</v>
      </c>
      <c r="B10" s="59" t="s">
        <v>36</v>
      </c>
      <c r="C10" s="57">
        <v>8697.9273525343488</v>
      </c>
      <c r="D10" s="9">
        <v>167.8841658886613</v>
      </c>
      <c r="E10" s="9">
        <v>356.45137401781881</v>
      </c>
      <c r="F10" s="9">
        <v>89.238639906717822</v>
      </c>
      <c r="G10" s="9">
        <v>240.69080703110575</v>
      </c>
      <c r="H10" s="9">
        <v>653.92660000000001</v>
      </c>
      <c r="I10" s="9">
        <v>0</v>
      </c>
      <c r="J10" s="9">
        <f xml:space="preserve"> I39</f>
        <v>14.111000000000004</v>
      </c>
      <c r="K10" s="9">
        <v>30.646862917598739</v>
      </c>
      <c r="L10" s="9">
        <v>0</v>
      </c>
      <c r="M10" s="9">
        <f t="shared" si="0"/>
        <v>7234.4936286076436</v>
      </c>
      <c r="N10" s="9">
        <v>7234.4936286076399</v>
      </c>
      <c r="O10" s="10">
        <f t="shared" si="1"/>
        <v>0</v>
      </c>
    </row>
    <row r="11" spans="1:15" x14ac:dyDescent="0.25">
      <c r="A11" s="8" t="s">
        <v>37</v>
      </c>
      <c r="B11" s="59" t="s">
        <v>38</v>
      </c>
      <c r="C11" s="57">
        <v>20873.965238958677</v>
      </c>
      <c r="D11" s="9">
        <v>409.7508522595017</v>
      </c>
      <c r="E11" s="9">
        <v>1027.6620342050282</v>
      </c>
      <c r="F11" s="9">
        <v>0</v>
      </c>
      <c r="G11" s="9">
        <v>555.63840057691675</v>
      </c>
      <c r="H11" s="9">
        <v>1075.1431000000066</v>
      </c>
      <c r="I11" s="9">
        <v>0</v>
      </c>
      <c r="J11" s="9">
        <v>0</v>
      </c>
      <c r="K11" s="9">
        <v>70.004515138487108</v>
      </c>
      <c r="L11" s="9">
        <v>0</v>
      </c>
      <c r="M11" s="9">
        <f t="shared" si="0"/>
        <v>17875.77536705571</v>
      </c>
      <c r="N11" s="9">
        <v>17875.77536705571</v>
      </c>
      <c r="O11" s="10">
        <f t="shared" si="1"/>
        <v>0</v>
      </c>
    </row>
    <row r="12" spans="1:15" x14ac:dyDescent="0.25">
      <c r="A12" s="8" t="s">
        <v>39</v>
      </c>
      <c r="B12" s="59" t="s">
        <v>40</v>
      </c>
      <c r="C12" s="57">
        <v>13587.255881009452</v>
      </c>
      <c r="D12" s="9">
        <v>275.51304456332946</v>
      </c>
      <c r="E12" s="9">
        <v>650.01187473876871</v>
      </c>
      <c r="F12" s="9">
        <v>277.47475253197962</v>
      </c>
      <c r="G12" s="9">
        <v>599.72681784730514</v>
      </c>
      <c r="H12" s="9">
        <v>175.21</v>
      </c>
      <c r="I12" s="9">
        <v>0</v>
      </c>
      <c r="J12" s="9">
        <v>0</v>
      </c>
      <c r="K12" s="9">
        <v>29.284438640252578</v>
      </c>
      <c r="L12" s="9">
        <v>0</v>
      </c>
      <c r="M12" s="9">
        <f t="shared" si="0"/>
        <v>11638.603829968322</v>
      </c>
      <c r="N12" s="9">
        <v>11638.60382996832</v>
      </c>
      <c r="O12" s="10">
        <f t="shared" si="1"/>
        <v>0</v>
      </c>
    </row>
    <row r="13" spans="1:15" x14ac:dyDescent="0.25">
      <c r="A13" s="8" t="s">
        <v>41</v>
      </c>
      <c r="B13" s="59" t="s">
        <v>42</v>
      </c>
      <c r="C13" s="57">
        <v>4331.708567646243</v>
      </c>
      <c r="D13" s="9">
        <v>100.3994098672174</v>
      </c>
      <c r="E13" s="9">
        <v>199.15817678929989</v>
      </c>
      <c r="F13" s="9">
        <v>58.610119586744631</v>
      </c>
      <c r="G13" s="9">
        <v>82.593841254250449</v>
      </c>
      <c r="H13" s="9">
        <v>0</v>
      </c>
      <c r="I13" s="9">
        <v>0</v>
      </c>
      <c r="J13" s="9">
        <v>0</v>
      </c>
      <c r="K13" s="9">
        <v>12.80039034746555</v>
      </c>
      <c r="L13" s="9">
        <v>0</v>
      </c>
      <c r="M13" s="9">
        <f t="shared" si="0"/>
        <v>3903.7474104961962</v>
      </c>
      <c r="N13" s="9">
        <v>3903.7474104961966</v>
      </c>
      <c r="O13" s="10">
        <f t="shared" si="1"/>
        <v>0</v>
      </c>
    </row>
    <row r="14" spans="1:15" x14ac:dyDescent="0.25">
      <c r="A14" s="8" t="s">
        <v>43</v>
      </c>
      <c r="B14" s="59" t="s">
        <v>44</v>
      </c>
      <c r="C14" s="57">
        <v>8524.6560006086183</v>
      </c>
      <c r="D14" s="9">
        <v>180.12015365305342</v>
      </c>
      <c r="E14" s="9">
        <v>443.55714371216595</v>
      </c>
      <c r="F14" s="9">
        <v>88.655508770289615</v>
      </c>
      <c r="G14" s="9">
        <v>207.79405942440638</v>
      </c>
      <c r="H14" s="9">
        <v>0</v>
      </c>
      <c r="I14" s="9">
        <v>0</v>
      </c>
      <c r="J14" s="9">
        <v>0</v>
      </c>
      <c r="K14" s="9">
        <v>26.636186318273037</v>
      </c>
      <c r="L14" s="9">
        <v>0</v>
      </c>
      <c r="M14" s="9">
        <f t="shared" si="0"/>
        <v>7631.1653213669761</v>
      </c>
      <c r="N14" s="9">
        <v>7631.1653213669751</v>
      </c>
      <c r="O14" s="10">
        <f t="shared" si="1"/>
        <v>0</v>
      </c>
    </row>
    <row r="15" spans="1:15" x14ac:dyDescent="0.25">
      <c r="A15" s="8" t="s">
        <v>45</v>
      </c>
      <c r="B15" s="59" t="s">
        <v>46</v>
      </c>
      <c r="C15" s="57">
        <v>2392.4435712637351</v>
      </c>
      <c r="D15" s="9">
        <v>51.14410174645127</v>
      </c>
      <c r="E15" s="9">
        <v>167.48352797682838</v>
      </c>
      <c r="F15" s="9">
        <v>16.596565237612232</v>
      </c>
      <c r="G15" s="9">
        <v>79.930212971802632</v>
      </c>
      <c r="H15" s="9">
        <v>95.522999999999996</v>
      </c>
      <c r="I15" s="9">
        <v>0</v>
      </c>
      <c r="J15" s="9">
        <f xml:space="preserve"> I43</f>
        <v>3.3093998449093247</v>
      </c>
      <c r="K15" s="9">
        <v>3.8009844485369175</v>
      </c>
      <c r="L15" s="9">
        <v>0</v>
      </c>
      <c r="M15" s="9">
        <f t="shared" si="0"/>
        <v>1988.8765476244866</v>
      </c>
      <c r="N15" s="9">
        <v>1988.8765476244866</v>
      </c>
      <c r="O15" s="10">
        <f t="shared" si="1"/>
        <v>0</v>
      </c>
    </row>
    <row r="16" spans="1:15" x14ac:dyDescent="0.25">
      <c r="A16" s="8" t="s">
        <v>47</v>
      </c>
      <c r="B16" s="59" t="s">
        <v>48</v>
      </c>
      <c r="C16" s="57">
        <v>479.49756741759785</v>
      </c>
      <c r="D16" s="9">
        <v>8.5893221026749984</v>
      </c>
      <c r="E16" s="9">
        <v>27.703309422335074</v>
      </c>
      <c r="F16" s="9">
        <v>9.4619162327259794</v>
      </c>
      <c r="G16" s="9">
        <v>12.142600000000002</v>
      </c>
      <c r="H16" s="9">
        <v>8.6620000000000008</v>
      </c>
      <c r="I16" s="9">
        <v>0</v>
      </c>
      <c r="J16" s="9">
        <v>0</v>
      </c>
      <c r="K16" s="9">
        <v>2.80291687433435</v>
      </c>
      <c r="L16" s="9">
        <v>0</v>
      </c>
      <c r="M16" s="9">
        <f t="shared" si="0"/>
        <v>415.74133653419614</v>
      </c>
      <c r="N16" s="9">
        <v>415.74133653419608</v>
      </c>
      <c r="O16" s="10">
        <f t="shared" si="1"/>
        <v>0</v>
      </c>
    </row>
    <row r="17" spans="1:17" x14ac:dyDescent="0.25">
      <c r="A17" s="8" t="s">
        <v>49</v>
      </c>
      <c r="B17" s="59" t="s">
        <v>50</v>
      </c>
      <c r="C17" s="57">
        <v>1861.7729937171048</v>
      </c>
      <c r="D17" s="9">
        <v>40.605022465636921</v>
      </c>
      <c r="E17" s="9">
        <v>106.78381837303994</v>
      </c>
      <c r="F17" s="9">
        <v>0.85043391490247655</v>
      </c>
      <c r="G17" s="9">
        <v>156.26687007969528</v>
      </c>
      <c r="H17" s="9">
        <v>3.444</v>
      </c>
      <c r="I17" s="9">
        <v>0</v>
      </c>
      <c r="J17" s="9">
        <v>0</v>
      </c>
      <c r="K17" s="9">
        <v>3.2960731547934294</v>
      </c>
      <c r="L17" s="9">
        <v>0</v>
      </c>
      <c r="M17" s="9">
        <f t="shared" si="0"/>
        <v>1557.1189220386236</v>
      </c>
      <c r="N17" s="9">
        <v>1557.1189220386239</v>
      </c>
      <c r="O17" s="10">
        <f t="shared" si="1"/>
        <v>0</v>
      </c>
    </row>
    <row r="18" spans="1:17" x14ac:dyDescent="0.25">
      <c r="A18" s="8" t="s">
        <v>51</v>
      </c>
      <c r="B18" s="60" t="s">
        <v>52</v>
      </c>
      <c r="C18" s="57">
        <v>946.22011239393703</v>
      </c>
      <c r="D18" s="9">
        <v>20.411231626197491</v>
      </c>
      <c r="E18" s="9">
        <v>74.877706295841207</v>
      </c>
      <c r="F18" s="9">
        <v>0.23246935561482129</v>
      </c>
      <c r="G18" s="9">
        <v>78.190341313358658</v>
      </c>
      <c r="H18" s="9">
        <v>0</v>
      </c>
      <c r="I18" s="9">
        <v>0</v>
      </c>
      <c r="J18" s="9">
        <v>0</v>
      </c>
      <c r="K18" s="9">
        <v>1.1089137849763437</v>
      </c>
      <c r="L18" s="9">
        <v>0</v>
      </c>
      <c r="M18" s="9">
        <f t="shared" si="0"/>
        <v>773.61727758790119</v>
      </c>
      <c r="N18" s="9">
        <v>773.6172775879013</v>
      </c>
      <c r="O18" s="10">
        <f t="shared" si="1"/>
        <v>0</v>
      </c>
    </row>
    <row r="19" spans="1:17" ht="15.75" thickBot="1" x14ac:dyDescent="0.3">
      <c r="A19" s="8" t="s">
        <v>53</v>
      </c>
      <c r="B19" s="60" t="s">
        <v>54</v>
      </c>
      <c r="C19" s="57">
        <v>374.80254485247451</v>
      </c>
      <c r="D19" s="9">
        <v>8.2780290751689449</v>
      </c>
      <c r="E19" s="9">
        <v>38.133218887145219</v>
      </c>
      <c r="F19" s="11">
        <v>0</v>
      </c>
      <c r="G19" s="9">
        <v>12.058595708979174</v>
      </c>
      <c r="H19" s="11">
        <v>0</v>
      </c>
      <c r="I19" s="11">
        <v>0</v>
      </c>
      <c r="J19" s="9">
        <v>0</v>
      </c>
      <c r="K19" s="9">
        <v>0.68114302362610202</v>
      </c>
      <c r="L19" s="9">
        <v>0</v>
      </c>
      <c r="M19" s="9">
        <f t="shared" si="0"/>
        <v>317.01384420480724</v>
      </c>
      <c r="N19" s="11">
        <v>317.01384420480724</v>
      </c>
      <c r="O19" s="10">
        <f t="shared" si="1"/>
        <v>0</v>
      </c>
    </row>
    <row r="20" spans="1:17" ht="15.75" thickBot="1" x14ac:dyDescent="0.3">
      <c r="B20" s="61" t="s">
        <v>55</v>
      </c>
      <c r="C20" s="12">
        <f xml:space="preserve"> SUM(C4:C19)</f>
        <v>105845.15564951666</v>
      </c>
      <c r="D20" s="12">
        <f t="shared" ref="D20:O20" si="2" xml:space="preserve"> SUM(D4:D19)</f>
        <v>2178.1800571481976</v>
      </c>
      <c r="E20" s="12">
        <f t="shared" si="2"/>
        <v>5220.849947370637</v>
      </c>
      <c r="F20" s="12">
        <f t="shared" si="2"/>
        <v>1152.9557065524591</v>
      </c>
      <c r="G20" s="12">
        <f t="shared" si="2"/>
        <v>3387.5406626254912</v>
      </c>
      <c r="H20" s="12">
        <f t="shared" si="2"/>
        <v>2451.7362200000066</v>
      </c>
      <c r="I20" s="12">
        <f t="shared" si="2"/>
        <v>0</v>
      </c>
      <c r="J20" s="12">
        <f t="shared" si="2"/>
        <v>17.42039984490933</v>
      </c>
      <c r="K20" s="12">
        <f t="shared" si="2"/>
        <v>317.57041848250418</v>
      </c>
      <c r="L20" s="12">
        <f t="shared" si="2"/>
        <v>204</v>
      </c>
      <c r="M20" s="12">
        <f t="shared" si="2"/>
        <v>91992.883874147301</v>
      </c>
      <c r="N20" s="12">
        <f t="shared" si="2"/>
        <v>91992.883874147316</v>
      </c>
      <c r="O20" s="13">
        <f t="shared" si="2"/>
        <v>0</v>
      </c>
      <c r="Q20" s="63"/>
    </row>
    <row r="21" spans="1:17" x14ac:dyDescent="0.25">
      <c r="B21" s="62" t="s">
        <v>56</v>
      </c>
      <c r="C21" s="58">
        <f xml:space="preserve"> C10</f>
        <v>8697.9273525343488</v>
      </c>
      <c r="D21" s="14">
        <f t="shared" ref="D21:H21" si="3" xml:space="preserve"> D10</f>
        <v>167.8841658886613</v>
      </c>
      <c r="E21" s="14">
        <f t="shared" si="3"/>
        <v>356.45137401781881</v>
      </c>
      <c r="F21" s="14">
        <f t="shared" si="3"/>
        <v>89.238639906717822</v>
      </c>
      <c r="G21" s="14">
        <f t="shared" si="3"/>
        <v>240.69080703110575</v>
      </c>
      <c r="H21" s="14">
        <f t="shared" si="3"/>
        <v>653.92660000000001</v>
      </c>
      <c r="I21" s="14">
        <v>537.70240427569115</v>
      </c>
      <c r="J21" s="14">
        <f t="shared" ref="J21:L21" si="4" xml:space="preserve"> J10</f>
        <v>14.111000000000004</v>
      </c>
      <c r="K21" s="14">
        <f t="shared" si="4"/>
        <v>30.646862917598739</v>
      </c>
      <c r="L21" s="14">
        <f t="shared" si="4"/>
        <v>0</v>
      </c>
      <c r="M21" s="15">
        <f t="shared" ref="M21:M22" si="5" xml:space="preserve"> C21 - SUM(D21:I21) + SUM(J21:L21)</f>
        <v>6696.7912243319524</v>
      </c>
      <c r="N21" s="14">
        <v>6696.7912243319524</v>
      </c>
      <c r="O21" s="10">
        <f t="shared" ref="O21:O22" si="6" xml:space="preserve"> M21 - N21</f>
        <v>0</v>
      </c>
    </row>
    <row r="22" spans="1:17" ht="15.75" thickBot="1" x14ac:dyDescent="0.3">
      <c r="B22" s="30" t="s">
        <v>57</v>
      </c>
      <c r="C22" s="18">
        <f xml:space="preserve"> C11</f>
        <v>20873.965238958677</v>
      </c>
      <c r="D22" s="16">
        <f t="shared" ref="D22:H22" si="7" xml:space="preserve"> D11</f>
        <v>409.7508522595017</v>
      </c>
      <c r="E22" s="16">
        <f t="shared" si="7"/>
        <v>1027.6620342050282</v>
      </c>
      <c r="F22" s="16">
        <f t="shared" si="7"/>
        <v>0</v>
      </c>
      <c r="G22" s="17">
        <f t="shared" si="7"/>
        <v>555.63840057691675</v>
      </c>
      <c r="H22" s="16">
        <f t="shared" si="7"/>
        <v>1075.1431000000066</v>
      </c>
      <c r="I22" s="16">
        <v>1183.7280124827771</v>
      </c>
      <c r="J22" s="16">
        <f t="shared" ref="J22:L22" si="8" xml:space="preserve"> J11</f>
        <v>0</v>
      </c>
      <c r="K22" s="16">
        <f t="shared" si="8"/>
        <v>70.004515138487108</v>
      </c>
      <c r="L22" s="16">
        <f t="shared" si="8"/>
        <v>0</v>
      </c>
      <c r="M22" s="16">
        <f t="shared" si="5"/>
        <v>16692.047354572936</v>
      </c>
      <c r="N22" s="18">
        <v>16692.047354572936</v>
      </c>
      <c r="O22" s="19">
        <f t="shared" si="6"/>
        <v>0</v>
      </c>
    </row>
    <row r="24" spans="1:17" s="24" customFormat="1" ht="60" x14ac:dyDescent="0.25">
      <c r="A24" s="4"/>
      <c r="B24" s="20" t="s">
        <v>58</v>
      </c>
      <c r="C24" s="20" t="s">
        <v>59</v>
      </c>
      <c r="D24" s="20" t="s">
        <v>59</v>
      </c>
      <c r="E24" s="20" t="s">
        <v>60</v>
      </c>
      <c r="F24" s="21" t="s">
        <v>61</v>
      </c>
      <c r="G24" s="20" t="s">
        <v>62</v>
      </c>
      <c r="H24" s="21" t="s">
        <v>63</v>
      </c>
      <c r="I24" s="21" t="s">
        <v>63</v>
      </c>
      <c r="J24" s="22" t="s">
        <v>64</v>
      </c>
      <c r="K24" s="21" t="s">
        <v>65</v>
      </c>
      <c r="L24" s="21"/>
      <c r="M24" s="23"/>
      <c r="N24" s="21" t="s">
        <v>65</v>
      </c>
      <c r="O24" s="23"/>
    </row>
    <row r="26" spans="1:17" x14ac:dyDescent="0.25">
      <c r="A26" s="25" t="s">
        <v>66</v>
      </c>
    </row>
    <row r="27" spans="1:17" x14ac:dyDescent="0.25">
      <c r="A27" s="25"/>
    </row>
    <row r="28" spans="1:17" x14ac:dyDescent="0.25">
      <c r="B28" s="25" t="s">
        <v>67</v>
      </c>
      <c r="J28" s="26"/>
    </row>
    <row r="29" spans="1:17" ht="15.75" thickBot="1" x14ac:dyDescent="0.3"/>
    <row r="30" spans="1:17" x14ac:dyDescent="0.25">
      <c r="C30" s="27" t="s">
        <v>9</v>
      </c>
      <c r="D30" s="28" t="s">
        <v>68</v>
      </c>
      <c r="E30" s="28" t="s">
        <v>69</v>
      </c>
      <c r="F30" s="28" t="s">
        <v>70</v>
      </c>
      <c r="G30" s="28" t="s">
        <v>71</v>
      </c>
      <c r="H30" s="28" t="s">
        <v>72</v>
      </c>
      <c r="I30" s="29" t="s">
        <v>73</v>
      </c>
    </row>
    <row r="31" spans="1:17" ht="15.75" thickBot="1" x14ac:dyDescent="0.3">
      <c r="C31" s="30" t="s">
        <v>47</v>
      </c>
      <c r="D31" s="31">
        <v>18.518999999999998</v>
      </c>
      <c r="E31" s="31">
        <v>19.437999999999999</v>
      </c>
      <c r="F31" s="31">
        <v>20.099</v>
      </c>
      <c r="G31" s="31">
        <v>20.827000000000002</v>
      </c>
      <c r="H31" s="31">
        <v>20.218</v>
      </c>
      <c r="I31" s="32">
        <v>99.100999999999999</v>
      </c>
      <c r="K31" s="33"/>
      <c r="L31" s="33"/>
    </row>
    <row r="32" spans="1:17" x14ac:dyDescent="0.25">
      <c r="K32" s="33"/>
    </row>
    <row r="33" spans="2:9" x14ac:dyDescent="0.25">
      <c r="B33" s="25" t="s">
        <v>74</v>
      </c>
    </row>
    <row r="34" spans="2:9" ht="15.75" thickBot="1" x14ac:dyDescent="0.3"/>
    <row r="35" spans="2:9" x14ac:dyDescent="0.25">
      <c r="C35" s="27" t="s">
        <v>9</v>
      </c>
      <c r="D35" s="28" t="s">
        <v>68</v>
      </c>
      <c r="E35" s="28" t="s">
        <v>69</v>
      </c>
      <c r="F35" s="28" t="s">
        <v>70</v>
      </c>
      <c r="G35" s="28" t="s">
        <v>71</v>
      </c>
      <c r="H35" s="28" t="s">
        <v>72</v>
      </c>
      <c r="I35" s="29" t="s">
        <v>73</v>
      </c>
    </row>
    <row r="36" spans="2:9" ht="15.75" thickBot="1" x14ac:dyDescent="0.3">
      <c r="C36" s="30" t="s">
        <v>35</v>
      </c>
      <c r="D36" s="34">
        <v>15.6</v>
      </c>
      <c r="E36" s="34">
        <v>16.91</v>
      </c>
      <c r="F36" s="34">
        <v>17.39</v>
      </c>
      <c r="G36" s="34">
        <v>17.600000000000001</v>
      </c>
      <c r="H36" s="34">
        <v>17.489999999999998</v>
      </c>
      <c r="I36" s="35">
        <v>84.99</v>
      </c>
    </row>
    <row r="37" spans="2:9" ht="15.75" thickBot="1" x14ac:dyDescent="0.3"/>
    <row r="38" spans="2:9" ht="15.75" thickBot="1" x14ac:dyDescent="0.3">
      <c r="I38" s="5" t="s">
        <v>73</v>
      </c>
    </row>
    <row r="39" spans="2:9" ht="15.75" thickBot="1" x14ac:dyDescent="0.3">
      <c r="H39" s="36" t="s">
        <v>75</v>
      </c>
      <c r="I39" s="37">
        <v>14.111000000000004</v>
      </c>
    </row>
    <row r="41" spans="2:9" ht="15.75" thickBot="1" x14ac:dyDescent="0.3">
      <c r="B41" s="38" t="s">
        <v>76</v>
      </c>
    </row>
    <row r="42" spans="2:9" x14ac:dyDescent="0.25">
      <c r="C42" s="27" t="s">
        <v>9</v>
      </c>
      <c r="D42" s="28" t="s">
        <v>68</v>
      </c>
      <c r="E42" s="28" t="s">
        <v>69</v>
      </c>
      <c r="F42" s="28" t="s">
        <v>70</v>
      </c>
      <c r="G42" s="39" t="s">
        <v>71</v>
      </c>
      <c r="H42" s="28" t="s">
        <v>72</v>
      </c>
      <c r="I42" s="40" t="s">
        <v>73</v>
      </c>
    </row>
    <row r="43" spans="2:9" ht="15.75" thickBot="1" x14ac:dyDescent="0.3">
      <c r="C43" s="30" t="s">
        <v>45</v>
      </c>
      <c r="D43" s="34">
        <v>0</v>
      </c>
      <c r="E43" s="34">
        <v>0</v>
      </c>
      <c r="F43" s="34">
        <v>0</v>
      </c>
      <c r="G43" s="34">
        <v>0.46232453841457433</v>
      </c>
      <c r="H43" s="41">
        <v>2.8470753064947503</v>
      </c>
      <c r="I43" s="35">
        <v>3.3093998449093247</v>
      </c>
    </row>
  </sheetData>
  <pageMargins left="0.7" right="0.7" top="0.75" bottom="0.75" header="0.3" footer="0.3"/>
  <ignoredErrors>
    <ignoredError sqref="M20:O20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adac89a-56fa-4a3d-a427-8ae1dcb95347">
      <Terms xmlns="http://schemas.microsoft.com/office/infopath/2007/PartnerControls"/>
    </lcf76f155ced4ddcb4097134ff3c332f>
    <ref xmlns="fadac89a-56fa-4a3d-a427-8ae1dcb95347" xsi:nil="true"/>
    <TaxCatchAll xmlns="71c95305-930c-4d63-9794-2d644343057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0F36128E44943B1120CACFDAE9F7B" ma:contentTypeVersion="18" ma:contentTypeDescription="Create a new document." ma:contentTypeScope="" ma:versionID="dda5e66041eeea5ffa9dd507a65eac01">
  <xsd:schema xmlns:xsd="http://www.w3.org/2001/XMLSchema" xmlns:xs="http://www.w3.org/2001/XMLSchema" xmlns:p="http://schemas.microsoft.com/office/2006/metadata/properties" xmlns:ns2="fadac89a-56fa-4a3d-a427-8ae1dcb95347" xmlns:ns3="71c95305-930c-4d63-9794-2d644343057c" targetNamespace="http://schemas.microsoft.com/office/2006/metadata/properties" ma:root="true" ma:fieldsID="07887bece720a3db8d95f18e05c1dc4e" ns2:_="" ns3:_="">
    <xsd:import namespace="fadac89a-56fa-4a3d-a427-8ae1dcb95347"/>
    <xsd:import namespace="71c95305-930c-4d63-9794-2d64434305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re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dac89a-56fa-4a3d-a427-8ae1dcb953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ref" ma:index="12" nillable="true" ma:displayName="ref" ma:format="Dropdown" ma:internalName="ref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0e5cfab-624c-4e44-8ff4-7cd112c8ab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95305-930c-4d63-9794-2d644343057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fcfc185-b934-4070-b809-bad603feb5c3}" ma:internalName="TaxCatchAll" ma:showField="CatchAllData" ma:web="71c95305-930c-4d63-9794-2d6443430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99DD80-A998-442B-98C0-3910688651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21EE44-03CC-4671-A886-2C7381D07545}">
  <ds:schemaRefs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71c95305-930c-4d63-9794-2d644343057c"/>
    <ds:schemaRef ds:uri="fadac89a-56fa-4a3d-a427-8ae1dcb9534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790FDBC-2E2A-4B16-ADD2-2F2C552A93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dac89a-56fa-4a3d-a427-8ae1dcb95347"/>
    <ds:schemaRef ds:uri="71c95305-930c-4d63-9794-2d64434305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</vt:lpstr>
      <vt:lpstr>Calculation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 Mellon</dc:creator>
  <cp:keywords/>
  <dc:description/>
  <cp:lastModifiedBy>Hugh Myers</cp:lastModifiedBy>
  <cp:revision/>
  <dcterms:created xsi:type="dcterms:W3CDTF">2024-12-10T15:31:28Z</dcterms:created>
  <dcterms:modified xsi:type="dcterms:W3CDTF">2024-12-17T15:08:20Z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0x0101004010F36128E44943B1120CACFDAE9F7B</vt:lpwstr>
  </property>
  <property fmtid="{D5CDD505-2E9C-101B-9397-08002B2CF9AE}" pid="3" name="MediaServiceImageTags">
    <vt:lpwstr/>
  </property>
</Properties>
</file>