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mc:AlternateContent xmlns:mc="http://schemas.openxmlformats.org/markup-compatibility/2006">
    <mc:Choice Requires="x15">
      <x15ac:absPath xmlns:x15ac="http://schemas.microsoft.com/office/spreadsheetml/2010/11/ac" url="https://ofwat.sharepoint.com/sites/ofw-pr24/PostFD phase/Outcomes/ODI rates and risk/Post CMA model updates/Finalised models/"/>
    </mc:Choice>
  </mc:AlternateContent>
  <xr:revisionPtr revIDLastSave="0" documentId="8_{A31068B0-6089-4FCA-AF5E-10E25B849AC2}" xr6:coauthVersionLast="47" xr6:coauthVersionMax="47" xr10:uidLastSave="{00000000-0000-0000-0000-000000000000}"/>
  <bookViews>
    <workbookView xWindow="-120" yWindow="-120" windowWidth="29040" windowHeight="15720" tabRatio="788" firstSheet="1" activeTab="1" xr2:uid="{F6787D56-85B8-4984-8441-BCAAA8444D17}"/>
  </bookViews>
  <sheets>
    <sheet name="CLEAR_SHEET" sheetId="56" state="hidden" r:id="rId1"/>
    <sheet name="Cover" sheetId="51" r:id="rId2"/>
    <sheet name="Change Log" sheetId="57" r:id="rId3"/>
    <sheet name="Conceptual model" sheetId="33" r:id="rId4"/>
    <sheet name="Outputs &gt;" sheetId="43" r:id="rId5"/>
    <sheet name="F_Outputs" sheetId="54" r:id="rId6"/>
    <sheet name="h. Enhanced Thresholds" sheetId="44" r:id="rId7"/>
    <sheet name="Calculations &gt;" sheetId="6" r:id="rId8"/>
    <sheet name="f. PCC enhanced threshold" sheetId="48" r:id="rId9"/>
    <sheet name="g. LEA enhanced threshold" sheetId="36" r:id="rId10"/>
    <sheet name="e. Calculate enhance thresholds" sheetId="28" r:id="rId11"/>
    <sheet name="d. Common improvement factor" sheetId="32" r:id="rId12"/>
    <sheet name="c. Dif to PCL" sheetId="31" r:id="rId13"/>
    <sheet name="b. PCL values" sheetId="30" r:id="rId14"/>
    <sheet name="a. Performance" sheetId="29" r:id="rId15"/>
    <sheet name="Inputs &gt;" sheetId="8" r:id="rId16"/>
    <sheet name="PCL" sheetId="23" r:id="rId17"/>
    <sheet name="F_Inputs" sheetId="52" r:id="rId18"/>
  </sheets>
  <externalReferences>
    <externalReference r:id="rId19"/>
  </externalReferences>
  <definedNames>
    <definedName name="____net1" localSheetId="2" hidden="1">{"NET",#N/A,FALSE,"401C11"}</definedName>
    <definedName name="____net1" localSheetId="1" hidden="1">{"NET",#N/A,FALSE,"401C11"}</definedName>
    <definedName name="____net1" localSheetId="5" hidden="1">{"NET",#N/A,FALSE,"401C11"}</definedName>
    <definedName name="____net1" hidden="1">{"NET",#N/A,FALSE,"401C11"}</definedName>
    <definedName name="__123Graph_A" localSheetId="1" hidden="1">#REF!</definedName>
    <definedName name="__123Graph_A" localSheetId="5" hidden="1">F_Outputs!#REF!</definedName>
    <definedName name="__123Graph_A" hidden="1">#REF!</definedName>
    <definedName name="__123Graph_B" localSheetId="1" hidden="1">#REF!</definedName>
    <definedName name="__123Graph_B" localSheetId="5" hidden="1">F_Outputs!#REF!</definedName>
    <definedName name="__123Graph_B" hidden="1">#REF!</definedName>
    <definedName name="__123Graph_C" localSheetId="1" hidden="1">#REF!</definedName>
    <definedName name="__123Graph_C" localSheetId="5" hidden="1">F_Outputs!#REF!</definedName>
    <definedName name="__123Graph_C" hidden="1">#REF!</definedName>
    <definedName name="__123Graph_X" localSheetId="1" hidden="1">#REF!</definedName>
    <definedName name="__123Graph_X" localSheetId="5" hidden="1">F_Outputs!#REF!</definedName>
    <definedName name="__123Graph_X" hidden="1">#REF!</definedName>
    <definedName name="__net1" localSheetId="2" hidden="1">{"NET",#N/A,FALSE,"401C11"}</definedName>
    <definedName name="__net1" localSheetId="1" hidden="1">{"NET",#N/A,FALSE,"401C11"}</definedName>
    <definedName name="__net1" localSheetId="5" hidden="1">{"NET",#N/A,FALSE,"401C11"}</definedName>
    <definedName name="__net1" hidden="1">{"NET",#N/A,FALSE,"401C11"}</definedName>
    <definedName name="_1___Data_table_for_graph___Leakage___AR4__AR3__AR2__AR1_and_Ofwat_leakage_targets">#REF!</definedName>
    <definedName name="_1__Data_table_for_graph___meter_penetration___AR4__AR3__AR2__and_AR1">#REF!</definedName>
    <definedName name="_1__Graph___meter_penetration___AR4__AR3__AR2__and_AR1">#REF!</definedName>
    <definedName name="_1_0__123Grap" localSheetId="1" hidden="1">#REF!</definedName>
    <definedName name="_1_0__123Grap" localSheetId="5" hidden="1">F_Outputs!#REF!</definedName>
    <definedName name="_1_0__123Grap" hidden="1">#REF!</definedName>
    <definedName name="_1_123Grap" localSheetId="1" hidden="1">#REF!</definedName>
    <definedName name="_1_123Grap" localSheetId="5" hidden="1">F_Outputs!#REF!</definedName>
    <definedName name="_1_123Grap" hidden="1">#REF!</definedName>
    <definedName name="_123Graph_F" localSheetId="1" hidden="1">#REF!</definedName>
    <definedName name="_123Graph_F" localSheetId="5" hidden="1">F_Outputs!#REF!</definedName>
    <definedName name="_123Graph_F" hidden="1">#REF!</definedName>
    <definedName name="_2__Graph___Leakage_AR4__AR3__AR2__AR1_and_Ofwat_leakage_targets">#REF!</definedName>
    <definedName name="_2__Graph___meter_penetration___AR4__AR3__AR2__and_AR1">#REF!</definedName>
    <definedName name="_2_0__123Grap" localSheetId="1" hidden="1">#REF!</definedName>
    <definedName name="_2_0__123Grap" localSheetId="5" hidden="1">F_Outputs!#REF!</definedName>
    <definedName name="_2_0__123Grap" hidden="1">#REF!</definedName>
    <definedName name="_2_123Grap" localSheetId="1" hidden="1">#REF!</definedName>
    <definedName name="_2_123Grap" localSheetId="5" hidden="1">F_Outputs!#REF!</definedName>
    <definedName name="_2_123Grap" hidden="1">#REF!</definedName>
    <definedName name="_3__Table_of_Leakage__Ml_d__percent_change_since_AR3__AR2__AR1">#REF!</definedName>
    <definedName name="_3__Table_of_meter_penetration_percent_change_since_AR3__AR2_and_AR1">#REF!</definedName>
    <definedName name="_3_0_S" localSheetId="1" hidden="1">#REF!</definedName>
    <definedName name="_3_0_S" localSheetId="5" hidden="1">F_Outputs!#REF!</definedName>
    <definedName name="_3_0_S" hidden="1">#REF!</definedName>
    <definedName name="_3_123Grap" localSheetId="1" hidden="1">#REF!</definedName>
    <definedName name="_3_123Grap" localSheetId="5" hidden="1">F_Outputs!#REF!</definedName>
    <definedName name="_3_123Grap" hidden="1">#REF!</definedName>
    <definedName name="_34_123Grap" localSheetId="1" hidden="1">#REF!</definedName>
    <definedName name="_34_123Grap" localSheetId="5" hidden="1">F_Outputs!#REF!</definedName>
    <definedName name="_34_123Grap" hidden="1">#REF!</definedName>
    <definedName name="_42S" localSheetId="1" hidden="1">#REF!</definedName>
    <definedName name="_42S" localSheetId="5" hidden="1">F_Outputs!#REF!</definedName>
    <definedName name="_42S" hidden="1">#REF!</definedName>
    <definedName name="_4S" localSheetId="1" hidden="1">#REF!</definedName>
    <definedName name="_4S" localSheetId="5" hidden="1">F_Outputs!#REF!</definedName>
    <definedName name="_4S" hidden="1">#REF!</definedName>
    <definedName name="_5_0__123Grap" localSheetId="1" hidden="1">#REF!</definedName>
    <definedName name="_5_0__123Grap" localSheetId="5" hidden="1">F_Outputs!#REF!</definedName>
    <definedName name="_5_0__123Grap" hidden="1">#REF!</definedName>
    <definedName name="_6_0_S" localSheetId="1" hidden="1">#REF!</definedName>
    <definedName name="_6_0_S" localSheetId="5" hidden="1">F_Outputs!#REF!</definedName>
    <definedName name="_6_0_S" hidden="1">#REF!</definedName>
    <definedName name="_6_123Grap" localSheetId="1" hidden="1">#REF!</definedName>
    <definedName name="_6_123Grap" localSheetId="5" hidden="1">F_Outputs!#REF!</definedName>
    <definedName name="_6_123Grap" hidden="1">#REF!</definedName>
    <definedName name="_8_123Grap" localSheetId="1" hidden="1">#REF!</definedName>
    <definedName name="_8_123Grap" localSheetId="5" hidden="1">F_Outputs!#REF!</definedName>
    <definedName name="_8_123Grap" hidden="1">#REF!</definedName>
    <definedName name="_8S" localSheetId="1" hidden="1">#REF!</definedName>
    <definedName name="_8S" localSheetId="5" hidden="1">F_Outputs!#REF!</definedName>
    <definedName name="_8S" hidden="1">#REF!</definedName>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MacroRecalculationBehavior">0</definedName>
    <definedName name="_AtRisk_SimSetting_RandomNumberGenerator">0</definedName>
    <definedName name="_AtRisk_SimSetting_ReportOptionCustomItemsCount">0</definedName>
    <definedName name="_AtRisk_SimSetting_ReportOptionDataMode">1</definedName>
    <definedName name="_AtRisk_SimSetting_ReportOptionReportMultiSimType">1</definedName>
    <definedName name="_AtRisk_SimSetting_ReportOptionReportPlacement">1</definedName>
    <definedName name="_AtRisk_SimSetting_ReportOptionReportSelection">257</definedName>
    <definedName name="_AtRisk_SimSetting_ReportOptionReportsFileType">1</definedName>
    <definedName name="_AtRisk_SimSetting_ReportOptionSelectiveQR">FALSE</definedName>
    <definedName name="_AtRisk_SimSetting_ReportsList">257</definedName>
    <definedName name="_AtRisk_SimSetting_ShowSimulationProgressWindow">TRUE</definedName>
    <definedName name="_AtRisk_SimSetting_SimNameCount">0</definedName>
    <definedName name="_AtRisk_SimSetting_SmartSensitivityAnalysisEnabled">TRUE</definedName>
    <definedName name="_AtRisk_SimSetting_StatisticFunctionUpdating">1</definedName>
    <definedName name="_AtRisk_SimSetting_StdRecalcActiveSimulationNumber">1</definedName>
    <definedName name="_AtRisk_SimSetting_StdRecalcBehavior">1</definedName>
    <definedName name="_AtRisk_SimSetting_StdRecalcWithoutRiskStatic">0</definedName>
    <definedName name="_AtRisk_SimSetting_StdRecalcWithoutRiskStaticPercentile">0.5</definedName>
    <definedName name="_Dist_Values" localSheetId="5" hidden="1">F_Outputs!#REF!</definedName>
    <definedName name="_Dist_Values" hidden="1">#REF!</definedName>
    <definedName name="_Fill" localSheetId="1" hidden="1">#REF!</definedName>
    <definedName name="_Fill" localSheetId="5" hidden="1">F_Outputs!#REF!</definedName>
    <definedName name="_Fill" hidden="1">#REF!</definedName>
    <definedName name="_Key1" localSheetId="1" hidden="1">#REF!</definedName>
    <definedName name="_Key1" localSheetId="5" hidden="1">F_Outputs!#REF!</definedName>
    <definedName name="_Key1" hidden="1">#REF!</definedName>
    <definedName name="_Key2" localSheetId="1" hidden="1">#REF!</definedName>
    <definedName name="_Key2" localSheetId="5" hidden="1">F_Outputs!#REF!</definedName>
    <definedName name="_Key2" hidden="1">#REF!</definedName>
    <definedName name="_net1" localSheetId="2" hidden="1">{"NET",#N/A,FALSE,"401C11"}</definedName>
    <definedName name="_net1" localSheetId="1" hidden="1">{"NET",#N/A,FALSE,"401C11"}</definedName>
    <definedName name="_net1" localSheetId="5" hidden="1">{"NET",#N/A,FALSE,"401C11"}</definedName>
    <definedName name="_net1" hidden="1">{"NET",#N/A,FALSE,"401C11"}</definedName>
    <definedName name="_Order1">255</definedName>
    <definedName name="_Order2">255</definedName>
    <definedName name="_Sort" localSheetId="1" hidden="1">#REF!</definedName>
    <definedName name="_Sort" localSheetId="5" hidden="1">F_Outputs!#REF!</definedName>
    <definedName name="_Sort" hidden="1">#REF!</definedName>
    <definedName name="a" localSheetId="2" hidden="1">{"CHARGE",#N/A,FALSE,"401C11"}</definedName>
    <definedName name="a" localSheetId="1" hidden="1">{"CHARGE",#N/A,FALSE,"401C11"}</definedName>
    <definedName name="a" localSheetId="5" hidden="1">{"CHARGE",#N/A,FALSE,"401C11"}</definedName>
    <definedName name="a" hidden="1">{"CHARGE",#N/A,FALSE,"401C11"}</definedName>
    <definedName name="aa" localSheetId="2" hidden="1">{"CHARGE",#N/A,FALSE,"401C11"}</definedName>
    <definedName name="aa" localSheetId="1" hidden="1">{"CHARGE",#N/A,FALSE,"401C11"}</definedName>
    <definedName name="aa" localSheetId="5" hidden="1">{"CHARGE",#N/A,FALSE,"401C11"}</definedName>
    <definedName name="aa" hidden="1">{"CHARGE",#N/A,FALSE,"401C11"}</definedName>
    <definedName name="aaa" localSheetId="2" hidden="1">{"CHARGE",#N/A,FALSE,"401C11"}</definedName>
    <definedName name="aaa" localSheetId="1" hidden="1">{"CHARGE",#N/A,FALSE,"401C11"}</definedName>
    <definedName name="aaa" localSheetId="5" hidden="1">{"CHARGE",#N/A,FALSE,"401C11"}</definedName>
    <definedName name="aaa" hidden="1">{"CHARGE",#N/A,FALSE,"401C11"}</definedName>
    <definedName name="aaaa" localSheetId="2" hidden="1">{"CHARGE",#N/A,FALSE,"401C11"}</definedName>
    <definedName name="aaaa" localSheetId="1" hidden="1">{"CHARGE",#N/A,FALSE,"401C11"}</definedName>
    <definedName name="aaaa" localSheetId="5" hidden="1">{"CHARGE",#N/A,FALSE,"401C11"}</definedName>
    <definedName name="aaaa" hidden="1">{"CHARGE",#N/A,FALSE,"401C11"}</definedName>
    <definedName name="abc" localSheetId="2" hidden="1">{"NET",#N/A,FALSE,"401C11"}</definedName>
    <definedName name="abc" localSheetId="1" hidden="1">{"NET",#N/A,FALSE,"401C11"}</definedName>
    <definedName name="abc" localSheetId="5" hidden="1">{"NET",#N/A,FALSE,"401C11"}</definedName>
    <definedName name="abc" hidden="1">{"NET",#N/A,FALSE,"401C11"}</definedName>
    <definedName name="Actuals_Old">#REF!</definedName>
    <definedName name="adbr" localSheetId="2" hidden="1">{"CHARGE",#N/A,FALSE,"401C11"}</definedName>
    <definedName name="adbr" localSheetId="1" hidden="1">{"CHARGE",#N/A,FALSE,"401C11"}</definedName>
    <definedName name="adbr" localSheetId="5" hidden="1">{"CHARGE",#N/A,FALSE,"401C11"}</definedName>
    <definedName name="adbr" hidden="1">{"CHARGE",#N/A,FALSE,"401C11"}</definedName>
    <definedName name="AddRWD">#REF!</definedName>
    <definedName name="AddRWD2">#REF!</definedName>
    <definedName name="AddRWDI">#REF!</definedName>
    <definedName name="AddSC">#REF!</definedName>
    <definedName name="AddSC2">#REF!</definedName>
    <definedName name="AddSCI">#REF!</definedName>
    <definedName name="AddSLD">#REF!</definedName>
    <definedName name="AddSLD2">#REF!</definedName>
    <definedName name="AddSLDI">#REF!</definedName>
    <definedName name="AddSLT">#REF!</definedName>
    <definedName name="AddSLT2">#REF!</definedName>
    <definedName name="AddSLTI">#REF!</definedName>
    <definedName name="AddST">#REF!</definedName>
    <definedName name="AddST2">#REF!</definedName>
    <definedName name="AddSTI">#REF!</definedName>
    <definedName name="AddTWD">#REF!</definedName>
    <definedName name="AddTWI">#REF!</definedName>
    <definedName name="AddWR">#REF!</definedName>
    <definedName name="AddWR2">#REF!</definedName>
    <definedName name="AddWRI">#REF!</definedName>
    <definedName name="AddWT">#REF!</definedName>
    <definedName name="AddWT2">#REF!</definedName>
    <definedName name="AddWTD2">#REF!</definedName>
    <definedName name="AddWTI">#REF!</definedName>
    <definedName name="AFWapr">#REF!</definedName>
    <definedName name="AFWBPtrans">#REF!</definedName>
    <definedName name="AFWtransition">#REF!</definedName>
    <definedName name="Anglian_Water">#REF!</definedName>
    <definedName name="ANHapr">#REF!</definedName>
    <definedName name="ANHBPtrans">#REF!</definedName>
    <definedName name="ANHtransition">#REF!</definedName>
    <definedName name="App1bdata">#REF!</definedName>
    <definedName name="App1bIDnrs">#REF!</definedName>
    <definedName name="App1data">#REF!</definedName>
    <definedName name="App1IDnrs">#REF!</definedName>
    <definedName name="APR19inrw">#REF!</definedName>
    <definedName name="APR19inrww">#REF!</definedName>
    <definedName name="APR19sgc">#REF!</definedName>
    <definedName name="APR19smi">#REF!</definedName>
    <definedName name="APR19smni">#REF!</definedName>
    <definedName name="APR19soi">#REF!</definedName>
    <definedName name="APR19soni">#REF!</definedName>
    <definedName name="APR19stps">#REF!</definedName>
    <definedName name="APR19wgc">#REF!</definedName>
    <definedName name="APR19wmi">#REF!</definedName>
    <definedName name="APR19wmni">#REF!</definedName>
    <definedName name="APR19woi">#REF!</definedName>
    <definedName name="APR19woni">#REF!</definedName>
    <definedName name="APR19wtps">#REF!</definedName>
    <definedName name="APRinrw">#REF!</definedName>
    <definedName name="APRinrww">#REF!</definedName>
    <definedName name="APRsgc">#REF!</definedName>
    <definedName name="APRsmi">#REF!</definedName>
    <definedName name="APRsmni">#REF!</definedName>
    <definedName name="APRsoi">#REF!</definedName>
    <definedName name="APRsoni">#REF!</definedName>
    <definedName name="APRstps">#REF!</definedName>
    <definedName name="APRwgc">#REF!</definedName>
    <definedName name="APRwmi">#REF!</definedName>
    <definedName name="APRwmni">#REF!</definedName>
    <definedName name="APRwoi">#REF!</definedName>
    <definedName name="APRwoni">#REF!</definedName>
    <definedName name="APRwtps">#REF!</definedName>
    <definedName name="Assumptions" localSheetId="2" hidden="1">{"NET",#N/A,FALSE,"401C11"}</definedName>
    <definedName name="Assumptions" localSheetId="5" hidden="1">{"NET",#N/A,FALSE,"401C11"}</definedName>
    <definedName name="Assumptions" hidden="1">{"NET",#N/A,FALSE,"401C11"}</definedName>
    <definedName name="AVON">#REF!</definedName>
    <definedName name="b" localSheetId="2" hidden="1">{"CHARGE",#N/A,FALSE,"401C11"}</definedName>
    <definedName name="b" localSheetId="1" hidden="1">{"CHARGE",#N/A,FALSE,"401C11"}</definedName>
    <definedName name="b" localSheetId="5" hidden="1">{"CHARGE",#N/A,FALSE,"401C11"}</definedName>
    <definedName name="b" hidden="1">{"CHARGE",#N/A,FALSE,"401C11"}</definedName>
    <definedName name="B_NFIN_All">#REF!</definedName>
    <definedName name="BEDS">#REF!</definedName>
    <definedName name="BERKS">#REF!</definedName>
    <definedName name="Biodiversity">#REF!</definedName>
    <definedName name="BMGHIndex" hidden="1">"O"</definedName>
    <definedName name="BRLapr">#REF!</definedName>
    <definedName name="BRLBPtrans">#REF!</definedName>
    <definedName name="BRLtransition">#REF!</definedName>
    <definedName name="BUCKS">#REF!</definedName>
    <definedName name="BW_FIN_All">#REF!</definedName>
    <definedName name="BWQ.adjustment">#REF!</definedName>
    <definedName name="BWW_FIN_All">#REF!</definedName>
    <definedName name="C_ISF">#REF!</definedName>
    <definedName name="C_Leakage">#REF!</definedName>
    <definedName name="C_MRepair">#REF!</definedName>
    <definedName name="C_PCC">#REF!</definedName>
    <definedName name="C_PI">#REF!</definedName>
    <definedName name="C_PSR">#REF!</definedName>
    <definedName name="C_RSFinS">#REF!</definedName>
    <definedName name="C_RSRinD">#REF!</definedName>
    <definedName name="C_SC">#REF!</definedName>
    <definedName name="C_TWC">#REF!</definedName>
    <definedName name="C_UOutage">#REF!</definedName>
    <definedName name="C_WQC">#REF!</definedName>
    <definedName name="C_WSI">#REF!</definedName>
    <definedName name="CAMBS">#REF!</definedName>
    <definedName name="change1" localSheetId="2" hidden="1">{"CHARGE",#N/A,FALSE,"401C11"}</definedName>
    <definedName name="change1" localSheetId="1" hidden="1">{"CHARGE",#N/A,FALSE,"401C11"}</definedName>
    <definedName name="change1" localSheetId="5" hidden="1">{"CHARGE",#N/A,FALSE,"401C11"}</definedName>
    <definedName name="change1" hidden="1">{"CHARGE",#N/A,FALSE,"401C11"}</definedName>
    <definedName name="charge" localSheetId="2" hidden="1">{"CHARGE",#N/A,FALSE,"401C11"}</definedName>
    <definedName name="charge" localSheetId="1" hidden="1">{"CHARGE",#N/A,FALSE,"401C11"}</definedName>
    <definedName name="charge" localSheetId="5" hidden="1">{"CHARGE",#N/A,FALSE,"401C11"}</definedName>
    <definedName name="charge" hidden="1">{"CHARGE",#N/A,FALSE,"401C11"}</definedName>
    <definedName name="CHESHIRE">#REF!</definedName>
    <definedName name="ChK_Tol">#REF!</definedName>
    <definedName name="CISsie">#REF!</definedName>
    <definedName name="CISsire">#REF!</definedName>
    <definedName name="CISslip">#REF!</definedName>
    <definedName name="CISslnip">#REF!</definedName>
    <definedName name="CISsmni">#REF!</definedName>
    <definedName name="CISsnie">#REF!</definedName>
    <definedName name="CISwie">#REF!</definedName>
    <definedName name="CISwire">#REF!</definedName>
    <definedName name="CISwlip">#REF!</definedName>
    <definedName name="CISwlnip">#REF!</definedName>
    <definedName name="CISwmni">#REF!</definedName>
    <definedName name="CISwnie">#REF!</definedName>
    <definedName name="Classification_of_treatment_works">#REF!</definedName>
    <definedName name="CLEVELAND">#REF!</definedName>
    <definedName name="CLWYD">#REF!</definedName>
    <definedName name="CM_SGCI">#REF!</definedName>
    <definedName name="CM_SGCNI">#REF!</definedName>
    <definedName name="CM_SI">#REF!</definedName>
    <definedName name="CM_SMG">#REF!</definedName>
    <definedName name="CM_SOther">#REF!</definedName>
    <definedName name="CM_SPS">#REF!</definedName>
    <definedName name="CM_STW">#REF!</definedName>
    <definedName name="CM_WGCI">#REF!</definedName>
    <definedName name="CM_WGCNI">#REF!</definedName>
    <definedName name="CM_WI">#REF!</definedName>
    <definedName name="CM_WNI">#REF!</definedName>
    <definedName name="CompHH">#REF!</definedName>
    <definedName name="CompNHH">#REF!</definedName>
    <definedName name="COPI">#REF!</definedName>
    <definedName name="CORNWALL">#REF!</definedName>
    <definedName name="CRI.ALL">'[1]c.Dif to PCL'!$F$24:$P$40</definedName>
    <definedName name="CRI.PR19">'[1]c.Dif to PCL'!$L$24:$P$40</definedName>
    <definedName name="CUMBRIA">#REF!</definedName>
    <definedName name="CusType">#REF!</definedName>
    <definedName name="da" localSheetId="1" hidden="1">#REF!</definedName>
    <definedName name="da" localSheetId="5" hidden="1">F_Outputs!#REF!</definedName>
    <definedName name="da" hidden="1">#REF!</definedName>
    <definedName name="_xlnm.Database">#REF!</definedName>
    <definedName name="DERBYSHIRE">#REF!</definedName>
    <definedName name="DEVON">#REF!</definedName>
    <definedName name="Discharge.permit.WaSC.ALL">'[1]c.Dif to PCL'!$F$84:$P$94</definedName>
    <definedName name="Discharge.permit.WoC.ALL">'[1]c.Dif to PCL'!$F$95:$P$100</definedName>
    <definedName name="DistInput">#REF!</definedName>
    <definedName name="DMA">#REF!</definedName>
    <definedName name="dnonames">#REF!</definedName>
    <definedName name="dog" localSheetId="2" hidden="1">{"NET",#N/A,FALSE,"401C11"}</definedName>
    <definedName name="dog" localSheetId="1" hidden="1">{"NET",#N/A,FALSE,"401C11"}</definedName>
    <definedName name="dog" localSheetId="5" hidden="1">{"NET",#N/A,FALSE,"401C11"}</definedName>
    <definedName name="dog" hidden="1">{"NET",#N/A,FALSE,"401C11"}</definedName>
    <definedName name="DORSET">#REF!</definedName>
    <definedName name="DURHAM">#REF!</definedName>
    <definedName name="DVWBPinputs">#REF!</definedName>
    <definedName name="DVWBPtrans">#REF!</definedName>
    <definedName name="DVWtransition">#REF!</definedName>
    <definedName name="Dŵr_Cymru">#REF!</definedName>
    <definedName name="DYFED">#REF!</definedName>
    <definedName name="E_SUSSEX">#REF!</definedName>
    <definedName name="Equity.FYA.W">#REF!</definedName>
    <definedName name="Equity.FYA.WW">#REF!</definedName>
    <definedName name="Equity_list">#REF!</definedName>
    <definedName name="ESF_21">'c. Dif to PCL'!$E$85:$E$95</definedName>
    <definedName name="ESF_22">'c. Dif to PCL'!$F$85:$F$95</definedName>
    <definedName name="ESF_23">'c. Dif to PCL'!$G$85:$G$95</definedName>
    <definedName name="ESF_24">'c. Dif to PCL'!$H$85:$H$95</definedName>
    <definedName name="ESF_CF">'d. Common improvement factor'!$G$22</definedName>
    <definedName name="ESSEX">#REF!</definedName>
    <definedName name="EV__LASTREFTIME__" hidden="1">40339.4799074074</definedName>
    <definedName name="Expired" hidden="1">FALSE</definedName>
    <definedName name="External.sewer.flooding.ALL">'[1]d.%Dif to PCL'!$F$160:$P$170</definedName>
    <definedName name="External.sewer.flooding.PR19">'[1]d.%Dif to PCL'!$L$160:$P$170</definedName>
    <definedName name="F" localSheetId="2" hidden="1">{"bal",#N/A,FALSE,"working papers";"income",#N/A,FALSE,"working papers"}</definedName>
    <definedName name="F">{"bal",#N/A,FALSE,"working papers";"income",#N/A,FALSE,"working papers"}</definedName>
    <definedName name="fdraf" localSheetId="2" hidden="1">{"bal",#N/A,FALSE,"working papers";"income",#N/A,FALSE,"working papers"}</definedName>
    <definedName name="fdraf">{"bal",#N/A,FALSE,"working papers";"income",#N/A,FALSE,"working papers"}</definedName>
    <definedName name="Fdraft" localSheetId="2" hidden="1">{"bal",#N/A,FALSE,"working papers";"income",#N/A,FALSE,"working papers"}</definedName>
    <definedName name="Fdraft">{"bal",#N/A,FALSE,"working papers";"income",#N/A,FALSE,"working papers"}</definedName>
    <definedName name="fe">#REF!</definedName>
    <definedName name="fewrew">#REF!</definedName>
    <definedName name="Foutput" localSheetId="1" hidden="1">#REF!</definedName>
    <definedName name="Foutput" localSheetId="5" hidden="1">F_Outputs!#REF!</definedName>
    <definedName name="Foutput" hidden="1">#REF!</definedName>
    <definedName name="fsdfffd" localSheetId="1" hidden="1">#REF!</definedName>
    <definedName name="fsdfffd" localSheetId="5" hidden="1">F_Outputs!#REF!</definedName>
    <definedName name="fsdfffd" hidden="1">#REF!</definedName>
    <definedName name="fsdfsd" localSheetId="1" hidden="1">#REF!</definedName>
    <definedName name="fsdfsd" localSheetId="5" hidden="1">F_Outputs!#REF!</definedName>
    <definedName name="fsdfsd" hidden="1">#REF!</definedName>
    <definedName name="fsfds" localSheetId="1" hidden="1">#REF!</definedName>
    <definedName name="fsfds" localSheetId="5" hidden="1">F_Outputs!#REF!</definedName>
    <definedName name="fsfds" hidden="1">#REF!</definedName>
    <definedName name="fsfsd" localSheetId="1" hidden="1">#REF!</definedName>
    <definedName name="fsfsd" localSheetId="5" hidden="1">F_Outputs!#REF!</definedName>
    <definedName name="fsfsd" hidden="1">#REF!</definedName>
    <definedName name="Gearing">#REF!</definedName>
    <definedName name="General">#REF!</definedName>
    <definedName name="General1">#REF!</definedName>
    <definedName name="General2">#REF!</definedName>
    <definedName name="GEOG9703">#REF!</definedName>
    <definedName name="gfff" localSheetId="2" hidden="1">{"CHARGE",#N/A,FALSE,"401C11"}</definedName>
    <definedName name="gfff" localSheetId="1" hidden="1">{"CHARGE",#N/A,FALSE,"401C11"}</definedName>
    <definedName name="gfff" localSheetId="5" hidden="1">{"CHARGE",#N/A,FALSE,"401C11"}</definedName>
    <definedName name="gfff" hidden="1">{"CHARGE",#N/A,FALSE,"401C11"}</definedName>
    <definedName name="GHG">#REF!</definedName>
    <definedName name="GLOS">#REF!</definedName>
    <definedName name="Graph_meterAR1_4">#REF!</definedName>
    <definedName name="gross" localSheetId="2" hidden="1">{"GROSS",#N/A,FALSE,"401C11"}</definedName>
    <definedName name="gross" localSheetId="1" hidden="1">{"GROSS",#N/A,FALSE,"401C11"}</definedName>
    <definedName name="gross" localSheetId="5" hidden="1">{"GROSS",#N/A,FALSE,"401C11"}</definedName>
    <definedName name="gross" hidden="1">{"GROSS",#N/A,FALSE,"401C11"}</definedName>
    <definedName name="gross1" localSheetId="2" hidden="1">{"GROSS",#N/A,FALSE,"401C11"}</definedName>
    <definedName name="gross1" localSheetId="1" hidden="1">{"GROSS",#N/A,FALSE,"401C11"}</definedName>
    <definedName name="gross1" localSheetId="5" hidden="1">{"GROSS",#N/A,FALSE,"401C11"}</definedName>
    <definedName name="gross1" hidden="1">{"GROSS",#N/A,FALSE,"401C11"}</definedName>
    <definedName name="GTR_MAN">#REF!</definedName>
    <definedName name="GWENT">#REF!</definedName>
    <definedName name="GWYNEDD">#REF!</definedName>
    <definedName name="HANTS">#REF!</definedName>
    <definedName name="hasdfjklhklj" localSheetId="2" hidden="1">{"NET",#N/A,FALSE,"401C11"}</definedName>
    <definedName name="hasdfjklhklj" localSheetId="1" hidden="1">{"NET",#N/A,FALSE,"401C11"}</definedName>
    <definedName name="hasdfjklhklj" localSheetId="5" hidden="1">{"NET",#N/A,FALSE,"401C11"}</definedName>
    <definedName name="hasdfjklhklj" hidden="1">{"NET",#N/A,FALSE,"401C11"}</definedName>
    <definedName name="HDDapr">#REF!</definedName>
    <definedName name="help" localSheetId="2" hidden="1">{"CHARGE",#N/A,FALSE,"401C11"}</definedName>
    <definedName name="help" localSheetId="1" hidden="1">{"CHARGE",#N/A,FALSE,"401C11"}</definedName>
    <definedName name="help" localSheetId="5" hidden="1">{"CHARGE",#N/A,FALSE,"401C11"}</definedName>
    <definedName name="help" hidden="1">{"CHARGE",#N/A,FALSE,"401C11"}</definedName>
    <definedName name="HEREFORD_W">#REF!</definedName>
    <definedName name="HERTS">#REF!</definedName>
    <definedName name="hghghhj" localSheetId="2" hidden="1">{"CHARGE",#N/A,FALSE,"401C11"}</definedName>
    <definedName name="hghghhj" localSheetId="1" hidden="1">{"CHARGE",#N/A,FALSE,"401C11"}</definedName>
    <definedName name="hghghhj" localSheetId="5" hidden="1">{"CHARGE",#N/A,FALSE,"401C11"}</definedName>
    <definedName name="hghghhj" hidden="1">{"CHARGE",#N/A,FALSE,"401C11"}</definedName>
    <definedName name="HTML_CodePage" hidden="1">1252</definedName>
    <definedName name="HTML_Control" localSheetId="2" hidden="1">{"'Trust by name'!$A$6:$E$350","'Trust by name'!$A$1:$D$348"}</definedName>
    <definedName name="HTML_Control" localSheetId="1" hidden="1">{"'Trust by name'!$A$6:$E$350","'Trust by name'!$A$1:$D$348"}</definedName>
    <definedName name="HTML_Control" localSheetId="5" hidden="1">{"'Trust by name'!$A$6:$E$350","'Trust by name'!$A$1:$D$348"}</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HUMBERSIDE">#REF!</definedName>
    <definedName name="I_OF_WIGHT">#REF!</definedName>
    <definedName name="Industrytransition">#REF!</definedName>
    <definedName name="Internal.sewer.flooding.ALL">'[1]d.%Dif to PCL'!$F$8:$P$18</definedName>
    <definedName name="Internal.sewer.flooding.PR19">'[1]d.%Dif to PCL'!$L$8:$P$18</definedName>
    <definedName name="interpretation">#REF!</definedName>
    <definedName name="IQ_CH">110000</definedName>
    <definedName name="IQ_CQ">5000</definedName>
    <definedName name="IQ_CY">10000</definedName>
    <definedName name="IQ_DAILY">500000</definedName>
    <definedName name="IQ_DNTM">700000</definedName>
    <definedName name="IQ_EXPENSE_CODE_">80019595006</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MTD">800000</definedName>
    <definedName name="IQ_NAMES_REVISION_DATE_">41366.3748958333</definedName>
    <definedName name="IQ_NTM">6000</definedName>
    <definedName name="IQ_QTD">750000</definedName>
    <definedName name="IQ_TODAY">0</definedName>
    <definedName name="IQ_WEEK">50000</definedName>
    <definedName name="IQ_YTD">3000</definedName>
    <definedName name="IQ_YTDMONTH">130000</definedName>
    <definedName name="IRCSC">#REF!</definedName>
    <definedName name="IRCSDD">#REF!</definedName>
    <definedName name="IRCSDT">#REF!</definedName>
    <definedName name="IRCST">#REF!</definedName>
    <definedName name="IRCTWD">#REF!</definedName>
    <definedName name="IRCWD">#REF!</definedName>
    <definedName name="IRCWR">#REF!</definedName>
    <definedName name="IRCWT">#REF!</definedName>
    <definedName name="ISF_21">'c. Dif to PCL'!$E$101:$E$111</definedName>
    <definedName name="ISF_22">'c. Dif to PCL'!$F$101:$F$111</definedName>
    <definedName name="ISF_23">'c. Dif to PCL'!$G$101:$G$111</definedName>
    <definedName name="ISF_24">'c. Dif to PCL'!$H$101:$H$111</definedName>
    <definedName name="ISF_CF">'d. Common improvement factor'!$G$27</definedName>
    <definedName name="JFELL" localSheetId="1" hidden="1">#REF!</definedName>
    <definedName name="JFELL" localSheetId="5" hidden="1">F_Outputs!#REF!</definedName>
    <definedName name="JFELL" hidden="1">#REF!</definedName>
    <definedName name="KENT">#REF!</definedName>
    <definedName name="LANCS">#REF!</definedName>
    <definedName name="Last_year">#REF!</definedName>
    <definedName name="lCompHH">#REF!</definedName>
    <definedName name="lCompNHH">#REF!</definedName>
    <definedName name="LEA_21">'c. Dif to PCL'!$E$7:$E$29</definedName>
    <definedName name="LEA_22">'c. Dif to PCL'!$F$7:$F$29</definedName>
    <definedName name="LEA_23">'c. Dif to PCL'!$G$7:$G$29</definedName>
    <definedName name="LEA_24">'c. Dif to PCL'!$H$7:$H$29</definedName>
    <definedName name="LEA_CF">'d. Common improvement factor'!$G$7</definedName>
    <definedName name="Leakage_WW">#REF!</definedName>
    <definedName name="LEICS">#REF!</definedName>
    <definedName name="LengthMains">#REF!</definedName>
    <definedName name="LINCS">#REF!</definedName>
    <definedName name="LONDON">#REF!</definedName>
    <definedName name="lst_acronyms">#REF!</definedName>
    <definedName name="lst_all_companies">#REF!</definedName>
    <definedName name="lst_menus">#REF!</definedName>
    <definedName name="lst_reference">#REF!</definedName>
    <definedName name="lst_scenarios">#REF!</definedName>
    <definedName name="M_GLAM">#REF!</definedName>
    <definedName name="Mains.repairs.ALL">'[1]d.%Dif to PCL'!$F$100:$P$116</definedName>
    <definedName name="Mains.repairs.PR19">'[1]d.%Dif to PCL'!$L$100:$P$116</definedName>
    <definedName name="MERSEYSIDE">#REF!</definedName>
    <definedName name="N_YORKS">#REF!</definedName>
    <definedName name="NESapr">#REF!</definedName>
    <definedName name="NESBPinputs">#REF!</definedName>
    <definedName name="NESBPtrans">#REF!</definedName>
    <definedName name="NEStransition">#REF!</definedName>
    <definedName name="new" localSheetId="2" hidden="1">{"bal",#N/A,FALSE,"working papers";"income",#N/A,FALSE,"working papers"}</definedName>
    <definedName name="new" localSheetId="1" hidden="1">{"bal",#N/A,FALSE,"working papers";"income",#N/A,FALSE,"working papers"}</definedName>
    <definedName name="new" localSheetId="5" hidden="1">{"bal",#N/A,FALSE,"working papers";"income",#N/A,FALSE,"working papers"}</definedName>
    <definedName name="new" hidden="1">{"bal",#N/A,FALSE,"working papers";"income",#N/A,FALSE,"working papers"}</definedName>
    <definedName name="NORFOLK">#REF!</definedName>
    <definedName name="NORM.PCC">#REF!</definedName>
    <definedName name="Norm_company.list">#REF!</definedName>
    <definedName name="Norm_PC.list">#REF!</definedName>
    <definedName name="Normalisation">#REF!</definedName>
    <definedName name="NORTHANTS">#REF!</definedName>
    <definedName name="NORTHUMBERLAND">#REF!</definedName>
    <definedName name="Northumbrian_Water">#REF!</definedName>
    <definedName name="NOTTS">#REF!</definedName>
    <definedName name="NWTBPinputs">#REF!</definedName>
    <definedName name="NWTBPtrans">#REF!</definedName>
    <definedName name="NWTtransition">#REF!</definedName>
    <definedName name="ODI_BON">#REF!</definedName>
    <definedName name="ODI_Company">#REF!</definedName>
    <definedName name="ODI_rate">#REF!</definedName>
    <definedName name="OISIII" localSheetId="1" hidden="1">#REF!</definedName>
    <definedName name="OISIII" localSheetId="5" hidden="1">F_Outputs!#REF!</definedName>
    <definedName name="OISIII" hidden="1">#REF!</definedName>
    <definedName name="opt_actuals">#REF!</definedName>
    <definedName name="opt_actuals_percentage">#REF!</definedName>
    <definedName name="opt_baseline_bid_threshold">#REF!</definedName>
    <definedName name="opt_baseline_cap">#REF!</definedName>
    <definedName name="opt_bids">#REF!</definedName>
    <definedName name="opt_bids_percentage">#REF!</definedName>
    <definedName name="opt_gearing">#REF!</definedName>
    <definedName name="opt_tax">#REF!</definedName>
    <definedName name="opt_wacc">#REF!</definedName>
    <definedName name="OXON">#REF!</definedName>
    <definedName name="P.Range">#REF!</definedName>
    <definedName name="P.Range.Pvalue">#REF!</definedName>
    <definedName name="P.Range_list">#REF!</definedName>
    <definedName name="PCC_21">'c. Dif to PCL'!$E$35:$E$57</definedName>
    <definedName name="PCC_22">'c. Dif to PCL'!$F$35:$F$57</definedName>
    <definedName name="PCC_23">'c. Dif to PCL'!$G$35:$G$57</definedName>
    <definedName name="PCC_24">'c. Dif to PCL'!$H$35:$H$57</definedName>
    <definedName name="PCC_CF">'d. Common improvement factor'!$G$12</definedName>
    <definedName name="PCL">#REF!</definedName>
    <definedName name="PCL_company.list">#REF!</definedName>
    <definedName name="PCL_PC.list">#REF!</definedName>
    <definedName name="Pct_Tol">#REF!</definedName>
    <definedName name="POL_21">'c. Dif to PCL'!#REF!</definedName>
    <definedName name="POL_22">'c. Dif to PCL'!#REF!</definedName>
    <definedName name="POL_23">'c. Dif to PCL'!#REF!</definedName>
    <definedName name="POL_24">'c. Dif to PCL'!#REF!</definedName>
    <definedName name="POL_CF">'d. Common improvement factor'!#REF!</definedName>
    <definedName name="POWYS">#REF!</definedName>
    <definedName name="ProfileInps">#REF!</definedName>
    <definedName name="Properties_WW">#REF!</definedName>
    <definedName name="PRTapr">#REF!</definedName>
    <definedName name="PRTBPinputs">#REF!</definedName>
    <definedName name="PRTBPtrans">#REF!</definedName>
    <definedName name="PRTtransition">#REF!</definedName>
    <definedName name="qfx" localSheetId="2" hidden="1">{"NET",#N/A,FALSE,"401C11"}</definedName>
    <definedName name="qfx" localSheetId="1" hidden="1">{"NET",#N/A,FALSE,"401C11"}</definedName>
    <definedName name="qfx" localSheetId="5" hidden="1">{"NET",#N/A,FALSE,"401C11"}</definedName>
    <definedName name="qfx" hidden="1">{"NET",#N/A,FALSE,"401C11"}</definedName>
    <definedName name="qwefqefa" localSheetId="1" hidden="1">#REF!</definedName>
    <definedName name="qwefqefa" localSheetId="5" hidden="1">F_Outputs!#REF!</definedName>
    <definedName name="qwefqefa" hidden="1">#REF!</definedName>
    <definedName name="real" localSheetId="1" hidden="1">#REF!</definedName>
    <definedName name="real" localSheetId="5" hidden="1">F_Outputs!#REF!</definedName>
    <definedName name="real" hidden="1">#REF!</definedName>
    <definedName name="rge">#REF!</definedName>
    <definedName name="rgwer">#REF!</definedName>
    <definedName name="RiskAfterRecalcMacro">""</definedName>
    <definedName name="RiskAfterSimMacro">""</definedName>
    <definedName name="RiskBeforeRecalcMacro">""</definedName>
    <definedName name="RiskBeforeSimMacro">""</definedName>
    <definedName name="RiskCollectDistributionSamples">2</definedName>
    <definedName name="RiskFixedSeed">1</definedName>
    <definedName name="RiskHasSettings" localSheetId="2" hidden="1">7</definedName>
    <definedName name="RiskHasSettings">5</definedName>
    <definedName name="RiskMinimizeOnStart">FALSE</definedName>
    <definedName name="RiskMonitorConvergence">FALSE</definedName>
    <definedName name="RiskMultipleCPUSupportEnabled">TRUE</definedName>
    <definedName name="RiskNumIterations">1000</definedName>
    <definedName name="RiskNumSimulations">1</definedName>
    <definedName name="RiskPauseOnError">FALSE</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UpdateDisplay">FALSE</definedName>
    <definedName name="RiskUseDifferentSeedForEachSim">FALSE</definedName>
    <definedName name="RiskUseFixedSeed">FALSE</definedName>
    <definedName name="RiskUseMultipleCPUs">TRUE</definedName>
    <definedName name="RoRE">#REF!</definedName>
    <definedName name="RORE_list">#REF!</definedName>
    <definedName name="RPI">#REF!</definedName>
    <definedName name="rytry" localSheetId="2" hidden="1">{"NET",#N/A,FALSE,"401C11"}</definedName>
    <definedName name="rytry" localSheetId="1" hidden="1">{"NET",#N/A,FALSE,"401C11"}</definedName>
    <definedName name="rytry" localSheetId="5" hidden="1">{"NET",#N/A,FALSE,"401C11"}</definedName>
    <definedName name="rytry" hidden="1">{"NET",#N/A,FALSE,"401C11"}</definedName>
    <definedName name="S_GLAM">#REF!</definedName>
    <definedName name="S_YORKS">#REF!</definedName>
    <definedName name="SAPBEXrevision">1</definedName>
    <definedName name="SAPBEXsysID">"BWB"</definedName>
    <definedName name="SAPBEXwbID">"49ZLUKBQR0WG29D9LLI3IBIIT"</definedName>
    <definedName name="SBaseG_Act">#REF!</definedName>
    <definedName name="SBaseG_BP">#REF!</definedName>
    <definedName name="SBaseG_FD">#REF!</definedName>
    <definedName name="SBaseN_Act">#REF!</definedName>
    <definedName name="SBaseN_FD">#REF!</definedName>
    <definedName name="SBWBPinputs">#REF!</definedName>
    <definedName name="SBWBPtrans">#REF!</definedName>
    <definedName name="SBWtransition">#REF!</definedName>
    <definedName name="SEnhG_BP">#REF!</definedName>
    <definedName name="SEnhG_FD">#REF!</definedName>
    <definedName name="SEnhN_Act">#REF!</definedName>
    <definedName name="SEnhN_FD">#REF!</definedName>
    <definedName name="SESapr">#REF!</definedName>
    <definedName name="SESBPinputs">#REF!</definedName>
    <definedName name="SESBPtrans">#REF!</definedName>
    <definedName name="SEStransition">#REF!</definedName>
    <definedName name="Severn_Trent_Water">#REF!</definedName>
    <definedName name="SEWapr">#REF!</definedName>
    <definedName name="SEWBPinputs">#REF!</definedName>
    <definedName name="SEWBPtrans">#REF!</definedName>
    <definedName name="Sewer.collapse.PR19">'[1]d.%Dif to PCL'!$L$144:$P$154</definedName>
    <definedName name="SewGC">#REF!</definedName>
    <definedName name="sewIRE">#REF!</definedName>
    <definedName name="SewMNIgc">#REF!</definedName>
    <definedName name="SEWtransition">#REF!</definedName>
    <definedName name="SGross_Act">#REF!</definedName>
    <definedName name="SHROPS">#REF!</definedName>
    <definedName name="SID">#REF!</definedName>
    <definedName name="SIREN_Act">#REF!</definedName>
    <definedName name="SMNIN_Act">#REF!</definedName>
    <definedName name="SNet_Act">#REF!</definedName>
    <definedName name="SNet_BP">#REF!</definedName>
    <definedName name="SNet_FD">#REF!</definedName>
    <definedName name="SOMERSET">#REF!</definedName>
    <definedName name="sort" localSheetId="1" hidden="1">#REF!</definedName>
    <definedName name="sort" localSheetId="5" hidden="1">F_Outputs!#REF!</definedName>
    <definedName name="sort" hidden="1">#REF!</definedName>
    <definedName name="South_West_Water">#REF!</definedName>
    <definedName name="Southern_Water">#REF!</definedName>
    <definedName name="SP1AttNames">#REF!</definedName>
    <definedName name="SP1AttNums">#REF!</definedName>
    <definedName name="SP1ChoiceNum">#REF!</definedName>
    <definedName name="SP1ExpDes">#REF!</definedName>
    <definedName name="SP3att1">#REF!</definedName>
    <definedName name="SP3att2">#REF!</definedName>
    <definedName name="SP3ChoiceNum">#REF!</definedName>
    <definedName name="SP3comp1">#REF!</definedName>
    <definedName name="SP3comp2">#REF!</definedName>
    <definedName name="SP3ExpDes">#REF!</definedName>
    <definedName name="SRNapr">#REF!</definedName>
    <definedName name="SRNBPinputs">#REF!</definedName>
    <definedName name="SRNBPtrans">#REF!</definedName>
    <definedName name="SRNtransition">#REF!</definedName>
    <definedName name="SSCapr">#REF!</definedName>
    <definedName name="SSCBPinputs">#REF!</definedName>
    <definedName name="SSCBPtrans">#REF!</definedName>
    <definedName name="SSCtransition">#REF!</definedName>
    <definedName name="STAFFS">#REF!</definedName>
    <definedName name="STotalgross">#REF!</definedName>
    <definedName name="SUFFOLK">#REF!</definedName>
    <definedName name="Supply_demand_balance_scheme_classification">#REF!</definedName>
    <definedName name="SURREY">#REF!</definedName>
    <definedName name="SVEapr">#REF!</definedName>
    <definedName name="SVTBPinputs">#REF!</definedName>
    <definedName name="SVTBPtrans">#REF!</definedName>
    <definedName name="SVTtransition">#REF!</definedName>
    <definedName name="SWBapr">#REF!</definedName>
    <definedName name="SWTBPinputs">#REF!</definedName>
    <definedName name="SWTBPtrans">#REF!</definedName>
    <definedName name="SWTtransition">#REF!</definedName>
    <definedName name="Table3.4" localSheetId="2" hidden="1">{"CHARGE",#N/A,FALSE,"401C11"}</definedName>
    <definedName name="Table3.4" localSheetId="1" hidden="1">{"CHARGE",#N/A,FALSE,"401C11"}</definedName>
    <definedName name="Table3.4" localSheetId="5" hidden="1">{"CHARGE",#N/A,FALSE,"401C11"}</definedName>
    <definedName name="Table3.4" hidden="1">{"CHARGE",#N/A,FALSE,"401C11"}</definedName>
    <definedName name="Test23" localSheetId="2" hidden="1">{"NET",#N/A,FALSE,"401C11"}</definedName>
    <definedName name="Test23" localSheetId="1" hidden="1">{"NET",#N/A,FALSE,"401C11"}</definedName>
    <definedName name="Test23" localSheetId="5" hidden="1">{"NET",#N/A,FALSE,"401C11"}</definedName>
    <definedName name="Test23" hidden="1">{"NET",#N/A,FALSE,"401C11"}</definedName>
    <definedName name="Thames_Water">#REF!</definedName>
    <definedName name="Threshold">#REF!</definedName>
    <definedName name="time">#REF!</definedName>
    <definedName name="TMSapr">#REF!</definedName>
    <definedName name="TMSBPinputs">#REF!</definedName>
    <definedName name="TMSBPtrans">#REF!</definedName>
    <definedName name="TMStransition">#REF!</definedName>
    <definedName name="total.pollution.incidents.ALL">'[1]d.%Dif to PCL'!$F$68:$P$78</definedName>
    <definedName name="TotalNETScapex">#REF!</definedName>
    <definedName name="TotalNETwcapex">#REF!</definedName>
    <definedName name="TOTgrosscapsew">#REF!</definedName>
    <definedName name="TOTgrosscapwat">#REF!</definedName>
    <definedName name="TOTnetcapsew2">#REF!</definedName>
    <definedName name="TOTnetcapwat2">#REF!</definedName>
    <definedName name="Transition">#REF!</definedName>
    <definedName name="trdhtr" localSheetId="1" hidden="1">#REF!</definedName>
    <definedName name="trdhtr" localSheetId="5" hidden="1">F_Outputs!#REF!</definedName>
    <definedName name="trdhtr" hidden="1">#REF!</definedName>
    <definedName name="Trk_Tol">#REF!</definedName>
    <definedName name="TYNE_WEAR">#REF!</definedName>
    <definedName name="United_Utilities_Water">#REF!</definedName>
    <definedName name="Unplanned.outage.PR19">'[1]d.%Dif to PCL'!$L$122:$P$138</definedName>
    <definedName name="UUWapr">#REF!</definedName>
    <definedName name="W_GLAM">#REF!</definedName>
    <definedName name="W_MIDS">#REF!</definedName>
    <definedName name="W_SUSSEX">#REF!</definedName>
    <definedName name="W_YORKS">#REF!</definedName>
    <definedName name="WARWICKS">#REF!</definedName>
    <definedName name="WaSCstransition">#REF!</definedName>
    <definedName name="Water.quality.contacts.ALL">'[1]d.%Dif to PCL'!$F$176:$P$192</definedName>
    <definedName name="water.supply.interruptions.ALL">'[1]d.%Dif to PCL'!$F$46:$P$62</definedName>
    <definedName name="WaterGC">#REF!</definedName>
    <definedName name="watIRE">#REF!</definedName>
    <definedName name="WatMNIgc">#REF!</definedName>
    <definedName name="WBaseG_Act">#REF!</definedName>
    <definedName name="WBaseG_BP">#REF!</definedName>
    <definedName name="WBaseG_FD">#REF!</definedName>
    <definedName name="WBaseN_Act">#REF!</definedName>
    <definedName name="WBaseN_FD">#REF!</definedName>
    <definedName name="wdfw">#REF!</definedName>
    <definedName name="wedfw">#REF!</definedName>
    <definedName name="wefw">#REF!</definedName>
    <definedName name="wefwe">#REF!</definedName>
    <definedName name="wefwerf">#REF!</definedName>
    <definedName name="WEnhG_BP">#REF!</definedName>
    <definedName name="WEnhG_FD">#REF!</definedName>
    <definedName name="WEnhN_Act">#REF!</definedName>
    <definedName name="WEnhN_FD">#REF!</definedName>
    <definedName name="wert" localSheetId="2" hidden="1">{"GROSS",#N/A,FALSE,"401C11"}</definedName>
    <definedName name="wert" localSheetId="1" hidden="1">{"GROSS",#N/A,FALSE,"401C11"}</definedName>
    <definedName name="wert" localSheetId="5" hidden="1">{"GROSS",#N/A,FALSE,"401C11"}</definedName>
    <definedName name="wert" hidden="1">{"GROSS",#N/A,FALSE,"401C11"}</definedName>
    <definedName name="Wessex_Water">#REF!</definedName>
    <definedName name="WGross_Act">#REF!</definedName>
    <definedName name="WILTS">#REF!</definedName>
    <definedName name="WIREN_Act">#REF!</definedName>
    <definedName name="WMNIN_Act">#REF!</definedName>
    <definedName name="WNet_Act">#REF!</definedName>
    <definedName name="WNet_BP">#REF!</definedName>
    <definedName name="WNet_FD">#REF!</definedName>
    <definedName name="WoCstransition">#REF!</definedName>
    <definedName name="wombat" localSheetId="1" hidden="1">#REF!</definedName>
    <definedName name="wombat" localSheetId="5" hidden="1">F_Outputs!#REF!</definedName>
    <definedName name="wombat" hidden="1">#REF!</definedName>
    <definedName name="wotsthis" localSheetId="2" hidden="1">{"P&amp;L phased",#N/A,FALSE,"P and L";"Interest phased",#N/A,FALSE,"Interest";"Cshf phased",#N/A,FALSE,"Cashflow";"BSheet phased",#N/A,FALSE,"B Sheet";"Capex phased",#N/A,FALSE,"Capex"}</definedName>
    <definedName name="wotsthis" localSheetId="1" hidden="1">{"P&amp;L phased",#N/A,FALSE,"P and L";"Interest phased",#N/A,FALSE,"Interest";"Cshf phased",#N/A,FALSE,"Cashflow";"BSheet phased",#N/A,FALSE,"B Sheet";"Capex phased",#N/A,FALSE,"Capex"}</definedName>
    <definedName name="wotsthis" localSheetId="5" hidden="1">{"P&amp;L phased",#N/A,FALSE,"P and L";"Interest phased",#N/A,FALSE,"Interest";"Cshf phased",#N/A,FALSE,"Cashflow";"BSheet phased",#N/A,FALSE,"B Sheet";"Capex phased",#N/A,FALSE,"Capex"}</definedName>
    <definedName name="wotsthis" hidden="1">{"P&amp;L phased",#N/A,FALSE,"P and L";"Interest phased",#N/A,FALSE,"Interest";"Cshf phased",#N/A,FALSE,"Cashflow";"BSheet phased",#N/A,FALSE,"B Sheet";"Capex phased",#N/A,FALSE,"Capex"}</definedName>
    <definedName name="wrn.CHARGE." localSheetId="2" hidden="1">{"CHARGE",#N/A,FALSE,"401C11"}</definedName>
    <definedName name="wrn.CHARGE." localSheetId="1" hidden="1">{"CHARGE",#N/A,FALSE,"401C11"}</definedName>
    <definedName name="wrn.CHARGE." localSheetId="5" hidden="1">{"CHARGE",#N/A,FALSE,"401C11"}</definedName>
    <definedName name="wrn.CHARGE." hidden="1">{"CHARGE",#N/A,FALSE,"401C11"}</definedName>
    <definedName name="wrn.GROSS." localSheetId="2" hidden="1">{"GROSS",#N/A,FALSE,"401C11"}</definedName>
    <definedName name="wrn.GROSS." localSheetId="1" hidden="1">{"GROSS",#N/A,FALSE,"401C11"}</definedName>
    <definedName name="wrn.GROSS." localSheetId="5" hidden="1">{"GROSS",#N/A,FALSE,"401C11"}</definedName>
    <definedName name="wrn.GROSS." hidden="1">{"GROSS",#N/A,FALSE,"401C11"}</definedName>
    <definedName name="wrn.NET." localSheetId="2" hidden="1">{"NET",#N/A,FALSE,"401C11"}</definedName>
    <definedName name="wrn.NET." localSheetId="1" hidden="1">{"NET",#N/A,FALSE,"401C11"}</definedName>
    <definedName name="wrn.NET." localSheetId="5" hidden="1">{"NET",#N/A,FALSE,"401C11"}</definedName>
    <definedName name="wrn.NET." hidden="1">{"NET",#N/A,FALSE,"401C11"}</definedName>
    <definedName name="wrn.papersdraft" localSheetId="2" hidden="1">{"bal",#N/A,FALSE,"working papers";"income",#N/A,FALSE,"working papers"}</definedName>
    <definedName name="wrn.papersdraft">{"bal",#N/A,FALSE,"working papers";"income",#N/A,FALSE,"working papers"}</definedName>
    <definedName name="wrn.Print._.5._.and._.12." localSheetId="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1"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5"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Phased." localSheetId="2" hidden="1">{"P&amp;L phased",#N/A,FALSE,"P and L";"Interest phased",#N/A,FALSE,"Interest";"Cshf phased",#N/A,FALSE,"Cashflow";"BSheet phased",#N/A,FALSE,"B Sheet";"Capex phased",#N/A,FALSE,"Capex"}</definedName>
    <definedName name="wrn.Print._.Phased." localSheetId="1" hidden="1">{"P&amp;L phased",#N/A,FALSE,"P and L";"Interest phased",#N/A,FALSE,"Interest";"Cshf phased",#N/A,FALSE,"Cashflow";"BSheet phased",#N/A,FALSE,"B Sheet";"Capex phased",#N/A,FALSE,"Capex"}</definedName>
    <definedName name="wrn.Print._.Phased." localSheetId="5" hidden="1">{"P&amp;L phased",#N/A,FALSE,"P and L";"Interest phased",#N/A,FALSE,"Interest";"Cshf phased",#N/A,FALSE,"Cashflow";"BSheet phased",#N/A,FALSE,"B Sheet";"Capex phased",#N/A,FALSE,"Capex"}</definedName>
    <definedName name="wrn.Print._.Phased." hidden="1">{"P&amp;L phased",#N/A,FALSE,"P and L";"Interest phased",#N/A,FALSE,"Interest";"Cshf phased",#N/A,FALSE,"Cashflow";"BSheet phased",#N/A,FALSE,"B Sheet";"Capex phased",#N/A,FALSE,"Capex"}</definedName>
    <definedName name="wrn.wpapers." localSheetId="2" hidden="1">{"bal",#N/A,FALSE,"working papers";"income",#N/A,FALSE,"working papers"}</definedName>
    <definedName name="wrn.wpapers.">{"bal",#N/A,FALSE,"working papers";"income",#N/A,FALSE,"working papers"}</definedName>
    <definedName name="WSHapr">#REF!</definedName>
    <definedName name="WSHBPinputs">#REF!</definedName>
    <definedName name="WSHBPtrans">#REF!</definedName>
    <definedName name="WSHtransition">#REF!</definedName>
    <definedName name="WSI_21">'c. Dif to PCL'!$E$63:$E$79</definedName>
    <definedName name="WSI_22">'c. Dif to PCL'!$F$63:$F$79</definedName>
    <definedName name="WSI_23">'c. Dif to PCL'!$G$63:$G$79</definedName>
    <definedName name="WSI_24">'c. Dif to PCL'!$H$63:$H$79</definedName>
    <definedName name="WSI_CF">'d. Common improvement factor'!$G$17</definedName>
    <definedName name="WSXapr">#REF!</definedName>
    <definedName name="WSXBPinputs">#REF!</definedName>
    <definedName name="WSXBPtrans">#REF!</definedName>
    <definedName name="WSXtransition">#REF!</definedName>
    <definedName name="Wtotalgrosscapx">#REF!</definedName>
    <definedName name="xxx" localSheetId="2" hidden="1">{"CHARGE",#N/A,FALSE,"401C11"}</definedName>
    <definedName name="xxx" localSheetId="1" hidden="1">{"CHARGE",#N/A,FALSE,"401C11"}</definedName>
    <definedName name="xxx" localSheetId="5" hidden="1">{"CHARGE",#N/A,FALSE,"401C11"}</definedName>
    <definedName name="xxx" hidden="1">{"CHARGE",#N/A,FALSE,"401C11"}</definedName>
    <definedName name="Year">#REF!</definedName>
    <definedName name="yhnry">#REF!</definedName>
    <definedName name="YKYapr">#REF!</definedName>
    <definedName name="YKYBPinputs">#REF!</definedName>
    <definedName name="YKYBPtrans">#REF!</definedName>
    <definedName name="YKYtransition">#REF!</definedName>
    <definedName name="Yorkshire_Water">#REF!</definedName>
    <definedName name="yyy" localSheetId="2" hidden="1">{"GROSS",#N/A,FALSE,"401C11"}</definedName>
    <definedName name="yyy" localSheetId="1" hidden="1">{"GROSS",#N/A,FALSE,"401C11"}</definedName>
    <definedName name="yyy" localSheetId="5" hidden="1">{"GROSS",#N/A,FALSE,"401C11"}</definedName>
    <definedName name="yyy" hidden="1">{"GROSS",#N/A,FALSE,"401C11"}</definedName>
    <definedName name="zzz" localSheetId="2" hidden="1">{"NET",#N/A,FALSE,"401C11"}</definedName>
    <definedName name="zzz" localSheetId="1" hidden="1">{"NET",#N/A,FALSE,"401C11"}</definedName>
    <definedName name="zzz" localSheetId="5" hidden="1">{"NET",#N/A,FALSE,"401C11"}</definedName>
    <definedName name="zzz" hidden="1">{"NET",#N/A,FALSE,"401C11"}</definedName>
  </definedNames>
  <calcPr calcId="191028" calcMode="manual"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57" l="1"/>
  <c r="P87" i="23" l="1"/>
  <c r="O87" i="23"/>
  <c r="N87" i="23"/>
  <c r="M87" i="23"/>
  <c r="L87" i="23"/>
  <c r="P86" i="23"/>
  <c r="O86" i="23"/>
  <c r="N86" i="23"/>
  <c r="M86" i="23"/>
  <c r="L86" i="23"/>
  <c r="P85" i="23"/>
  <c r="O85" i="23"/>
  <c r="N85" i="23"/>
  <c r="M85" i="23"/>
  <c r="L85" i="23"/>
  <c r="P84" i="23"/>
  <c r="O84" i="23"/>
  <c r="N84" i="23"/>
  <c r="M84" i="23"/>
  <c r="L84" i="23"/>
  <c r="P83" i="23"/>
  <c r="O83" i="23"/>
  <c r="N83" i="23"/>
  <c r="M83" i="23"/>
  <c r="L83" i="23"/>
  <c r="P82" i="23"/>
  <c r="O82" i="23"/>
  <c r="N82" i="23"/>
  <c r="M82" i="23"/>
  <c r="L82" i="23"/>
  <c r="P81" i="23"/>
  <c r="O81" i="23"/>
  <c r="N81" i="23"/>
  <c r="M81" i="23"/>
  <c r="L81" i="23"/>
  <c r="P80" i="23"/>
  <c r="O80" i="23"/>
  <c r="N80" i="23"/>
  <c r="M80" i="23"/>
  <c r="L80" i="23"/>
  <c r="P79" i="23"/>
  <c r="O79" i="23"/>
  <c r="N79" i="23"/>
  <c r="M79" i="23"/>
  <c r="L79" i="23"/>
  <c r="P78" i="23"/>
  <c r="O78" i="23"/>
  <c r="N78" i="23"/>
  <c r="M78" i="23"/>
  <c r="L78" i="23"/>
  <c r="P77" i="23"/>
  <c r="O77" i="23"/>
  <c r="N77" i="23"/>
  <c r="M77" i="23"/>
  <c r="L77" i="23"/>
  <c r="P76" i="23"/>
  <c r="O76" i="23"/>
  <c r="N76" i="23"/>
  <c r="M76" i="23"/>
  <c r="L76" i="23"/>
  <c r="P75" i="23"/>
  <c r="O75" i="23"/>
  <c r="N75" i="23"/>
  <c r="M75" i="23"/>
  <c r="L75" i="23"/>
  <c r="P74" i="23"/>
  <c r="O74" i="23"/>
  <c r="N74" i="23"/>
  <c r="M74" i="23"/>
  <c r="L74" i="23"/>
  <c r="P73" i="23"/>
  <c r="O73" i="23"/>
  <c r="N73" i="23"/>
  <c r="M73" i="23"/>
  <c r="L73" i="23"/>
  <c r="P72" i="23"/>
  <c r="O72" i="23"/>
  <c r="N72" i="23"/>
  <c r="M72" i="23"/>
  <c r="L72" i="23"/>
  <c r="P71" i="23"/>
  <c r="O71" i="23"/>
  <c r="N71" i="23"/>
  <c r="M71" i="23"/>
  <c r="L71" i="23"/>
  <c r="P70" i="23"/>
  <c r="O70" i="23"/>
  <c r="N70" i="23"/>
  <c r="M70" i="23"/>
  <c r="L70" i="23"/>
  <c r="P69" i="23"/>
  <c r="O69" i="23"/>
  <c r="N69" i="23"/>
  <c r="M69" i="23"/>
  <c r="L69" i="23"/>
  <c r="P68" i="23"/>
  <c r="O68" i="23"/>
  <c r="N68" i="23"/>
  <c r="M68" i="23"/>
  <c r="L68" i="23"/>
  <c r="P67" i="23"/>
  <c r="O67" i="23"/>
  <c r="N67" i="23"/>
  <c r="M67" i="23"/>
  <c r="L67" i="23"/>
  <c r="P66" i="23"/>
  <c r="O66" i="23"/>
  <c r="N66" i="23"/>
  <c r="M66" i="23"/>
  <c r="L66" i="23"/>
  <c r="P55" i="23"/>
  <c r="O55" i="23"/>
  <c r="N55" i="23"/>
  <c r="M55" i="23"/>
  <c r="L55" i="23"/>
  <c r="P54" i="23"/>
  <c r="O54" i="23"/>
  <c r="N54" i="23"/>
  <c r="M54" i="23"/>
  <c r="L54" i="23"/>
  <c r="P53" i="23"/>
  <c r="O53" i="23"/>
  <c r="N53" i="23"/>
  <c r="M53" i="23"/>
  <c r="L53" i="23"/>
  <c r="P52" i="23"/>
  <c r="O52" i="23"/>
  <c r="N52" i="23"/>
  <c r="M52" i="23"/>
  <c r="L52" i="23"/>
  <c r="P51" i="23"/>
  <c r="O51" i="23"/>
  <c r="N51" i="23"/>
  <c r="M51" i="23"/>
  <c r="L51" i="23"/>
  <c r="P50" i="23"/>
  <c r="O50" i="23"/>
  <c r="N50" i="23"/>
  <c r="M50" i="23"/>
  <c r="L50" i="23"/>
  <c r="P49" i="23"/>
  <c r="O49" i="23"/>
  <c r="N49" i="23"/>
  <c r="M49" i="23"/>
  <c r="L49" i="23"/>
  <c r="P48" i="23"/>
  <c r="O48" i="23"/>
  <c r="N48" i="23"/>
  <c r="M48" i="23"/>
  <c r="L48" i="23"/>
  <c r="P47" i="23"/>
  <c r="O47" i="23"/>
  <c r="N47" i="23"/>
  <c r="M47" i="23"/>
  <c r="L47" i="23"/>
  <c r="P46" i="23"/>
  <c r="O46" i="23"/>
  <c r="N46" i="23"/>
  <c r="M46" i="23"/>
  <c r="L46" i="23"/>
  <c r="P45" i="23"/>
  <c r="O45" i="23"/>
  <c r="N45" i="23"/>
  <c r="M45" i="23"/>
  <c r="L45" i="23"/>
  <c r="P44" i="23"/>
  <c r="O44" i="23"/>
  <c r="N44" i="23"/>
  <c r="M44" i="23"/>
  <c r="L44" i="23"/>
  <c r="P43" i="23"/>
  <c r="O43" i="23"/>
  <c r="N43" i="23"/>
  <c r="M43" i="23"/>
  <c r="L43" i="23"/>
  <c r="P42" i="23"/>
  <c r="O42" i="23"/>
  <c r="N42" i="23"/>
  <c r="M42" i="23"/>
  <c r="L42" i="23"/>
  <c r="P41" i="23"/>
  <c r="O41" i="23"/>
  <c r="N41" i="23"/>
  <c r="M41" i="23"/>
  <c r="L41" i="23"/>
  <c r="AJ40" i="23"/>
  <c r="AI40" i="23"/>
  <c r="AH40" i="23"/>
  <c r="AG40" i="23"/>
  <c r="AF40" i="23"/>
  <c r="P40" i="23"/>
  <c r="O40" i="23"/>
  <c r="N40" i="23"/>
  <c r="M40" i="23"/>
  <c r="L40" i="23"/>
  <c r="AJ39" i="23"/>
  <c r="AI39" i="23"/>
  <c r="AH39" i="23"/>
  <c r="AG39" i="23"/>
  <c r="AF39" i="23"/>
  <c r="P39" i="23"/>
  <c r="O39" i="23"/>
  <c r="N39" i="23"/>
  <c r="M39" i="23"/>
  <c r="L39" i="23"/>
  <c r="AJ38" i="23"/>
  <c r="AI38" i="23"/>
  <c r="AH38" i="23"/>
  <c r="AG38" i="23"/>
  <c r="AF38" i="23"/>
  <c r="P38" i="23"/>
  <c r="O38" i="23"/>
  <c r="N38" i="23"/>
  <c r="M38" i="23"/>
  <c r="L38" i="23"/>
  <c r="AJ37" i="23"/>
  <c r="AI37" i="23"/>
  <c r="AH37" i="23"/>
  <c r="AG37" i="23"/>
  <c r="AF37" i="23"/>
  <c r="P37" i="23"/>
  <c r="O37" i="23"/>
  <c r="N37" i="23"/>
  <c r="M37" i="23"/>
  <c r="L37" i="23"/>
  <c r="AJ36" i="23"/>
  <c r="AI36" i="23"/>
  <c r="AH36" i="23"/>
  <c r="AG36" i="23"/>
  <c r="AF36" i="23"/>
  <c r="P36" i="23"/>
  <c r="O36" i="23"/>
  <c r="N36" i="23"/>
  <c r="M36" i="23"/>
  <c r="L36" i="23"/>
  <c r="AJ35" i="23"/>
  <c r="AI35" i="23"/>
  <c r="AH35" i="23"/>
  <c r="AG35" i="23"/>
  <c r="AF35" i="23"/>
  <c r="P35" i="23"/>
  <c r="O35" i="23"/>
  <c r="N35" i="23"/>
  <c r="M35" i="23"/>
  <c r="L35" i="23"/>
  <c r="AJ34" i="23"/>
  <c r="AI34" i="23"/>
  <c r="AH34" i="23"/>
  <c r="AG34" i="23"/>
  <c r="AF34" i="23"/>
  <c r="P34" i="23"/>
  <c r="O34" i="23"/>
  <c r="N34" i="23"/>
  <c r="M34" i="23"/>
  <c r="L34" i="23"/>
  <c r="AJ33" i="23"/>
  <c r="AI33" i="23"/>
  <c r="AH33" i="23"/>
  <c r="AG33" i="23"/>
  <c r="AF33" i="23"/>
  <c r="P33" i="23"/>
  <c r="O33" i="23"/>
  <c r="N33" i="23"/>
  <c r="M33" i="23"/>
  <c r="L33" i="23"/>
  <c r="AJ32" i="23"/>
  <c r="AI32" i="23"/>
  <c r="AH32" i="23"/>
  <c r="AG32" i="23"/>
  <c r="AF32" i="23"/>
  <c r="P32" i="23"/>
  <c r="O32" i="23"/>
  <c r="N32" i="23"/>
  <c r="M32" i="23"/>
  <c r="L32" i="23"/>
  <c r="AJ31" i="23"/>
  <c r="AI31" i="23"/>
  <c r="AH31" i="23"/>
  <c r="AG31" i="23"/>
  <c r="AF31" i="23"/>
  <c r="P31" i="23"/>
  <c r="O31" i="23"/>
  <c r="N31" i="23"/>
  <c r="M31" i="23"/>
  <c r="L31" i="23"/>
  <c r="AJ30" i="23"/>
  <c r="AI30" i="23"/>
  <c r="AH30" i="23"/>
  <c r="AG30" i="23"/>
  <c r="AF30" i="23"/>
  <c r="P30" i="23"/>
  <c r="O30" i="23"/>
  <c r="N30" i="23"/>
  <c r="M30" i="23"/>
  <c r="L30" i="23"/>
  <c r="AJ29" i="23"/>
  <c r="AI29" i="23"/>
  <c r="AH29" i="23"/>
  <c r="AG29" i="23"/>
  <c r="AF29" i="23"/>
  <c r="P29" i="23"/>
  <c r="O29" i="23"/>
  <c r="N29" i="23"/>
  <c r="M29" i="23"/>
  <c r="L29" i="23"/>
  <c r="AJ28" i="23"/>
  <c r="AI28" i="23"/>
  <c r="AH28" i="23"/>
  <c r="AG28" i="23"/>
  <c r="AF28" i="23"/>
  <c r="P28" i="23"/>
  <c r="O28" i="23"/>
  <c r="N28" i="23"/>
  <c r="M28" i="23"/>
  <c r="L28" i="23"/>
  <c r="AJ27" i="23"/>
  <c r="AI27" i="23"/>
  <c r="AH27" i="23"/>
  <c r="AG27" i="23"/>
  <c r="AF27" i="23"/>
  <c r="P27" i="23"/>
  <c r="O27" i="23"/>
  <c r="N27" i="23"/>
  <c r="M27" i="23"/>
  <c r="L27" i="23"/>
  <c r="AJ26" i="23"/>
  <c r="AI26" i="23"/>
  <c r="AH26" i="23"/>
  <c r="AG26" i="23"/>
  <c r="AF26" i="23"/>
  <c r="P26" i="23"/>
  <c r="O26" i="23"/>
  <c r="N26" i="23"/>
  <c r="M26" i="23"/>
  <c r="L26" i="23"/>
  <c r="AJ25" i="23"/>
  <c r="AI25" i="23"/>
  <c r="AH25" i="23"/>
  <c r="AG25" i="23"/>
  <c r="AF25" i="23"/>
  <c r="P25" i="23"/>
  <c r="O25" i="23"/>
  <c r="N25" i="23"/>
  <c r="M25" i="23"/>
  <c r="L25" i="23"/>
  <c r="P24" i="23"/>
  <c r="O24" i="23"/>
  <c r="N24" i="23"/>
  <c r="M24" i="23"/>
  <c r="L24" i="23"/>
  <c r="P23" i="23"/>
  <c r="O23" i="23"/>
  <c r="N23" i="23"/>
  <c r="M23" i="23"/>
  <c r="L23" i="23"/>
  <c r="P22" i="23"/>
  <c r="O22" i="23"/>
  <c r="N22" i="23"/>
  <c r="M22" i="23"/>
  <c r="L22" i="23"/>
  <c r="P20" i="23"/>
  <c r="O20" i="23"/>
  <c r="N20" i="23"/>
  <c r="M20" i="23"/>
  <c r="L20" i="23"/>
  <c r="P19" i="23"/>
  <c r="O19" i="23"/>
  <c r="N19" i="23"/>
  <c r="M19" i="23"/>
  <c r="L19" i="23"/>
  <c r="P18" i="23"/>
  <c r="O18" i="23"/>
  <c r="N18" i="23"/>
  <c r="M18" i="23"/>
  <c r="L18" i="23"/>
  <c r="P17" i="23"/>
  <c r="O17" i="23"/>
  <c r="N17" i="23"/>
  <c r="M17" i="23"/>
  <c r="L17" i="23"/>
  <c r="P15" i="23"/>
  <c r="O15" i="23"/>
  <c r="N15" i="23"/>
  <c r="M15" i="23"/>
  <c r="L15" i="23"/>
  <c r="P14" i="23"/>
  <c r="O14" i="23"/>
  <c r="N14" i="23"/>
  <c r="M14" i="23"/>
  <c r="L14" i="23"/>
  <c r="P12" i="23"/>
  <c r="O12" i="23"/>
  <c r="N12" i="23"/>
  <c r="M12" i="23"/>
  <c r="L12" i="23"/>
  <c r="P11" i="23"/>
  <c r="O11" i="23"/>
  <c r="N11" i="23"/>
  <c r="M11" i="23"/>
  <c r="L11" i="23"/>
  <c r="P9" i="23"/>
  <c r="O9" i="23"/>
  <c r="N9" i="23"/>
  <c r="M9" i="23"/>
  <c r="L9" i="23"/>
  <c r="P8" i="23"/>
  <c r="O8" i="23"/>
  <c r="N8" i="23"/>
  <c r="M8" i="23"/>
  <c r="L8" i="23"/>
  <c r="A1" i="23"/>
  <c r="F111" i="30" s="1"/>
  <c r="F111" i="31" s="1"/>
  <c r="H111" i="29"/>
  <c r="G111" i="29"/>
  <c r="F111" i="29"/>
  <c r="E111" i="29"/>
  <c r="D111" i="29"/>
  <c r="C111" i="29"/>
  <c r="H110" i="29"/>
  <c r="G110" i="29"/>
  <c r="F110" i="29"/>
  <c r="E110" i="29"/>
  <c r="D110" i="29"/>
  <c r="C110" i="29"/>
  <c r="H109" i="29"/>
  <c r="G109" i="29"/>
  <c r="F109" i="29"/>
  <c r="E109" i="29"/>
  <c r="D109" i="29"/>
  <c r="C109" i="29"/>
  <c r="H108" i="29"/>
  <c r="G108" i="29"/>
  <c r="F108" i="29"/>
  <c r="E108" i="29"/>
  <c r="D108" i="29"/>
  <c r="C108" i="29"/>
  <c r="H107" i="29"/>
  <c r="G107" i="29"/>
  <c r="F107" i="29"/>
  <c r="E107" i="29"/>
  <c r="D107" i="29"/>
  <c r="C107" i="29"/>
  <c r="H106" i="29"/>
  <c r="G106" i="29"/>
  <c r="F106" i="29"/>
  <c r="E106" i="29"/>
  <c r="D106" i="29"/>
  <c r="C106" i="29"/>
  <c r="H105" i="29"/>
  <c r="G105" i="29"/>
  <c r="F105" i="29"/>
  <c r="E105" i="29"/>
  <c r="D105" i="29"/>
  <c r="C105" i="29"/>
  <c r="H104" i="29"/>
  <c r="G104" i="29"/>
  <c r="F104" i="29"/>
  <c r="E104" i="29"/>
  <c r="D104" i="29"/>
  <c r="C104" i="29"/>
  <c r="H103" i="29"/>
  <c r="G103" i="29"/>
  <c r="F103" i="29"/>
  <c r="E103" i="29"/>
  <c r="D103" i="29"/>
  <c r="C103" i="29"/>
  <c r="H102" i="29"/>
  <c r="G102" i="29"/>
  <c r="F102" i="29"/>
  <c r="E102" i="29"/>
  <c r="D102" i="29"/>
  <c r="C102" i="29"/>
  <c r="H101" i="29"/>
  <c r="G101" i="29"/>
  <c r="F101" i="29"/>
  <c r="E101" i="29"/>
  <c r="D101" i="29"/>
  <c r="C101" i="29"/>
  <c r="H95" i="29"/>
  <c r="G95" i="29"/>
  <c r="F95" i="29"/>
  <c r="E95" i="29"/>
  <c r="D95" i="29"/>
  <c r="C95" i="29"/>
  <c r="H94" i="29"/>
  <c r="G94" i="29"/>
  <c r="F94" i="29"/>
  <c r="E94" i="29"/>
  <c r="D94" i="29"/>
  <c r="C94" i="29"/>
  <c r="H93" i="29"/>
  <c r="G93" i="29"/>
  <c r="F93" i="29"/>
  <c r="E93" i="29"/>
  <c r="D93" i="29"/>
  <c r="C93" i="29"/>
  <c r="H92" i="29"/>
  <c r="G92" i="29"/>
  <c r="F92" i="29"/>
  <c r="E92" i="29"/>
  <c r="D92" i="29"/>
  <c r="C92" i="29"/>
  <c r="H91" i="29"/>
  <c r="G91" i="29"/>
  <c r="F91" i="29"/>
  <c r="E91" i="29"/>
  <c r="D91" i="29"/>
  <c r="C91" i="29"/>
  <c r="H90" i="29"/>
  <c r="G90" i="29"/>
  <c r="F90" i="29"/>
  <c r="E90" i="29"/>
  <c r="D90" i="29"/>
  <c r="C90" i="29"/>
  <c r="H89" i="29"/>
  <c r="G89" i="29"/>
  <c r="F89" i="29"/>
  <c r="E89" i="29"/>
  <c r="D89" i="29"/>
  <c r="C89" i="29"/>
  <c r="H88" i="29"/>
  <c r="G88" i="29"/>
  <c r="F88" i="29"/>
  <c r="E88" i="29"/>
  <c r="D88" i="29"/>
  <c r="C88" i="29"/>
  <c r="H87" i="29"/>
  <c r="G87" i="29"/>
  <c r="F87" i="29"/>
  <c r="E87" i="29"/>
  <c r="D87" i="29"/>
  <c r="C87" i="29"/>
  <c r="H86" i="29"/>
  <c r="G86" i="29"/>
  <c r="F86" i="29"/>
  <c r="E86" i="29"/>
  <c r="D86" i="29"/>
  <c r="C86" i="29"/>
  <c r="H85" i="29"/>
  <c r="G85" i="29"/>
  <c r="F85" i="29"/>
  <c r="E85" i="29"/>
  <c r="D85" i="29"/>
  <c r="C85" i="29"/>
  <c r="H79" i="29"/>
  <c r="G79" i="29"/>
  <c r="F79" i="29"/>
  <c r="E79" i="29"/>
  <c r="D79" i="29"/>
  <c r="C79" i="29"/>
  <c r="H78" i="29"/>
  <c r="G78" i="29"/>
  <c r="F78" i="29"/>
  <c r="E78" i="29"/>
  <c r="D78" i="29"/>
  <c r="C78" i="29"/>
  <c r="H77" i="29"/>
  <c r="G77" i="29"/>
  <c r="F77" i="29"/>
  <c r="E77" i="29"/>
  <c r="D77" i="29"/>
  <c r="C77" i="29"/>
  <c r="H76" i="29"/>
  <c r="G76" i="29"/>
  <c r="F76" i="29"/>
  <c r="E76" i="29"/>
  <c r="D76" i="29"/>
  <c r="C76" i="29"/>
  <c r="H75" i="29"/>
  <c r="G75" i="29"/>
  <c r="F75" i="29"/>
  <c r="E75" i="29"/>
  <c r="D75" i="29"/>
  <c r="C75" i="29"/>
  <c r="H74" i="29"/>
  <c r="G74" i="29"/>
  <c r="F74" i="29"/>
  <c r="E74" i="29"/>
  <c r="D74" i="29"/>
  <c r="C74" i="29"/>
  <c r="H73" i="29"/>
  <c r="G73" i="29"/>
  <c r="F73" i="29"/>
  <c r="E73" i="29"/>
  <c r="D73" i="29"/>
  <c r="C73" i="29"/>
  <c r="H72" i="29"/>
  <c r="G72" i="29"/>
  <c r="F72" i="29"/>
  <c r="E72" i="29"/>
  <c r="D72" i="29"/>
  <c r="C72" i="29"/>
  <c r="H71" i="29"/>
  <c r="G71" i="29"/>
  <c r="F71" i="29"/>
  <c r="E71" i="29"/>
  <c r="D71" i="29"/>
  <c r="C71" i="29"/>
  <c r="H70" i="29"/>
  <c r="G70" i="29"/>
  <c r="F70" i="29"/>
  <c r="E70" i="29"/>
  <c r="D70" i="29"/>
  <c r="C70" i="29"/>
  <c r="H69" i="29"/>
  <c r="G69" i="29"/>
  <c r="F69" i="29"/>
  <c r="E69" i="29"/>
  <c r="D69" i="29"/>
  <c r="C69" i="29"/>
  <c r="H68" i="29"/>
  <c r="G68" i="29"/>
  <c r="F68" i="29"/>
  <c r="E68" i="29"/>
  <c r="D68" i="29"/>
  <c r="C68" i="29"/>
  <c r="H67" i="29"/>
  <c r="G67" i="29"/>
  <c r="F67" i="29"/>
  <c r="E67" i="29"/>
  <c r="D67" i="29"/>
  <c r="C67" i="29"/>
  <c r="H66" i="29"/>
  <c r="G66" i="29"/>
  <c r="F66" i="29"/>
  <c r="E66" i="29"/>
  <c r="D66" i="29"/>
  <c r="C66" i="29"/>
  <c r="H65" i="29"/>
  <c r="G65" i="29"/>
  <c r="F65" i="29"/>
  <c r="E65" i="29"/>
  <c r="D65" i="29"/>
  <c r="C65" i="29"/>
  <c r="H64" i="29"/>
  <c r="G64" i="29"/>
  <c r="F64" i="29"/>
  <c r="E64" i="29"/>
  <c r="D64" i="29"/>
  <c r="C64" i="29"/>
  <c r="H63" i="29"/>
  <c r="G63" i="29"/>
  <c r="F63" i="29"/>
  <c r="E63" i="29"/>
  <c r="D63" i="29"/>
  <c r="C63" i="29"/>
  <c r="H57" i="29"/>
  <c r="G57" i="29"/>
  <c r="F57" i="29"/>
  <c r="E57" i="29"/>
  <c r="H56" i="29"/>
  <c r="G56" i="29"/>
  <c r="F56" i="29"/>
  <c r="E56" i="29"/>
  <c r="H54" i="29"/>
  <c r="G54" i="29"/>
  <c r="F54" i="29"/>
  <c r="E54" i="29"/>
  <c r="H53" i="29"/>
  <c r="G53" i="29"/>
  <c r="F53" i="29"/>
  <c r="E53" i="29"/>
  <c r="H51" i="29"/>
  <c r="G51" i="29"/>
  <c r="F51" i="29"/>
  <c r="E51" i="29"/>
  <c r="H50" i="29"/>
  <c r="G50" i="29"/>
  <c r="F50" i="29"/>
  <c r="E50" i="29"/>
  <c r="H49" i="29"/>
  <c r="G49" i="29"/>
  <c r="F49" i="29"/>
  <c r="E49" i="29"/>
  <c r="H48" i="29"/>
  <c r="G48" i="29"/>
  <c r="F48" i="29"/>
  <c r="E48" i="29"/>
  <c r="H47" i="29"/>
  <c r="G47" i="29"/>
  <c r="F47" i="29"/>
  <c r="E47" i="29"/>
  <c r="H46" i="29"/>
  <c r="G46" i="29"/>
  <c r="F46" i="29"/>
  <c r="E46" i="29"/>
  <c r="H45" i="29"/>
  <c r="G45" i="29"/>
  <c r="F45" i="29"/>
  <c r="E45" i="29"/>
  <c r="H44" i="29"/>
  <c r="G44" i="29"/>
  <c r="F44" i="29"/>
  <c r="E44" i="29"/>
  <c r="H43" i="29"/>
  <c r="G43" i="29"/>
  <c r="F43" i="29"/>
  <c r="E43" i="29"/>
  <c r="H42" i="29"/>
  <c r="G42" i="29"/>
  <c r="F42" i="29"/>
  <c r="E42" i="29"/>
  <c r="H41" i="29"/>
  <c r="G41" i="29"/>
  <c r="F41" i="29"/>
  <c r="E41" i="29"/>
  <c r="H40" i="29"/>
  <c r="G40" i="29"/>
  <c r="F40" i="29"/>
  <c r="E40" i="29"/>
  <c r="H39" i="29"/>
  <c r="G39" i="29"/>
  <c r="F39" i="29"/>
  <c r="E39" i="29"/>
  <c r="H38" i="29"/>
  <c r="G38" i="29"/>
  <c r="F38" i="29"/>
  <c r="E38" i="29"/>
  <c r="H37" i="29"/>
  <c r="G37" i="29"/>
  <c r="F37" i="29"/>
  <c r="E37" i="29"/>
  <c r="H36" i="29"/>
  <c r="G36" i="29"/>
  <c r="F36" i="29"/>
  <c r="E36" i="29"/>
  <c r="H35" i="29"/>
  <c r="G35" i="29"/>
  <c r="F35" i="29"/>
  <c r="E35" i="29"/>
  <c r="H29" i="29"/>
  <c r="G29" i="29"/>
  <c r="F29" i="29"/>
  <c r="E29" i="29"/>
  <c r="H28" i="29"/>
  <c r="G28" i="29"/>
  <c r="F28" i="29"/>
  <c r="E28" i="29"/>
  <c r="H26" i="29"/>
  <c r="G26" i="29"/>
  <c r="F26" i="29"/>
  <c r="E26" i="29"/>
  <c r="H25" i="29"/>
  <c r="G25" i="29"/>
  <c r="F25" i="29"/>
  <c r="E25" i="29"/>
  <c r="H23" i="29"/>
  <c r="G23" i="29"/>
  <c r="F23" i="29"/>
  <c r="E23" i="29"/>
  <c r="H22" i="29"/>
  <c r="G22" i="29"/>
  <c r="F22" i="29"/>
  <c r="E22" i="29"/>
  <c r="H21" i="29"/>
  <c r="G21" i="29"/>
  <c r="F21" i="29"/>
  <c r="E21" i="29"/>
  <c r="H20" i="29"/>
  <c r="G20" i="29"/>
  <c r="F20" i="29"/>
  <c r="E20" i="29"/>
  <c r="H19" i="29"/>
  <c r="G19" i="29"/>
  <c r="F19" i="29"/>
  <c r="E19" i="29"/>
  <c r="H18" i="29"/>
  <c r="G18" i="29"/>
  <c r="F18" i="29"/>
  <c r="E18" i="29"/>
  <c r="H17" i="29"/>
  <c r="G17" i="29"/>
  <c r="F17" i="29"/>
  <c r="E17" i="29"/>
  <c r="H16" i="29"/>
  <c r="G16" i="29"/>
  <c r="F16" i="29"/>
  <c r="E16" i="29"/>
  <c r="H15" i="29"/>
  <c r="G15" i="29"/>
  <c r="F15" i="29"/>
  <c r="E15" i="29"/>
  <c r="H14" i="29"/>
  <c r="G14" i="29"/>
  <c r="F14" i="29"/>
  <c r="E14" i="29"/>
  <c r="H13" i="29"/>
  <c r="G13" i="29"/>
  <c r="F13" i="29"/>
  <c r="E13" i="29"/>
  <c r="H12" i="29"/>
  <c r="G12" i="29"/>
  <c r="F12" i="29"/>
  <c r="E12" i="29"/>
  <c r="H11" i="29"/>
  <c r="G11" i="29"/>
  <c r="F11" i="29"/>
  <c r="E11" i="29"/>
  <c r="H10" i="29"/>
  <c r="G10" i="29"/>
  <c r="F10" i="29"/>
  <c r="E10" i="29"/>
  <c r="H9" i="29"/>
  <c r="G9" i="29"/>
  <c r="F9" i="29"/>
  <c r="E9" i="29"/>
  <c r="H8" i="29"/>
  <c r="G8" i="29"/>
  <c r="F8" i="29"/>
  <c r="E8" i="29"/>
  <c r="H7" i="29"/>
  <c r="G7" i="29"/>
  <c r="F7" i="29"/>
  <c r="E7" i="29"/>
  <c r="A1" i="29"/>
  <c r="A1" i="30"/>
  <c r="G92" i="31"/>
  <c r="F92" i="31"/>
  <c r="E92" i="31"/>
  <c r="G87" i="31"/>
  <c r="F87" i="31"/>
  <c r="E87" i="31"/>
  <c r="H22" i="31"/>
  <c r="G22" i="31"/>
  <c r="F22" i="31"/>
  <c r="E22" i="31"/>
  <c r="H10" i="31"/>
  <c r="G10" i="31"/>
  <c r="F10" i="31"/>
  <c r="E10" i="31"/>
  <c r="A1" i="31"/>
  <c r="A1" i="32"/>
  <c r="H48" i="28"/>
  <c r="G48" i="28"/>
  <c r="F48" i="28"/>
  <c r="E48" i="28"/>
  <c r="D48" i="28"/>
  <c r="A1" i="28"/>
  <c r="E86" i="36"/>
  <c r="E85" i="36"/>
  <c r="E83" i="36"/>
  <c r="E82" i="36"/>
  <c r="E80" i="36"/>
  <c r="E79" i="36"/>
  <c r="E78" i="36"/>
  <c r="E77" i="36"/>
  <c r="E76" i="36"/>
  <c r="E75" i="36"/>
  <c r="E74" i="36"/>
  <c r="E73" i="36"/>
  <c r="E72" i="36"/>
  <c r="E71" i="36"/>
  <c r="E70" i="36"/>
  <c r="E69" i="36"/>
  <c r="E68" i="36"/>
  <c r="E67" i="36"/>
  <c r="E66" i="36"/>
  <c r="E65" i="36"/>
  <c r="E64" i="36"/>
  <c r="J58" i="36"/>
  <c r="I58" i="36"/>
  <c r="J57" i="36"/>
  <c r="I57" i="36"/>
  <c r="J55" i="36"/>
  <c r="I55" i="36"/>
  <c r="J54" i="36"/>
  <c r="I54" i="36"/>
  <c r="J52" i="36"/>
  <c r="I52" i="36"/>
  <c r="J51" i="36"/>
  <c r="I51" i="36"/>
  <c r="J50" i="36"/>
  <c r="I50" i="36"/>
  <c r="J49" i="36"/>
  <c r="I49" i="36"/>
  <c r="J48" i="36"/>
  <c r="I48" i="36"/>
  <c r="J47" i="36"/>
  <c r="I47" i="36"/>
  <c r="J46" i="36"/>
  <c r="I46" i="36"/>
  <c r="J45" i="36"/>
  <c r="I45" i="36"/>
  <c r="J44" i="36"/>
  <c r="I44" i="36"/>
  <c r="J43" i="36"/>
  <c r="I43" i="36"/>
  <c r="J42" i="36"/>
  <c r="I42" i="36"/>
  <c r="J41" i="36"/>
  <c r="I41" i="36"/>
  <c r="J40" i="36"/>
  <c r="I40" i="36"/>
  <c r="J39" i="36"/>
  <c r="I39" i="36"/>
  <c r="J38" i="36"/>
  <c r="I38" i="36"/>
  <c r="J37" i="36"/>
  <c r="I37" i="36"/>
  <c r="J36" i="36"/>
  <c r="I36" i="36"/>
  <c r="O30" i="36"/>
  <c r="N30" i="36"/>
  <c r="M30" i="36"/>
  <c r="L30" i="36"/>
  <c r="K30" i="36"/>
  <c r="J30" i="36"/>
  <c r="I30" i="36"/>
  <c r="O29" i="36"/>
  <c r="N29" i="36"/>
  <c r="M29" i="36"/>
  <c r="L29" i="36"/>
  <c r="K29" i="36"/>
  <c r="J29" i="36"/>
  <c r="I29" i="36"/>
  <c r="O27" i="36"/>
  <c r="N27" i="36"/>
  <c r="M27" i="36"/>
  <c r="L27" i="36"/>
  <c r="K27" i="36"/>
  <c r="J27" i="36"/>
  <c r="I27" i="36"/>
  <c r="O26" i="36"/>
  <c r="N26" i="36"/>
  <c r="M26" i="36"/>
  <c r="L26" i="36"/>
  <c r="K26" i="36"/>
  <c r="J26" i="36"/>
  <c r="I26" i="36"/>
  <c r="O24" i="36"/>
  <c r="N24" i="36"/>
  <c r="M24" i="36"/>
  <c r="L24" i="36"/>
  <c r="K24" i="36"/>
  <c r="J24" i="36"/>
  <c r="I24" i="36"/>
  <c r="O23" i="36"/>
  <c r="N23" i="36"/>
  <c r="M23" i="36"/>
  <c r="L23" i="36"/>
  <c r="K23" i="36"/>
  <c r="J23" i="36"/>
  <c r="I23" i="36"/>
  <c r="O22" i="36"/>
  <c r="N22" i="36"/>
  <c r="M22" i="36"/>
  <c r="L22" i="36"/>
  <c r="K22" i="36"/>
  <c r="J22" i="36"/>
  <c r="I22" i="36"/>
  <c r="O21" i="36"/>
  <c r="N21" i="36"/>
  <c r="M21" i="36"/>
  <c r="L21" i="36"/>
  <c r="K21" i="36"/>
  <c r="J21" i="36"/>
  <c r="I21" i="36"/>
  <c r="O20" i="36"/>
  <c r="N20" i="36"/>
  <c r="M20" i="36"/>
  <c r="L20" i="36"/>
  <c r="K20" i="36"/>
  <c r="J20" i="36"/>
  <c r="I20" i="36"/>
  <c r="O19" i="36"/>
  <c r="N19" i="36"/>
  <c r="M19" i="36"/>
  <c r="L19" i="36"/>
  <c r="K19" i="36"/>
  <c r="J19" i="36"/>
  <c r="I19" i="36"/>
  <c r="O18" i="36"/>
  <c r="N18" i="36"/>
  <c r="M18" i="36"/>
  <c r="L18" i="36"/>
  <c r="K18" i="36"/>
  <c r="J18" i="36"/>
  <c r="I18" i="36"/>
  <c r="O17" i="36"/>
  <c r="N17" i="36"/>
  <c r="M17" i="36"/>
  <c r="L17" i="36"/>
  <c r="K17" i="36"/>
  <c r="J17" i="36"/>
  <c r="I17" i="36"/>
  <c r="O16" i="36"/>
  <c r="N16" i="36"/>
  <c r="M16" i="36"/>
  <c r="L16" i="36"/>
  <c r="K16" i="36"/>
  <c r="J16" i="36"/>
  <c r="I16" i="36"/>
  <c r="O15" i="36"/>
  <c r="N15" i="36"/>
  <c r="M15" i="36"/>
  <c r="L15" i="36"/>
  <c r="K15" i="36"/>
  <c r="J15" i="36"/>
  <c r="I15" i="36"/>
  <c r="O14" i="36"/>
  <c r="N14" i="36"/>
  <c r="M14" i="36"/>
  <c r="L14" i="36"/>
  <c r="K14" i="36"/>
  <c r="J14" i="36"/>
  <c r="I14" i="36"/>
  <c r="O13" i="36"/>
  <c r="N13" i="36"/>
  <c r="M13" i="36"/>
  <c r="L13" i="36"/>
  <c r="K13" i="36"/>
  <c r="J13" i="36"/>
  <c r="I13" i="36"/>
  <c r="O12" i="36"/>
  <c r="N12" i="36"/>
  <c r="M12" i="36"/>
  <c r="L12" i="36"/>
  <c r="K12" i="36"/>
  <c r="J12" i="36"/>
  <c r="I12" i="36"/>
  <c r="O11" i="36"/>
  <c r="N11" i="36"/>
  <c r="M11" i="36"/>
  <c r="L11" i="36"/>
  <c r="K11" i="36"/>
  <c r="J11" i="36"/>
  <c r="I11" i="36"/>
  <c r="O10" i="36"/>
  <c r="N10" i="36"/>
  <c r="M10" i="36"/>
  <c r="L10" i="36"/>
  <c r="K10" i="36"/>
  <c r="J10" i="36"/>
  <c r="I10" i="36"/>
  <c r="O9" i="36"/>
  <c r="N9" i="36"/>
  <c r="M9" i="36"/>
  <c r="L9" i="36"/>
  <c r="K9" i="36"/>
  <c r="J9" i="36"/>
  <c r="I9" i="36"/>
  <c r="O8" i="36"/>
  <c r="N8" i="36"/>
  <c r="M8" i="36"/>
  <c r="L8" i="36"/>
  <c r="K8" i="36"/>
  <c r="J8" i="36"/>
  <c r="I8" i="36"/>
  <c r="A1" i="36"/>
  <c r="E86" i="48"/>
  <c r="E85" i="48"/>
  <c r="E83" i="48"/>
  <c r="E82" i="48"/>
  <c r="M80" i="48"/>
  <c r="M108" i="48" s="1"/>
  <c r="F48" i="44" s="1"/>
  <c r="H218" i="54" s="1"/>
  <c r="E80" i="48"/>
  <c r="E79" i="48"/>
  <c r="K78" i="48"/>
  <c r="K106" i="48" s="1"/>
  <c r="D46" i="44" s="1"/>
  <c r="F192" i="54" s="1"/>
  <c r="E78" i="48"/>
  <c r="E77" i="48"/>
  <c r="E76" i="48"/>
  <c r="E75" i="48"/>
  <c r="L74" i="48"/>
  <c r="L102" i="48" s="1"/>
  <c r="E42" i="44" s="1"/>
  <c r="G140" i="54" s="1"/>
  <c r="K74" i="48"/>
  <c r="K102" i="48" s="1"/>
  <c r="D42" i="44" s="1"/>
  <c r="F140" i="54" s="1"/>
  <c r="E74" i="48"/>
  <c r="E73" i="48"/>
  <c r="E72" i="48"/>
  <c r="E71" i="48"/>
  <c r="K70" i="48"/>
  <c r="K98" i="48" s="1"/>
  <c r="D38" i="44" s="1"/>
  <c r="F88" i="54" s="1"/>
  <c r="E70" i="48"/>
  <c r="E69" i="48"/>
  <c r="E68" i="48"/>
  <c r="E67" i="48"/>
  <c r="E66" i="48"/>
  <c r="E65" i="48"/>
  <c r="M64" i="48"/>
  <c r="M92" i="48" s="1"/>
  <c r="F32" i="44" s="1"/>
  <c r="H10" i="54" s="1"/>
  <c r="E64" i="48"/>
  <c r="O58" i="48" a="1"/>
  <c r="O58" i="48"/>
  <c r="N58" i="48" a="1"/>
  <c r="N58" i="48" s="1"/>
  <c r="M58" i="48" a="1"/>
  <c r="M58" i="48" s="1"/>
  <c r="L58" i="48" a="1"/>
  <c r="L58" i="48" s="1"/>
  <c r="K58" i="48" a="1"/>
  <c r="K58" i="48"/>
  <c r="J58" i="48"/>
  <c r="I58" i="48"/>
  <c r="O57" i="48" a="1"/>
  <c r="O57" i="48" s="1"/>
  <c r="N57" i="48" a="1"/>
  <c r="N57" i="48"/>
  <c r="M57" i="48" a="1"/>
  <c r="M57" i="48"/>
  <c r="L57" i="48" a="1"/>
  <c r="L57" i="48" s="1"/>
  <c r="N85" i="48" s="1"/>
  <c r="N113" i="48" s="1"/>
  <c r="G53" i="44" s="1"/>
  <c r="I55" i="54" s="1"/>
  <c r="K57" i="48" a="1"/>
  <c r="K57" i="48" s="1"/>
  <c r="M85" i="48" s="1"/>
  <c r="M113" i="48" s="1"/>
  <c r="F53" i="44" s="1"/>
  <c r="H55" i="54" s="1"/>
  <c r="J57" i="48"/>
  <c r="I57" i="48"/>
  <c r="O55" i="48" a="1"/>
  <c r="O55" i="48"/>
  <c r="N55" i="48" a="1"/>
  <c r="N55" i="48"/>
  <c r="M55" i="48" a="1"/>
  <c r="M55" i="48" s="1"/>
  <c r="L55" i="48" a="1"/>
  <c r="L55" i="48" s="1"/>
  <c r="N83" i="48" s="1"/>
  <c r="N111" i="48" s="1"/>
  <c r="G51" i="44" s="1"/>
  <c r="I210" i="54" s="1"/>
  <c r="K55" i="48" a="1"/>
  <c r="K55" i="48"/>
  <c r="J55" i="48"/>
  <c r="I55" i="48"/>
  <c r="O54" i="48" a="1"/>
  <c r="O54" i="48" s="1"/>
  <c r="N54" i="48" a="1"/>
  <c r="N54" i="48"/>
  <c r="M54" i="48" a="1"/>
  <c r="M54" i="48"/>
  <c r="O82" i="48" s="1"/>
  <c r="O110" i="48" s="1"/>
  <c r="H50" i="44" s="1"/>
  <c r="J54" i="54" s="1"/>
  <c r="L54" i="48" a="1"/>
  <c r="L54" i="48" s="1"/>
  <c r="K54" i="48" a="1"/>
  <c r="K54" i="48" s="1"/>
  <c r="J54" i="48"/>
  <c r="I54" i="48"/>
  <c r="O52" i="48" a="1"/>
  <c r="O52" i="48"/>
  <c r="N52" i="48" a="1"/>
  <c r="N52" i="48"/>
  <c r="O80" i="48" s="1"/>
  <c r="O108" i="48" s="1"/>
  <c r="H48" i="44" s="1"/>
  <c r="J218" i="54" s="1"/>
  <c r="M52" i="48" a="1"/>
  <c r="M52" i="48" s="1"/>
  <c r="L52" i="48" a="1"/>
  <c r="L52" i="48"/>
  <c r="N80" i="48" s="1"/>
  <c r="N108" i="48" s="1"/>
  <c r="G48" i="44" s="1"/>
  <c r="I218" i="54" s="1"/>
  <c r="K52" i="48" a="1"/>
  <c r="K52" i="48"/>
  <c r="J52" i="48"/>
  <c r="I52" i="48"/>
  <c r="O51" i="48" a="1"/>
  <c r="O51" i="48" s="1"/>
  <c r="N51" i="48" a="1"/>
  <c r="N51" i="48"/>
  <c r="M51" i="48" a="1"/>
  <c r="M51" i="48"/>
  <c r="L51" i="48" a="1"/>
  <c r="L51" i="48" s="1"/>
  <c r="N79" i="48" s="1"/>
  <c r="N107" i="48" s="1"/>
  <c r="G47" i="44" s="1"/>
  <c r="I205" i="54" s="1"/>
  <c r="K51" i="48" a="1"/>
  <c r="K51" i="48" s="1"/>
  <c r="M79" i="48" s="1"/>
  <c r="M107" i="48" s="1"/>
  <c r="F47" i="44" s="1"/>
  <c r="H205" i="54" s="1"/>
  <c r="J51" i="48"/>
  <c r="I51" i="48"/>
  <c r="O50" i="48" a="1"/>
  <c r="O50" i="48"/>
  <c r="N50" i="48" a="1"/>
  <c r="N50" i="48"/>
  <c r="M50" i="48" a="1"/>
  <c r="M50" i="48" s="1"/>
  <c r="L50" i="48" a="1"/>
  <c r="L50" i="48"/>
  <c r="N78" i="48" s="1"/>
  <c r="N106" i="48" s="1"/>
  <c r="G46" i="44" s="1"/>
  <c r="I192" i="54" s="1"/>
  <c r="K50" i="48" a="1"/>
  <c r="K50" i="48"/>
  <c r="J50" i="48"/>
  <c r="I50" i="48"/>
  <c r="O49" i="48" a="1"/>
  <c r="O49" i="48" s="1"/>
  <c r="N49" i="48" a="1"/>
  <c r="N49" i="48"/>
  <c r="O77" i="48" s="1"/>
  <c r="O105" i="48" s="1"/>
  <c r="H45" i="44" s="1"/>
  <c r="M49" i="48" a="1"/>
  <c r="M49" i="48"/>
  <c r="L49" i="48" a="1"/>
  <c r="L49" i="48"/>
  <c r="K49" i="48" a="1"/>
  <c r="K49" i="48" s="1"/>
  <c r="J49" i="48"/>
  <c r="I49" i="48"/>
  <c r="O48" i="48" a="1"/>
  <c r="O48" i="48"/>
  <c r="O76" i="48" s="1"/>
  <c r="O104" i="48" s="1"/>
  <c r="H44" i="44" s="1"/>
  <c r="J166" i="54" s="1"/>
  <c r="N48" i="48" a="1"/>
  <c r="N48" i="48"/>
  <c r="M48" i="48" a="1"/>
  <c r="M48" i="48" s="1"/>
  <c r="L48" i="48" a="1"/>
  <c r="L48" i="48"/>
  <c r="N76" i="48" s="1"/>
  <c r="N104" i="48" s="1"/>
  <c r="G44" i="44" s="1"/>
  <c r="I166" i="54" s="1"/>
  <c r="K48" i="48" a="1"/>
  <c r="K48" i="48"/>
  <c r="J48" i="48"/>
  <c r="I48" i="48"/>
  <c r="O47" i="48" a="1"/>
  <c r="O47" i="48" s="1"/>
  <c r="N47" i="48" a="1"/>
  <c r="N47" i="48" s="1"/>
  <c r="M47" i="48" a="1"/>
  <c r="M47" i="48"/>
  <c r="L47" i="48" a="1"/>
  <c r="L47" i="48"/>
  <c r="N75" i="48" s="1"/>
  <c r="N103" i="48" s="1"/>
  <c r="G43" i="44" s="1"/>
  <c r="I153" i="54" s="1"/>
  <c r="K47" i="48" a="1"/>
  <c r="K47" i="48" s="1"/>
  <c r="K75" i="48" s="1"/>
  <c r="K103" i="48" s="1"/>
  <c r="D43" i="44" s="1"/>
  <c r="F153" i="54" s="1"/>
  <c r="J47" i="48"/>
  <c r="I47" i="48"/>
  <c r="O46" i="48" a="1"/>
  <c r="O46" i="48"/>
  <c r="N46" i="48" a="1"/>
  <c r="N46" i="48"/>
  <c r="M46" i="48" a="1"/>
  <c r="M46" i="48" s="1"/>
  <c r="O74" i="48" s="1"/>
  <c r="O102" i="48" s="1"/>
  <c r="H42" i="44" s="1"/>
  <c r="J140" i="54" s="1"/>
  <c r="L46" i="48" a="1"/>
  <c r="L46" i="48"/>
  <c r="K46" i="48" a="1"/>
  <c r="K46" i="48"/>
  <c r="J46" i="48"/>
  <c r="I46" i="48"/>
  <c r="O45" i="48" a="1"/>
  <c r="O45" i="48" s="1"/>
  <c r="N45" i="48" a="1"/>
  <c r="N45" i="48" s="1"/>
  <c r="M45" i="48" a="1"/>
  <c r="M45" i="48"/>
  <c r="L45" i="48" a="1"/>
  <c r="L45" i="48"/>
  <c r="K45" i="48" a="1"/>
  <c r="K45" i="48" s="1"/>
  <c r="J45" i="48"/>
  <c r="I45" i="48"/>
  <c r="O44" i="48" a="1"/>
  <c r="O44" i="48"/>
  <c r="N44" i="48" a="1"/>
  <c r="N44" i="48" s="1"/>
  <c r="M44" i="48" a="1"/>
  <c r="M44" i="48" s="1"/>
  <c r="L44" i="48" a="1"/>
  <c r="L44" i="48"/>
  <c r="K44" i="48" a="1"/>
  <c r="K44" i="48"/>
  <c r="J44" i="48"/>
  <c r="I44" i="48"/>
  <c r="O43" i="48" a="1"/>
  <c r="O43" i="48" s="1"/>
  <c r="N43" i="48" a="1"/>
  <c r="N43" i="48" s="1"/>
  <c r="M43" i="48" a="1"/>
  <c r="M43" i="48"/>
  <c r="L43" i="48" a="1"/>
  <c r="L43" i="48"/>
  <c r="N71" i="48" s="1"/>
  <c r="N99" i="48" s="1"/>
  <c r="G39" i="44" s="1"/>
  <c r="I101" i="54" s="1"/>
  <c r="K43" i="48" a="1"/>
  <c r="K43" i="48" s="1"/>
  <c r="M71" i="48" s="1"/>
  <c r="M99" i="48" s="1"/>
  <c r="F39" i="44" s="1"/>
  <c r="H101" i="54" s="1"/>
  <c r="J43" i="48"/>
  <c r="I43" i="48"/>
  <c r="O42" i="48" a="1"/>
  <c r="O42" i="48"/>
  <c r="N42" i="48" a="1"/>
  <c r="N42" i="48" s="1"/>
  <c r="M42" i="48" a="1"/>
  <c r="M42" i="48" s="1"/>
  <c r="L42" i="48" a="1"/>
  <c r="L42" i="48" s="1"/>
  <c r="K42" i="48" a="1"/>
  <c r="K42" i="48"/>
  <c r="J42" i="48"/>
  <c r="I42" i="48"/>
  <c r="O41" i="48" a="1"/>
  <c r="O41" i="48" s="1"/>
  <c r="N41" i="48" a="1"/>
  <c r="N41" i="48"/>
  <c r="M41" i="48" a="1"/>
  <c r="M41" i="48"/>
  <c r="O69" i="48" s="1"/>
  <c r="O97" i="48" s="1"/>
  <c r="H37" i="44" s="1"/>
  <c r="J75" i="54" s="1"/>
  <c r="L41" i="48" a="1"/>
  <c r="L41" i="48"/>
  <c r="N69" i="48" s="1"/>
  <c r="N97" i="48" s="1"/>
  <c r="G37" i="44" s="1"/>
  <c r="I75" i="54" s="1"/>
  <c r="K41" i="48" a="1"/>
  <c r="K41" i="48" s="1"/>
  <c r="J41" i="48"/>
  <c r="I41" i="48"/>
  <c r="O40" i="48" a="1"/>
  <c r="O40" i="48"/>
  <c r="N40" i="48" a="1"/>
  <c r="N40" i="48" s="1"/>
  <c r="M40" i="48" a="1"/>
  <c r="M40" i="48" s="1"/>
  <c r="O68" i="48" s="1"/>
  <c r="O96" i="48" s="1"/>
  <c r="H36" i="44" s="1"/>
  <c r="J62" i="54" s="1"/>
  <c r="L40" i="48" a="1"/>
  <c r="L40" i="48" s="1"/>
  <c r="K40" i="48" a="1"/>
  <c r="K40" i="48"/>
  <c r="J40" i="48"/>
  <c r="I40" i="48"/>
  <c r="O39" i="48" a="1"/>
  <c r="O39" i="48" s="1"/>
  <c r="N39" i="48" a="1"/>
  <c r="N39" i="48"/>
  <c r="M39" i="48" a="1"/>
  <c r="M39" i="48"/>
  <c r="L39" i="48" a="1"/>
  <c r="L39" i="48" s="1"/>
  <c r="N67" i="48" s="1"/>
  <c r="N95" i="48" s="1"/>
  <c r="G35" i="44" s="1"/>
  <c r="I49" i="54" s="1"/>
  <c r="K39" i="48" a="1"/>
  <c r="K39" i="48" s="1"/>
  <c r="J39" i="48"/>
  <c r="I39" i="48"/>
  <c r="O38" i="48" a="1"/>
  <c r="O38" i="48"/>
  <c r="N38" i="48" a="1"/>
  <c r="N38" i="48"/>
  <c r="M38" i="48" a="1"/>
  <c r="M38" i="48" s="1"/>
  <c r="L38" i="48" a="1"/>
  <c r="L38" i="48" s="1"/>
  <c r="N66" i="48" s="1"/>
  <c r="N94" i="48" s="1"/>
  <c r="G34" i="44" s="1"/>
  <c r="I36" i="54" s="1"/>
  <c r="K38" i="48" a="1"/>
  <c r="K38" i="48"/>
  <c r="L66" i="48" s="1"/>
  <c r="L94" i="48" s="1"/>
  <c r="E34" i="44" s="1"/>
  <c r="G36" i="54" s="1"/>
  <c r="J38" i="48"/>
  <c r="I38" i="48"/>
  <c r="O37" i="48" a="1"/>
  <c r="O37" i="48" s="1"/>
  <c r="N37" i="48" a="1"/>
  <c r="N37" i="48"/>
  <c r="M37" i="48" a="1"/>
  <c r="M37" i="48"/>
  <c r="O65" i="48" s="1"/>
  <c r="O93" i="48" s="1"/>
  <c r="H33" i="44" s="1"/>
  <c r="J23" i="54" s="1"/>
  <c r="L37" i="48" a="1"/>
  <c r="L37" i="48" s="1"/>
  <c r="K37" i="48" a="1"/>
  <c r="K37" i="48" s="1"/>
  <c r="K65" i="48" s="1"/>
  <c r="K93" i="48" s="1"/>
  <c r="D33" i="44" s="1"/>
  <c r="F23" i="54" s="1"/>
  <c r="J37" i="48"/>
  <c r="I37" i="48"/>
  <c r="O36" i="48" a="1"/>
  <c r="O36" i="48"/>
  <c r="N36" i="48" a="1"/>
  <c r="N36" i="48"/>
  <c r="O64" i="48" s="1"/>
  <c r="O92" i="48" s="1"/>
  <c r="H32" i="44" s="1"/>
  <c r="J10" i="54" s="1"/>
  <c r="M36" i="48" a="1"/>
  <c r="M36" i="48" s="1"/>
  <c r="L36" i="48" a="1"/>
  <c r="L36" i="48"/>
  <c r="K36" i="48" a="1"/>
  <c r="K36" i="48"/>
  <c r="L64" i="48" s="1"/>
  <c r="L92" i="48" s="1"/>
  <c r="J36" i="48"/>
  <c r="I36" i="48"/>
  <c r="O30" i="48"/>
  <c r="N30" i="48"/>
  <c r="M30" i="48"/>
  <c r="L30" i="48"/>
  <c r="K30" i="48"/>
  <c r="J30" i="48"/>
  <c r="I30" i="48"/>
  <c r="O29" i="48"/>
  <c r="N29" i="48"/>
  <c r="M29" i="48"/>
  <c r="L29" i="48"/>
  <c r="K29" i="48"/>
  <c r="J29" i="48"/>
  <c r="I29" i="48"/>
  <c r="O27" i="48"/>
  <c r="N27" i="48"/>
  <c r="M27" i="48"/>
  <c r="L27" i="48"/>
  <c r="K27" i="48"/>
  <c r="J27" i="48"/>
  <c r="I27" i="48"/>
  <c r="O26" i="48"/>
  <c r="N26" i="48"/>
  <c r="M26" i="48"/>
  <c r="L26" i="48"/>
  <c r="K26" i="48"/>
  <c r="J26" i="48"/>
  <c r="I26" i="48"/>
  <c r="O24" i="48"/>
  <c r="N24" i="48"/>
  <c r="M24" i="48"/>
  <c r="L24" i="48"/>
  <c r="K24" i="48"/>
  <c r="J24" i="48"/>
  <c r="I24" i="48"/>
  <c r="O23" i="48"/>
  <c r="N23" i="48"/>
  <c r="M23" i="48"/>
  <c r="L23" i="48"/>
  <c r="K23" i="48"/>
  <c r="J23" i="48"/>
  <c r="I23" i="48"/>
  <c r="O22" i="48"/>
  <c r="N22" i="48"/>
  <c r="M22" i="48"/>
  <c r="L22" i="48"/>
  <c r="K22" i="48"/>
  <c r="J22" i="48"/>
  <c r="I22" i="48"/>
  <c r="O21" i="48"/>
  <c r="N21" i="48"/>
  <c r="M21" i="48"/>
  <c r="L21" i="48"/>
  <c r="K21" i="48"/>
  <c r="J21" i="48"/>
  <c r="I21" i="48"/>
  <c r="O20" i="48"/>
  <c r="N20" i="48"/>
  <c r="M20" i="48"/>
  <c r="L20" i="48"/>
  <c r="K20" i="48"/>
  <c r="J20" i="48"/>
  <c r="I20" i="48"/>
  <c r="O19" i="48"/>
  <c r="N19" i="48"/>
  <c r="M19" i="48"/>
  <c r="L19" i="48"/>
  <c r="K19" i="48"/>
  <c r="J19" i="48"/>
  <c r="I19" i="48"/>
  <c r="O18" i="48"/>
  <c r="N18" i="48"/>
  <c r="M18" i="48"/>
  <c r="L18" i="48"/>
  <c r="K18" i="48"/>
  <c r="J18" i="48"/>
  <c r="I18" i="48"/>
  <c r="O17" i="48"/>
  <c r="N17" i="48"/>
  <c r="M17" i="48"/>
  <c r="L17" i="48"/>
  <c r="K17" i="48"/>
  <c r="J17" i="48"/>
  <c r="I17" i="48"/>
  <c r="O16" i="48"/>
  <c r="N16" i="48"/>
  <c r="M16" i="48"/>
  <c r="L16" i="48"/>
  <c r="K16" i="48"/>
  <c r="J16" i="48"/>
  <c r="I16" i="48"/>
  <c r="O15" i="48"/>
  <c r="N15" i="48"/>
  <c r="M15" i="48"/>
  <c r="L15" i="48"/>
  <c r="K15" i="48"/>
  <c r="J15" i="48"/>
  <c r="I15" i="48"/>
  <c r="O14" i="48"/>
  <c r="N14" i="48"/>
  <c r="M14" i="48"/>
  <c r="L14" i="48"/>
  <c r="K14" i="48"/>
  <c r="J14" i="48"/>
  <c r="I14" i="48"/>
  <c r="O13" i="48"/>
  <c r="N13" i="48"/>
  <c r="M13" i="48"/>
  <c r="L13" i="48"/>
  <c r="K13" i="48"/>
  <c r="J13" i="48"/>
  <c r="I13" i="48"/>
  <c r="O12" i="48"/>
  <c r="N12" i="48"/>
  <c r="M12" i="48"/>
  <c r="L12" i="48"/>
  <c r="K12" i="48"/>
  <c r="J12" i="48"/>
  <c r="I12" i="48"/>
  <c r="O11" i="48"/>
  <c r="N11" i="48"/>
  <c r="M11" i="48"/>
  <c r="L11" i="48"/>
  <c r="K11" i="48"/>
  <c r="J11" i="48"/>
  <c r="I11" i="48"/>
  <c r="O10" i="48"/>
  <c r="N10" i="48"/>
  <c r="M10" i="48"/>
  <c r="L10" i="48"/>
  <c r="K10" i="48"/>
  <c r="J10" i="48"/>
  <c r="I10" i="48"/>
  <c r="O9" i="48"/>
  <c r="N9" i="48"/>
  <c r="M9" i="48"/>
  <c r="L9" i="48"/>
  <c r="K9" i="48"/>
  <c r="J9" i="48"/>
  <c r="I9" i="48"/>
  <c r="O8" i="48"/>
  <c r="N8" i="48"/>
  <c r="M8" i="48"/>
  <c r="L8" i="48"/>
  <c r="K8" i="48"/>
  <c r="J8" i="48"/>
  <c r="I8" i="48"/>
  <c r="A1" i="48"/>
  <c r="E32" i="44"/>
  <c r="G10" i="54" s="1"/>
  <c r="A1" i="44"/>
  <c r="A1" i="33"/>
  <c r="C7" i="51"/>
  <c r="A1" i="51"/>
  <c r="J224" i="54"/>
  <c r="I224" i="54"/>
  <c r="H224" i="54"/>
  <c r="G224" i="54"/>
  <c r="F224" i="54"/>
  <c r="J223" i="54"/>
  <c r="I223" i="54"/>
  <c r="H223" i="54"/>
  <c r="G223" i="54"/>
  <c r="F223" i="54"/>
  <c r="J222" i="54"/>
  <c r="I222" i="54"/>
  <c r="H222" i="54"/>
  <c r="G222" i="54"/>
  <c r="F222" i="54"/>
  <c r="J221" i="54"/>
  <c r="I221" i="54"/>
  <c r="H221" i="54"/>
  <c r="G221" i="54"/>
  <c r="F221" i="54"/>
  <c r="J220" i="54"/>
  <c r="I220" i="54"/>
  <c r="H220" i="54"/>
  <c r="G220" i="54"/>
  <c r="F220" i="54"/>
  <c r="J219" i="54"/>
  <c r="I219" i="54"/>
  <c r="H219" i="54"/>
  <c r="G219" i="54"/>
  <c r="F219" i="54"/>
  <c r="J213" i="54"/>
  <c r="I213" i="54"/>
  <c r="H213" i="54"/>
  <c r="G213" i="54"/>
  <c r="F213" i="54"/>
  <c r="J212" i="54"/>
  <c r="I212" i="54"/>
  <c r="H212" i="54"/>
  <c r="G212" i="54"/>
  <c r="F212" i="54"/>
  <c r="J207" i="54"/>
  <c r="I207" i="54"/>
  <c r="H207" i="54"/>
  <c r="G207" i="54"/>
  <c r="F207" i="54"/>
  <c r="J206" i="54"/>
  <c r="I206" i="54"/>
  <c r="H206" i="54"/>
  <c r="G206" i="54"/>
  <c r="F206" i="54"/>
  <c r="J200" i="54"/>
  <c r="I200" i="54"/>
  <c r="H200" i="54"/>
  <c r="G200" i="54"/>
  <c r="F200" i="54"/>
  <c r="J199" i="54"/>
  <c r="I199" i="54"/>
  <c r="H199" i="54"/>
  <c r="G199" i="54"/>
  <c r="F199" i="54"/>
  <c r="J198" i="54"/>
  <c r="I198" i="54"/>
  <c r="H198" i="54"/>
  <c r="G198" i="54"/>
  <c r="F198" i="54"/>
  <c r="J197" i="54"/>
  <c r="I197" i="54"/>
  <c r="H197" i="54"/>
  <c r="G197" i="54"/>
  <c r="F197" i="54"/>
  <c r="J196" i="54"/>
  <c r="I196" i="54"/>
  <c r="H196" i="54"/>
  <c r="G196" i="54"/>
  <c r="F196" i="54"/>
  <c r="J195" i="54"/>
  <c r="I195" i="54"/>
  <c r="H195" i="54"/>
  <c r="G195" i="54"/>
  <c r="F195" i="54"/>
  <c r="J194" i="54"/>
  <c r="I194" i="54"/>
  <c r="H194" i="54"/>
  <c r="G194" i="54"/>
  <c r="F194" i="54"/>
  <c r="J193" i="54"/>
  <c r="I193" i="54"/>
  <c r="H193" i="54"/>
  <c r="G193" i="54"/>
  <c r="F193" i="54"/>
  <c r="J187" i="54"/>
  <c r="I187" i="54"/>
  <c r="H187" i="54"/>
  <c r="G187" i="54"/>
  <c r="F187" i="54"/>
  <c r="J186" i="54"/>
  <c r="I186" i="54"/>
  <c r="H186" i="54"/>
  <c r="G186" i="54"/>
  <c r="F186" i="54"/>
  <c r="J185" i="54"/>
  <c r="I185" i="54"/>
  <c r="H185" i="54"/>
  <c r="G185" i="54"/>
  <c r="F185" i="54"/>
  <c r="J184" i="54"/>
  <c r="I184" i="54"/>
  <c r="H184" i="54"/>
  <c r="G184" i="54"/>
  <c r="F184" i="54"/>
  <c r="J183" i="54"/>
  <c r="I183" i="54"/>
  <c r="H183" i="54"/>
  <c r="G183" i="54"/>
  <c r="F183" i="54"/>
  <c r="J182" i="54"/>
  <c r="I182" i="54"/>
  <c r="H182" i="54"/>
  <c r="G182" i="54"/>
  <c r="F182" i="54"/>
  <c r="J181" i="54"/>
  <c r="I181" i="54"/>
  <c r="H181" i="54"/>
  <c r="G181" i="54"/>
  <c r="F181" i="54"/>
  <c r="J180" i="54"/>
  <c r="I180" i="54"/>
  <c r="H180" i="54"/>
  <c r="G180" i="54"/>
  <c r="F180" i="54"/>
  <c r="J174" i="54"/>
  <c r="I174" i="54"/>
  <c r="H174" i="54"/>
  <c r="G174" i="54"/>
  <c r="F174" i="54"/>
  <c r="J173" i="54"/>
  <c r="I173" i="54"/>
  <c r="H173" i="54"/>
  <c r="G173" i="54"/>
  <c r="F173" i="54"/>
  <c r="J172" i="54"/>
  <c r="I172" i="54"/>
  <c r="H172" i="54"/>
  <c r="G172" i="54"/>
  <c r="F172" i="54"/>
  <c r="J171" i="54"/>
  <c r="I171" i="54"/>
  <c r="H171" i="54"/>
  <c r="G171" i="54"/>
  <c r="F171" i="54"/>
  <c r="J170" i="54"/>
  <c r="I170" i="54"/>
  <c r="H170" i="54"/>
  <c r="G170" i="54"/>
  <c r="F170" i="54"/>
  <c r="J169" i="54"/>
  <c r="I169" i="54"/>
  <c r="H169" i="54"/>
  <c r="G169" i="54"/>
  <c r="F169" i="54"/>
  <c r="J168" i="54"/>
  <c r="I168" i="54"/>
  <c r="H168" i="54"/>
  <c r="G168" i="54"/>
  <c r="F168" i="54"/>
  <c r="J167" i="54"/>
  <c r="I167" i="54"/>
  <c r="H167" i="54"/>
  <c r="G167" i="54"/>
  <c r="F167" i="54"/>
  <c r="J161" i="54"/>
  <c r="I161" i="54"/>
  <c r="H161" i="54"/>
  <c r="G161" i="54"/>
  <c r="F161" i="54"/>
  <c r="J160" i="54"/>
  <c r="I160" i="54"/>
  <c r="H160" i="54"/>
  <c r="G160" i="54"/>
  <c r="F160" i="54"/>
  <c r="J159" i="54"/>
  <c r="I159" i="54"/>
  <c r="H159" i="54"/>
  <c r="G159" i="54"/>
  <c r="F159" i="54"/>
  <c r="J158" i="54"/>
  <c r="I158" i="54"/>
  <c r="H158" i="54"/>
  <c r="G158" i="54"/>
  <c r="F158" i="54"/>
  <c r="J157" i="54"/>
  <c r="I157" i="54"/>
  <c r="H157" i="54"/>
  <c r="G157" i="54"/>
  <c r="F157" i="54"/>
  <c r="J156" i="54"/>
  <c r="I156" i="54"/>
  <c r="H156" i="54"/>
  <c r="G156" i="54"/>
  <c r="F156" i="54"/>
  <c r="J155" i="54"/>
  <c r="I155" i="54"/>
  <c r="H155" i="54"/>
  <c r="G155" i="54"/>
  <c r="F155" i="54"/>
  <c r="J154" i="54"/>
  <c r="I154" i="54"/>
  <c r="H154" i="54"/>
  <c r="G154" i="54"/>
  <c r="F154" i="54"/>
  <c r="J148" i="54"/>
  <c r="I148" i="54"/>
  <c r="H148" i="54"/>
  <c r="G148" i="54"/>
  <c r="F148" i="54"/>
  <c r="J147" i="54"/>
  <c r="I147" i="54"/>
  <c r="H147" i="54"/>
  <c r="G147" i="54"/>
  <c r="F147" i="54"/>
  <c r="J146" i="54"/>
  <c r="I146" i="54"/>
  <c r="H146" i="54"/>
  <c r="G146" i="54"/>
  <c r="F146" i="54"/>
  <c r="J145" i="54"/>
  <c r="I145" i="54"/>
  <c r="H145" i="54"/>
  <c r="G145" i="54"/>
  <c r="F145" i="54"/>
  <c r="J144" i="54"/>
  <c r="I144" i="54"/>
  <c r="H144" i="54"/>
  <c r="G144" i="54"/>
  <c r="F144" i="54"/>
  <c r="J143" i="54"/>
  <c r="I143" i="54"/>
  <c r="H143" i="54"/>
  <c r="G143" i="54"/>
  <c r="F143" i="54"/>
  <c r="J135" i="54"/>
  <c r="I135" i="54"/>
  <c r="H135" i="54"/>
  <c r="G135" i="54"/>
  <c r="F135" i="54"/>
  <c r="J134" i="54"/>
  <c r="I134" i="54"/>
  <c r="H134" i="54"/>
  <c r="G134" i="54"/>
  <c r="F134" i="54"/>
  <c r="J133" i="54"/>
  <c r="I133" i="54"/>
  <c r="H133" i="54"/>
  <c r="G133" i="54"/>
  <c r="F133" i="54"/>
  <c r="J132" i="54"/>
  <c r="I132" i="54"/>
  <c r="H132" i="54"/>
  <c r="G132" i="54"/>
  <c r="F132" i="54"/>
  <c r="J131" i="54"/>
  <c r="I131" i="54"/>
  <c r="H131" i="54"/>
  <c r="G131" i="54"/>
  <c r="F131" i="54"/>
  <c r="J130" i="54"/>
  <c r="I130" i="54"/>
  <c r="H130" i="54"/>
  <c r="G130" i="54"/>
  <c r="F130" i="54"/>
  <c r="J122" i="54"/>
  <c r="I122" i="54"/>
  <c r="H122" i="54"/>
  <c r="G122" i="54"/>
  <c r="F122" i="54"/>
  <c r="J121" i="54"/>
  <c r="I121" i="54"/>
  <c r="H121" i="54"/>
  <c r="G121" i="54"/>
  <c r="F121" i="54"/>
  <c r="J120" i="54"/>
  <c r="I120" i="54"/>
  <c r="H120" i="54"/>
  <c r="G120" i="54"/>
  <c r="F120" i="54"/>
  <c r="J119" i="54"/>
  <c r="I119" i="54"/>
  <c r="H119" i="54"/>
  <c r="G119" i="54"/>
  <c r="F119" i="54"/>
  <c r="J118" i="54"/>
  <c r="I118" i="54"/>
  <c r="H118" i="54"/>
  <c r="G118" i="54"/>
  <c r="F118" i="54"/>
  <c r="J117" i="54"/>
  <c r="I117" i="54"/>
  <c r="H117" i="54"/>
  <c r="G117" i="54"/>
  <c r="F117" i="54"/>
  <c r="J109" i="54"/>
  <c r="I109" i="54"/>
  <c r="H109" i="54"/>
  <c r="G109" i="54"/>
  <c r="F109" i="54"/>
  <c r="J108" i="54"/>
  <c r="I108" i="54"/>
  <c r="H108" i="54"/>
  <c r="G108" i="54"/>
  <c r="F108" i="54"/>
  <c r="J107" i="54"/>
  <c r="I107" i="54"/>
  <c r="H107" i="54"/>
  <c r="G107" i="54"/>
  <c r="F107" i="54"/>
  <c r="J106" i="54"/>
  <c r="I106" i="54"/>
  <c r="H106" i="54"/>
  <c r="G106" i="54"/>
  <c r="F106" i="54"/>
  <c r="J105" i="54"/>
  <c r="I105" i="54"/>
  <c r="H105" i="54"/>
  <c r="G105" i="54"/>
  <c r="F105" i="54"/>
  <c r="J104" i="54"/>
  <c r="I104" i="54"/>
  <c r="H104" i="54"/>
  <c r="G104" i="54"/>
  <c r="F104" i="54"/>
  <c r="J96" i="54"/>
  <c r="I96" i="54"/>
  <c r="H96" i="54"/>
  <c r="G96" i="54"/>
  <c r="F96" i="54"/>
  <c r="J95" i="54"/>
  <c r="I95" i="54"/>
  <c r="H95" i="54"/>
  <c r="G95" i="54"/>
  <c r="F95" i="54"/>
  <c r="J94" i="54"/>
  <c r="I94" i="54"/>
  <c r="H94" i="54"/>
  <c r="G94" i="54"/>
  <c r="F94" i="54"/>
  <c r="J93" i="54"/>
  <c r="I93" i="54"/>
  <c r="H93" i="54"/>
  <c r="G93" i="54"/>
  <c r="F93" i="54"/>
  <c r="J92" i="54"/>
  <c r="I92" i="54"/>
  <c r="H92" i="54"/>
  <c r="G92" i="54"/>
  <c r="F92" i="54"/>
  <c r="J91" i="54"/>
  <c r="I91" i="54"/>
  <c r="H91" i="54"/>
  <c r="G91" i="54"/>
  <c r="F91" i="54"/>
  <c r="J83" i="54"/>
  <c r="I83" i="54"/>
  <c r="H83" i="54"/>
  <c r="G83" i="54"/>
  <c r="F83" i="54"/>
  <c r="J82" i="54"/>
  <c r="I82" i="54"/>
  <c r="H82" i="54"/>
  <c r="G82" i="54"/>
  <c r="F82" i="54"/>
  <c r="J81" i="54"/>
  <c r="I81" i="54"/>
  <c r="H81" i="54"/>
  <c r="G81" i="54"/>
  <c r="F81" i="54"/>
  <c r="J80" i="54"/>
  <c r="I80" i="54"/>
  <c r="H80" i="54"/>
  <c r="G80" i="54"/>
  <c r="F80" i="54"/>
  <c r="J79" i="54"/>
  <c r="I79" i="54"/>
  <c r="H79" i="54"/>
  <c r="G79" i="54"/>
  <c r="F79" i="54"/>
  <c r="J78" i="54"/>
  <c r="I78" i="54"/>
  <c r="H78" i="54"/>
  <c r="G78" i="54"/>
  <c r="F78" i="54"/>
  <c r="J70" i="54"/>
  <c r="I70" i="54"/>
  <c r="H70" i="54"/>
  <c r="G70" i="54"/>
  <c r="F70" i="54"/>
  <c r="J69" i="54"/>
  <c r="I69" i="54"/>
  <c r="H69" i="54"/>
  <c r="G69" i="54"/>
  <c r="F69" i="54"/>
  <c r="J68" i="54"/>
  <c r="I68" i="54"/>
  <c r="H68" i="54"/>
  <c r="G68" i="54"/>
  <c r="F68" i="54"/>
  <c r="J67" i="54"/>
  <c r="I67" i="54"/>
  <c r="H67" i="54"/>
  <c r="G67" i="54"/>
  <c r="F67" i="54"/>
  <c r="J66" i="54"/>
  <c r="I66" i="54"/>
  <c r="H66" i="54"/>
  <c r="G66" i="54"/>
  <c r="F66" i="54"/>
  <c r="J65" i="54"/>
  <c r="I65" i="54"/>
  <c r="H65" i="54"/>
  <c r="G65" i="54"/>
  <c r="F65" i="54"/>
  <c r="J57" i="54"/>
  <c r="I57" i="54"/>
  <c r="H57" i="54"/>
  <c r="G57" i="54"/>
  <c r="F57" i="54"/>
  <c r="J56" i="54"/>
  <c r="I56" i="54"/>
  <c r="H56" i="54"/>
  <c r="G56" i="54"/>
  <c r="F56" i="54"/>
  <c r="J44" i="54"/>
  <c r="I44" i="54"/>
  <c r="H44" i="54"/>
  <c r="G44" i="54"/>
  <c r="F44" i="54"/>
  <c r="J43" i="54"/>
  <c r="I43" i="54"/>
  <c r="H43" i="54"/>
  <c r="G43" i="54"/>
  <c r="F43" i="54"/>
  <c r="J42" i="54"/>
  <c r="I42" i="54"/>
  <c r="H42" i="54"/>
  <c r="G42" i="54"/>
  <c r="F42" i="54"/>
  <c r="J41" i="54"/>
  <c r="I41" i="54"/>
  <c r="H41" i="54"/>
  <c r="G41" i="54"/>
  <c r="F41" i="54"/>
  <c r="J40" i="54"/>
  <c r="I40" i="54"/>
  <c r="H40" i="54"/>
  <c r="G40" i="54"/>
  <c r="F40" i="54"/>
  <c r="J39" i="54"/>
  <c r="I39" i="54"/>
  <c r="H39" i="54"/>
  <c r="G39" i="54"/>
  <c r="F39" i="54"/>
  <c r="J31" i="54"/>
  <c r="I31" i="54"/>
  <c r="H31" i="54"/>
  <c r="G31" i="54"/>
  <c r="F31" i="54"/>
  <c r="J30" i="54"/>
  <c r="I30" i="54"/>
  <c r="H30" i="54"/>
  <c r="G30" i="54"/>
  <c r="F30" i="54"/>
  <c r="J29" i="54"/>
  <c r="I29" i="54"/>
  <c r="H29" i="54"/>
  <c r="G29" i="54"/>
  <c r="F29" i="54"/>
  <c r="J28" i="54"/>
  <c r="I28" i="54"/>
  <c r="H28" i="54"/>
  <c r="G28" i="54"/>
  <c r="F28" i="54"/>
  <c r="J27" i="54"/>
  <c r="I27" i="54"/>
  <c r="H27" i="54"/>
  <c r="G27" i="54"/>
  <c r="F27" i="54"/>
  <c r="J26" i="54"/>
  <c r="I26" i="54"/>
  <c r="H26" i="54"/>
  <c r="G26" i="54"/>
  <c r="F26" i="54"/>
  <c r="J18" i="54"/>
  <c r="I18" i="54"/>
  <c r="H18" i="54"/>
  <c r="G18" i="54"/>
  <c r="F18" i="54"/>
  <c r="J17" i="54"/>
  <c r="I17" i="54"/>
  <c r="H17" i="54"/>
  <c r="G17" i="54"/>
  <c r="F17" i="54"/>
  <c r="J16" i="54"/>
  <c r="I16" i="54"/>
  <c r="H16" i="54"/>
  <c r="G16" i="54"/>
  <c r="F16" i="54"/>
  <c r="J15" i="54"/>
  <c r="I15" i="54"/>
  <c r="H15" i="54"/>
  <c r="G15" i="54"/>
  <c r="F15" i="54"/>
  <c r="J14" i="54"/>
  <c r="I14" i="54"/>
  <c r="H14" i="54"/>
  <c r="G14" i="54"/>
  <c r="F14" i="54"/>
  <c r="J13" i="54"/>
  <c r="I13" i="54"/>
  <c r="H13" i="54"/>
  <c r="G13" i="54"/>
  <c r="F13" i="54"/>
  <c r="J5" i="54"/>
  <c r="I5" i="54"/>
  <c r="H5" i="54"/>
  <c r="G5" i="54"/>
  <c r="F5" i="54"/>
  <c r="J4" i="54"/>
  <c r="I4" i="54"/>
  <c r="H4" i="54"/>
  <c r="G4" i="54"/>
  <c r="F4" i="54"/>
  <c r="M120" i="48" l="1"/>
  <c r="M147" i="48" s="1"/>
  <c r="K121" i="48"/>
  <c r="K148" i="48" s="1"/>
  <c r="N125" i="48"/>
  <c r="N152" i="48" s="1"/>
  <c r="M124" i="48"/>
  <c r="M151" i="48" s="1"/>
  <c r="O127" i="48"/>
  <c r="O154" i="48" s="1"/>
  <c r="L132" i="48"/>
  <c r="L159" i="48" s="1"/>
  <c r="N124" i="48"/>
  <c r="N151" i="48" s="1"/>
  <c r="O120" i="48"/>
  <c r="O147" i="48" s="1"/>
  <c r="N131" i="48"/>
  <c r="N158" i="48" s="1"/>
  <c r="O122" i="48"/>
  <c r="O133" i="48"/>
  <c r="O160" i="48" s="1"/>
  <c r="N123" i="48"/>
  <c r="N150" i="48" s="1"/>
  <c r="M139" i="48"/>
  <c r="O132" i="36"/>
  <c r="L121" i="48"/>
  <c r="L126" i="48"/>
  <c r="L153" i="48" s="1"/>
  <c r="N135" i="48"/>
  <c r="N162" i="48" s="1"/>
  <c r="K122" i="48"/>
  <c r="K149" i="48" s="1"/>
  <c r="M127" i="48"/>
  <c r="M138" i="48"/>
  <c r="M165" i="48" s="1"/>
  <c r="K129" i="48"/>
  <c r="N142" i="48"/>
  <c r="N169" i="48" s="1"/>
  <c r="K124" i="48"/>
  <c r="N130" i="48"/>
  <c r="N157" i="48" s="1"/>
  <c r="K123" i="48"/>
  <c r="K150" i="48" s="1"/>
  <c r="L127" i="48"/>
  <c r="K131" i="48"/>
  <c r="K158" i="48" s="1"/>
  <c r="O136" i="48"/>
  <c r="O163" i="48" s="1"/>
  <c r="K125" i="36"/>
  <c r="O128" i="48"/>
  <c r="L133" i="48"/>
  <c r="L160" i="48" s="1"/>
  <c r="L142" i="48"/>
  <c r="L169" i="48" s="1"/>
  <c r="M129" i="48"/>
  <c r="M156" i="48" s="1"/>
  <c r="K134" i="48"/>
  <c r="K161" i="48" s="1"/>
  <c r="M122" i="48"/>
  <c r="K126" i="48"/>
  <c r="K153" i="48" s="1"/>
  <c r="K130" i="48"/>
  <c r="K157" i="48" s="1"/>
  <c r="O134" i="48"/>
  <c r="O161" i="48" s="1"/>
  <c r="O125" i="48"/>
  <c r="O152" i="48" s="1"/>
  <c r="M128" i="48"/>
  <c r="M155" i="48" s="1"/>
  <c r="O130" i="48"/>
  <c r="O157" i="48" s="1"/>
  <c r="N133" i="48"/>
  <c r="O135" i="48"/>
  <c r="M142" i="48"/>
  <c r="O126" i="36"/>
  <c r="M121" i="48"/>
  <c r="M148" i="48" s="1"/>
  <c r="L124" i="48"/>
  <c r="L151" i="48" s="1"/>
  <c r="O126" i="48"/>
  <c r="O153" i="48" s="1"/>
  <c r="L129" i="48"/>
  <c r="L156" i="48" s="1"/>
  <c r="K132" i="48"/>
  <c r="K159" i="48" s="1"/>
  <c r="L134" i="48"/>
  <c r="K139" i="48"/>
  <c r="K166" i="48" s="1"/>
  <c r="M132" i="48"/>
  <c r="M159" i="48" s="1"/>
  <c r="L135" i="48"/>
  <c r="N139" i="48"/>
  <c r="N166" i="48" s="1"/>
  <c r="O120" i="36"/>
  <c r="L120" i="48"/>
  <c r="L147" i="48" s="1"/>
  <c r="N122" i="48"/>
  <c r="N149" i="48" s="1"/>
  <c r="L125" i="48"/>
  <c r="L152" i="48" s="1"/>
  <c r="N127" i="48"/>
  <c r="N154" i="48" s="1"/>
  <c r="M130" i="48"/>
  <c r="N132" i="48"/>
  <c r="N159" i="48" s="1"/>
  <c r="M135" i="48"/>
  <c r="M162" i="48" s="1"/>
  <c r="K141" i="48"/>
  <c r="K168" i="48" s="1"/>
  <c r="K122" i="36"/>
  <c r="N122" i="36"/>
  <c r="O142" i="36"/>
  <c r="L123" i="36"/>
  <c r="M136" i="48"/>
  <c r="M163" i="48" s="1"/>
  <c r="O139" i="48"/>
  <c r="K124" i="36"/>
  <c r="K138" i="48"/>
  <c r="N141" i="48"/>
  <c r="N168" i="48" s="1"/>
  <c r="K120" i="36"/>
  <c r="O125" i="36"/>
  <c r="L138" i="48"/>
  <c r="L165" i="48" s="1"/>
  <c r="K142" i="48"/>
  <c r="K169" i="48" s="1"/>
  <c r="M120" i="36"/>
  <c r="K126" i="36"/>
  <c r="N120" i="48"/>
  <c r="N147" i="48" s="1"/>
  <c r="L122" i="48"/>
  <c r="L149" i="48" s="1"/>
  <c r="O123" i="48"/>
  <c r="M125" i="48"/>
  <c r="M152" i="48" s="1"/>
  <c r="K127" i="48"/>
  <c r="N128" i="48"/>
  <c r="N155" i="48" s="1"/>
  <c r="L130" i="48"/>
  <c r="L157" i="48" s="1"/>
  <c r="O131" i="48"/>
  <c r="O158" i="48" s="1"/>
  <c r="M133" i="48"/>
  <c r="M160" i="48" s="1"/>
  <c r="K135" i="48"/>
  <c r="K162" i="48" s="1"/>
  <c r="N136" i="48"/>
  <c r="N163" i="48" s="1"/>
  <c r="L139" i="48"/>
  <c r="O141" i="48"/>
  <c r="O168" i="48" s="1"/>
  <c r="M122" i="36"/>
  <c r="L125" i="36"/>
  <c r="N142" i="36"/>
  <c r="N120" i="36"/>
  <c r="M123" i="36"/>
  <c r="L126" i="36"/>
  <c r="K120" i="48"/>
  <c r="K147" i="48" s="1"/>
  <c r="N121" i="48"/>
  <c r="N148" i="48" s="1"/>
  <c r="L123" i="48"/>
  <c r="O124" i="48"/>
  <c r="O151" i="48" s="1"/>
  <c r="M126" i="48"/>
  <c r="M153" i="48" s="1"/>
  <c r="K128" i="48"/>
  <c r="N129" i="48"/>
  <c r="N156" i="48" s="1"/>
  <c r="L131" i="48"/>
  <c r="O132" i="48"/>
  <c r="O159" i="48" s="1"/>
  <c r="M134" i="48"/>
  <c r="M161" i="48" s="1"/>
  <c r="K136" i="48"/>
  <c r="K163" i="48" s="1"/>
  <c r="N138" i="48"/>
  <c r="N165" i="48" s="1"/>
  <c r="L141" i="48"/>
  <c r="L168" i="48" s="1"/>
  <c r="O142" i="48"/>
  <c r="O169" i="48" s="1"/>
  <c r="M121" i="36"/>
  <c r="L124" i="36"/>
  <c r="N127" i="36"/>
  <c r="O121" i="48"/>
  <c r="O148" i="48" s="1"/>
  <c r="M123" i="48"/>
  <c r="M150" i="48" s="1"/>
  <c r="K125" i="48"/>
  <c r="K152" i="48" s="1"/>
  <c r="N126" i="48"/>
  <c r="N153" i="48" s="1"/>
  <c r="L128" i="48"/>
  <c r="L155" i="48" s="1"/>
  <c r="O129" i="48"/>
  <c r="O156" i="48" s="1"/>
  <c r="M131" i="48"/>
  <c r="M158" i="48" s="1"/>
  <c r="K133" i="48"/>
  <c r="K160" i="48" s="1"/>
  <c r="N134" i="48"/>
  <c r="N161" i="48" s="1"/>
  <c r="L136" i="48"/>
  <c r="L163" i="48" s="1"/>
  <c r="O138" i="48"/>
  <c r="O165" i="48" s="1"/>
  <c r="M141" i="48"/>
  <c r="M168" i="48" s="1"/>
  <c r="N121" i="36"/>
  <c r="M124" i="36"/>
  <c r="N129" i="36"/>
  <c r="L129" i="36"/>
  <c r="O129" i="36"/>
  <c r="H7" i="30"/>
  <c r="H7" i="31" s="1"/>
  <c r="K121" i="36"/>
  <c r="O122" i="36"/>
  <c r="N124" i="36"/>
  <c r="M126" i="36"/>
  <c r="L131" i="36"/>
  <c r="L121" i="36"/>
  <c r="K123" i="36"/>
  <c r="O124" i="36"/>
  <c r="N126" i="36"/>
  <c r="N132" i="36"/>
  <c r="N134" i="36"/>
  <c r="L120" i="36"/>
  <c r="O121" i="36"/>
  <c r="N123" i="36"/>
  <c r="N125" i="36"/>
  <c r="L128" i="36"/>
  <c r="O136" i="36"/>
  <c r="O127" i="36"/>
  <c r="K130" i="36"/>
  <c r="L136" i="36"/>
  <c r="K128" i="36"/>
  <c r="M130" i="36"/>
  <c r="M136" i="36"/>
  <c r="M128" i="36"/>
  <c r="K132" i="36"/>
  <c r="L138" i="36"/>
  <c r="O128" i="36"/>
  <c r="M132" i="36"/>
  <c r="K141" i="36"/>
  <c r="F17" i="30"/>
  <c r="F17" i="31" s="1"/>
  <c r="O130" i="36"/>
  <c r="L134" i="36"/>
  <c r="M139" i="36"/>
  <c r="K131" i="36"/>
  <c r="M134" i="36"/>
  <c r="O139" i="36"/>
  <c r="N131" i="36"/>
  <c r="O134" i="36"/>
  <c r="L141" i="36"/>
  <c r="L122" i="36"/>
  <c r="O123" i="36"/>
  <c r="M125" i="36"/>
  <c r="L127" i="36"/>
  <c r="M129" i="36"/>
  <c r="M131" i="36"/>
  <c r="N133" i="36"/>
  <c r="O135" i="36"/>
  <c r="O138" i="36"/>
  <c r="K142" i="36"/>
  <c r="F11" i="30"/>
  <c r="F11" i="31" s="1"/>
  <c r="F28" i="30"/>
  <c r="F28" i="31" s="1"/>
  <c r="K134" i="36"/>
  <c r="K136" i="36"/>
  <c r="K139" i="36"/>
  <c r="M142" i="36"/>
  <c r="F12" i="30"/>
  <c r="F12" i="31" s="1"/>
  <c r="H36" i="30"/>
  <c r="H36" i="31" s="1"/>
  <c r="F13" i="30"/>
  <c r="F13" i="31" s="1"/>
  <c r="E7" i="30"/>
  <c r="E7" i="31" s="1"/>
  <c r="F14" i="30"/>
  <c r="F14" i="31" s="1"/>
  <c r="F7" i="30"/>
  <c r="F7" i="31" s="1"/>
  <c r="F15" i="30"/>
  <c r="F15" i="31" s="1"/>
  <c r="K133" i="36"/>
  <c r="L135" i="36"/>
  <c r="M138" i="36"/>
  <c r="M141" i="36"/>
  <c r="F8" i="30"/>
  <c r="F8" i="31" s="1"/>
  <c r="F18" i="30"/>
  <c r="F18" i="31" s="1"/>
  <c r="L133" i="36"/>
  <c r="N135" i="36"/>
  <c r="N138" i="36"/>
  <c r="N141" i="36"/>
  <c r="F9" i="30"/>
  <c r="F9" i="31" s="1"/>
  <c r="H23" i="30"/>
  <c r="H23" i="31" s="1"/>
  <c r="F16" i="30"/>
  <c r="F16" i="31" s="1"/>
  <c r="F20" i="30"/>
  <c r="F20" i="31" s="1"/>
  <c r="H40" i="30"/>
  <c r="H40" i="31" s="1"/>
  <c r="F19" i="30"/>
  <c r="F19" i="31" s="1"/>
  <c r="F21" i="30"/>
  <c r="F21" i="31" s="1"/>
  <c r="E26" i="30"/>
  <c r="E26" i="31" s="1"/>
  <c r="H44" i="30"/>
  <c r="H44" i="31" s="1"/>
  <c r="F50" i="30"/>
  <c r="F50" i="31" s="1"/>
  <c r="K127" i="36"/>
  <c r="N128" i="36"/>
  <c r="L130" i="36"/>
  <c r="O131" i="36"/>
  <c r="M133" i="36"/>
  <c r="K135" i="36"/>
  <c r="N136" i="36"/>
  <c r="L139" i="36"/>
  <c r="O141" i="36"/>
  <c r="E8" i="30"/>
  <c r="E8" i="31" s="1"/>
  <c r="E11" i="30"/>
  <c r="E11" i="31" s="1"/>
  <c r="E13" i="30"/>
  <c r="E13" i="31" s="1"/>
  <c r="E15" i="30"/>
  <c r="E15" i="31" s="1"/>
  <c r="E17" i="30"/>
  <c r="E17" i="31" s="1"/>
  <c r="E19" i="30"/>
  <c r="E19" i="31" s="1"/>
  <c r="E21" i="30"/>
  <c r="E21" i="31" s="1"/>
  <c r="G25" i="30"/>
  <c r="G25" i="31" s="1"/>
  <c r="G29" i="30"/>
  <c r="G29" i="31" s="1"/>
  <c r="E38" i="30"/>
  <c r="E38" i="31" s="1"/>
  <c r="E42" i="30"/>
  <c r="E42" i="31" s="1"/>
  <c r="H46" i="30"/>
  <c r="H46" i="31" s="1"/>
  <c r="E57" i="30"/>
  <c r="H29" i="30"/>
  <c r="H29" i="31" s="1"/>
  <c r="H38" i="30"/>
  <c r="H38" i="31" s="1"/>
  <c r="H42" i="30"/>
  <c r="H42" i="31" s="1"/>
  <c r="E47" i="30"/>
  <c r="E47" i="31" s="1"/>
  <c r="H68" i="30"/>
  <c r="H68" i="31" s="1"/>
  <c r="M127" i="36"/>
  <c r="K129" i="36"/>
  <c r="N130" i="36"/>
  <c r="L132" i="36"/>
  <c r="O133" i="36"/>
  <c r="M135" i="36"/>
  <c r="K138" i="36"/>
  <c r="N139" i="36"/>
  <c r="L142" i="36"/>
  <c r="G8" i="30"/>
  <c r="G8" i="31" s="1"/>
  <c r="G11" i="30"/>
  <c r="G11" i="31" s="1"/>
  <c r="G13" i="30"/>
  <c r="G13" i="31" s="1"/>
  <c r="G15" i="30"/>
  <c r="G15" i="31" s="1"/>
  <c r="G17" i="30"/>
  <c r="G17" i="31" s="1"/>
  <c r="G19" i="30"/>
  <c r="G19" i="31" s="1"/>
  <c r="G21" i="30"/>
  <c r="G21" i="31" s="1"/>
  <c r="G26" i="30"/>
  <c r="G26" i="31" s="1"/>
  <c r="E35" i="30"/>
  <c r="E35" i="31" s="1"/>
  <c r="E39" i="30"/>
  <c r="E39" i="31" s="1"/>
  <c r="E43" i="30"/>
  <c r="E43" i="31" s="1"/>
  <c r="E48" i="30"/>
  <c r="E48" i="31" s="1"/>
  <c r="H8" i="30"/>
  <c r="H8" i="31" s="1"/>
  <c r="H11" i="30"/>
  <c r="H11" i="31" s="1"/>
  <c r="H13" i="30"/>
  <c r="H13" i="31" s="1"/>
  <c r="H15" i="30"/>
  <c r="H15" i="31" s="1"/>
  <c r="H17" i="30"/>
  <c r="H17" i="31" s="1"/>
  <c r="H19" i="30"/>
  <c r="H19" i="31" s="1"/>
  <c r="E23" i="30"/>
  <c r="E23" i="31" s="1"/>
  <c r="H26" i="30"/>
  <c r="H26" i="31" s="1"/>
  <c r="F35" i="30"/>
  <c r="F35" i="31" s="1"/>
  <c r="F39" i="30"/>
  <c r="F39" i="31" s="1"/>
  <c r="F43" i="30"/>
  <c r="F43" i="31" s="1"/>
  <c r="H48" i="30"/>
  <c r="H48" i="31" s="1"/>
  <c r="E9" i="30"/>
  <c r="E9" i="31" s="1"/>
  <c r="E12" i="30"/>
  <c r="E12" i="31" s="1"/>
  <c r="E14" i="30"/>
  <c r="E14" i="31" s="1"/>
  <c r="E16" i="30"/>
  <c r="E16" i="31" s="1"/>
  <c r="E18" i="30"/>
  <c r="E18" i="31" s="1"/>
  <c r="E20" i="30"/>
  <c r="E20" i="31" s="1"/>
  <c r="G23" i="30"/>
  <c r="G23" i="31" s="1"/>
  <c r="E28" i="30"/>
  <c r="E28" i="31" s="1"/>
  <c r="E36" i="30"/>
  <c r="E36" i="31" s="1"/>
  <c r="E40" i="30"/>
  <c r="E40" i="31" s="1"/>
  <c r="E44" i="30"/>
  <c r="E44" i="31" s="1"/>
  <c r="F49" i="30"/>
  <c r="F49" i="31" s="1"/>
  <c r="G7" i="30"/>
  <c r="G7" i="31" s="1"/>
  <c r="G9" i="30"/>
  <c r="G9" i="31" s="1"/>
  <c r="G12" i="30"/>
  <c r="G12" i="31" s="1"/>
  <c r="G14" i="30"/>
  <c r="G14" i="31" s="1"/>
  <c r="G16" i="30"/>
  <c r="G16" i="31" s="1"/>
  <c r="G18" i="30"/>
  <c r="G18" i="31" s="1"/>
  <c r="G20" i="30"/>
  <c r="G20" i="31" s="1"/>
  <c r="E25" i="30"/>
  <c r="E25" i="31" s="1"/>
  <c r="G28" i="30"/>
  <c r="G28" i="31" s="1"/>
  <c r="E37" i="30"/>
  <c r="E37" i="31" s="1"/>
  <c r="E41" i="30"/>
  <c r="E41" i="31" s="1"/>
  <c r="E45" i="30"/>
  <c r="E45" i="31" s="1"/>
  <c r="F51" i="30"/>
  <c r="F51" i="31" s="1"/>
  <c r="H9" i="30"/>
  <c r="H9" i="31" s="1"/>
  <c r="H12" i="30"/>
  <c r="H12" i="31" s="1"/>
  <c r="H14" i="30"/>
  <c r="H14" i="31" s="1"/>
  <c r="H16" i="30"/>
  <c r="H16" i="31" s="1"/>
  <c r="H18" i="30"/>
  <c r="H18" i="31" s="1"/>
  <c r="H20" i="30"/>
  <c r="H20" i="31" s="1"/>
  <c r="F25" i="30"/>
  <c r="F25" i="31" s="1"/>
  <c r="E29" i="30"/>
  <c r="E29" i="31" s="1"/>
  <c r="F37" i="30"/>
  <c r="F37" i="31" s="1"/>
  <c r="F41" i="30"/>
  <c r="F41" i="31" s="1"/>
  <c r="E46" i="30"/>
  <c r="E46" i="31" s="1"/>
  <c r="H51" i="30"/>
  <c r="H51" i="31" s="1"/>
  <c r="F45" i="30"/>
  <c r="F45" i="31" s="1"/>
  <c r="G49" i="30"/>
  <c r="G49" i="31" s="1"/>
  <c r="F47" i="30"/>
  <c r="F47" i="31" s="1"/>
  <c r="G53" i="30"/>
  <c r="N86" i="48"/>
  <c r="N114" i="48" s="1"/>
  <c r="G54" i="44" s="1"/>
  <c r="I211" i="54" s="1"/>
  <c r="M86" i="48"/>
  <c r="M114" i="48" s="1"/>
  <c r="F54" i="44" s="1"/>
  <c r="H211" i="54" s="1"/>
  <c r="N70" i="48"/>
  <c r="N98" i="48" s="1"/>
  <c r="G38" i="44" s="1"/>
  <c r="I88" i="54" s="1"/>
  <c r="L70" i="48"/>
  <c r="L98" i="48" s="1"/>
  <c r="E38" i="44" s="1"/>
  <c r="G88" i="54" s="1"/>
  <c r="M67" i="48"/>
  <c r="M95" i="48" s="1"/>
  <c r="F35" i="44" s="1"/>
  <c r="H49" i="54" s="1"/>
  <c r="N72" i="48"/>
  <c r="N100" i="48" s="1"/>
  <c r="G40" i="44" s="1"/>
  <c r="I114" i="54" s="1"/>
  <c r="O86" i="48"/>
  <c r="O114" i="48" s="1"/>
  <c r="H54" i="44" s="1"/>
  <c r="J211" i="54" s="1"/>
  <c r="J179" i="54"/>
  <c r="N65" i="48"/>
  <c r="N93" i="48" s="1"/>
  <c r="G33" i="44" s="1"/>
  <c r="I23" i="54" s="1"/>
  <c r="M65" i="48"/>
  <c r="M93" i="48" s="1"/>
  <c r="F33" i="44" s="1"/>
  <c r="H23" i="54" s="1"/>
  <c r="O72" i="48"/>
  <c r="O100" i="48" s="1"/>
  <c r="H40" i="44" s="1"/>
  <c r="J114" i="54" s="1"/>
  <c r="N82" i="48"/>
  <c r="N110" i="48" s="1"/>
  <c r="G50" i="44" s="1"/>
  <c r="I54" i="54" s="1"/>
  <c r="L82" i="48"/>
  <c r="L110" i="48" s="1"/>
  <c r="E50" i="44" s="1"/>
  <c r="G54" i="54" s="1"/>
  <c r="L83" i="48"/>
  <c r="L111" i="48" s="1"/>
  <c r="E51" i="44" s="1"/>
  <c r="G210" i="54" s="1"/>
  <c r="N68" i="48"/>
  <c r="N96" i="48" s="1"/>
  <c r="G36" i="44" s="1"/>
  <c r="I62" i="54" s="1"/>
  <c r="M68" i="48"/>
  <c r="M96" i="48" s="1"/>
  <c r="F36" i="44" s="1"/>
  <c r="H62" i="54" s="1"/>
  <c r="O73" i="48"/>
  <c r="O101" i="48" s="1"/>
  <c r="H41" i="44" s="1"/>
  <c r="J127" i="54" s="1"/>
  <c r="L76" i="48"/>
  <c r="L104" i="48" s="1"/>
  <c r="E44" i="44" s="1"/>
  <c r="G166" i="54" s="1"/>
  <c r="K76" i="48"/>
  <c r="K104" i="48" s="1"/>
  <c r="D44" i="44" s="1"/>
  <c r="F166" i="54" s="1"/>
  <c r="N64" i="48"/>
  <c r="N92" i="48" s="1"/>
  <c r="G32" i="44" s="1"/>
  <c r="I10" i="54" s="1"/>
  <c r="M72" i="48"/>
  <c r="M100" i="48" s="1"/>
  <c r="F40" i="44" s="1"/>
  <c r="H114" i="54" s="1"/>
  <c r="M76" i="48"/>
  <c r="M104" i="48" s="1"/>
  <c r="F44" i="44" s="1"/>
  <c r="H166" i="54" s="1"/>
  <c r="L78" i="48"/>
  <c r="L106" i="48" s="1"/>
  <c r="E46" i="44" s="1"/>
  <c r="G192" i="54" s="1"/>
  <c r="M69" i="48"/>
  <c r="M97" i="48" s="1"/>
  <c r="F37" i="44" s="1"/>
  <c r="H75" i="54" s="1"/>
  <c r="K69" i="48"/>
  <c r="K97" i="48" s="1"/>
  <c r="D37" i="44" s="1"/>
  <c r="F75" i="54" s="1"/>
  <c r="M70" i="48"/>
  <c r="M98" i="48" s="1"/>
  <c r="F38" i="44" s="1"/>
  <c r="H88" i="54" s="1"/>
  <c r="M73" i="48"/>
  <c r="M101" i="48" s="1"/>
  <c r="F41" i="44" s="1"/>
  <c r="H127" i="54" s="1"/>
  <c r="K73" i="48"/>
  <c r="K101" i="48" s="1"/>
  <c r="D41" i="44" s="1"/>
  <c r="F127" i="54" s="1"/>
  <c r="O75" i="48"/>
  <c r="O103" i="48" s="1"/>
  <c r="H43" i="44" s="1"/>
  <c r="J153" i="54" s="1"/>
  <c r="O78" i="48"/>
  <c r="O106" i="48" s="1"/>
  <c r="H46" i="44" s="1"/>
  <c r="J192" i="54" s="1"/>
  <c r="N74" i="48"/>
  <c r="N102" i="48" s="1"/>
  <c r="G42" i="44" s="1"/>
  <c r="I140" i="54" s="1"/>
  <c r="M154" i="48"/>
  <c r="N73" i="48"/>
  <c r="N101" i="48" s="1"/>
  <c r="G41" i="44" s="1"/>
  <c r="I127" i="54" s="1"/>
  <c r="L80" i="48"/>
  <c r="L108" i="48" s="1"/>
  <c r="E48" i="44" s="1"/>
  <c r="G218" i="54" s="1"/>
  <c r="K80" i="48"/>
  <c r="K108" i="48" s="1"/>
  <c r="D48" i="44" s="1"/>
  <c r="F218" i="54" s="1"/>
  <c r="M66" i="48"/>
  <c r="M94" i="48" s="1"/>
  <c r="F34" i="44" s="1"/>
  <c r="H36" i="54" s="1"/>
  <c r="M83" i="48"/>
  <c r="M111" i="48" s="1"/>
  <c r="F51" i="44" s="1"/>
  <c r="H210" i="54" s="1"/>
  <c r="K66" i="48"/>
  <c r="K94" i="48" s="1"/>
  <c r="D34" i="44" s="1"/>
  <c r="F36" i="54" s="1"/>
  <c r="K83" i="48"/>
  <c r="K111" i="48" s="1"/>
  <c r="D51" i="44" s="1"/>
  <c r="F210" i="54" s="1"/>
  <c r="O66" i="48"/>
  <c r="O94" i="48" s="1"/>
  <c r="H34" i="44" s="1"/>
  <c r="J36" i="54" s="1"/>
  <c r="M74" i="48"/>
  <c r="M102" i="48" s="1"/>
  <c r="F42" i="44" s="1"/>
  <c r="H140" i="54" s="1"/>
  <c r="M77" i="48"/>
  <c r="M105" i="48" s="1"/>
  <c r="F45" i="44" s="1"/>
  <c r="K77" i="48"/>
  <c r="K105" i="48" s="1"/>
  <c r="D45" i="44" s="1"/>
  <c r="O79" i="48"/>
  <c r="O107" i="48" s="1"/>
  <c r="H47" i="44" s="1"/>
  <c r="J205" i="54" s="1"/>
  <c r="O83" i="48"/>
  <c r="O111" i="48" s="1"/>
  <c r="H51" i="44" s="1"/>
  <c r="J210" i="54" s="1"/>
  <c r="L65" i="48"/>
  <c r="L93" i="48" s="1"/>
  <c r="E33" i="44" s="1"/>
  <c r="G23" i="54" s="1"/>
  <c r="K67" i="48"/>
  <c r="K95" i="48" s="1"/>
  <c r="D35" i="44" s="1"/>
  <c r="F49" i="54" s="1"/>
  <c r="K71" i="48"/>
  <c r="K99" i="48" s="1"/>
  <c r="D39" i="44" s="1"/>
  <c r="F101" i="54" s="1"/>
  <c r="K79" i="48"/>
  <c r="K107" i="48" s="1"/>
  <c r="D47" i="44" s="1"/>
  <c r="F205" i="54" s="1"/>
  <c r="K85" i="48"/>
  <c r="K113" i="48" s="1"/>
  <c r="D53" i="44" s="1"/>
  <c r="F55" i="54" s="1"/>
  <c r="L68" i="48"/>
  <c r="L96" i="48" s="1"/>
  <c r="E36" i="44" s="1"/>
  <c r="G62" i="54" s="1"/>
  <c r="K68" i="48"/>
  <c r="K96" i="48" s="1"/>
  <c r="D36" i="44" s="1"/>
  <c r="F62" i="54" s="1"/>
  <c r="N77" i="48"/>
  <c r="N105" i="48" s="1"/>
  <c r="G45" i="44" s="1"/>
  <c r="L86" i="48"/>
  <c r="L114" i="48" s="1"/>
  <c r="E54" i="44" s="1"/>
  <c r="G211" i="54" s="1"/>
  <c r="K86" i="48"/>
  <c r="K114" i="48" s="1"/>
  <c r="D54" i="44" s="1"/>
  <c r="F211" i="54" s="1"/>
  <c r="L67" i="48"/>
  <c r="L95" i="48" s="1"/>
  <c r="E35" i="44" s="1"/>
  <c r="G49" i="54" s="1"/>
  <c r="L69" i="48"/>
  <c r="L97" i="48" s="1"/>
  <c r="E37" i="44" s="1"/>
  <c r="G75" i="54" s="1"/>
  <c r="L71" i="48"/>
  <c r="L99" i="48" s="1"/>
  <c r="E39" i="44" s="1"/>
  <c r="G101" i="54" s="1"/>
  <c r="L73" i="48"/>
  <c r="L101" i="48" s="1"/>
  <c r="E41" i="44" s="1"/>
  <c r="G127" i="54" s="1"/>
  <c r="L75" i="48"/>
  <c r="L103" i="48" s="1"/>
  <c r="E43" i="44" s="1"/>
  <c r="G153" i="54" s="1"/>
  <c r="L77" i="48"/>
  <c r="L105" i="48" s="1"/>
  <c r="E45" i="44" s="1"/>
  <c r="L79" i="48"/>
  <c r="L107" i="48" s="1"/>
  <c r="E47" i="44" s="1"/>
  <c r="G205" i="54" s="1"/>
  <c r="L85" i="48"/>
  <c r="L113" i="48" s="1"/>
  <c r="E53" i="44" s="1"/>
  <c r="G55" i="54" s="1"/>
  <c r="O67" i="48"/>
  <c r="O95" i="48" s="1"/>
  <c r="H35" i="44" s="1"/>
  <c r="J49" i="54" s="1"/>
  <c r="O70" i="48"/>
  <c r="O98" i="48" s="1"/>
  <c r="H38" i="44" s="1"/>
  <c r="J88" i="54" s="1"/>
  <c r="M78" i="48"/>
  <c r="M106" i="48" s="1"/>
  <c r="F46" i="44" s="1"/>
  <c r="H192" i="54" s="1"/>
  <c r="M82" i="48"/>
  <c r="M110" i="48" s="1"/>
  <c r="F50" i="44" s="1"/>
  <c r="H54" i="54" s="1"/>
  <c r="K82" i="48"/>
  <c r="K110" i="48" s="1"/>
  <c r="D50" i="44" s="1"/>
  <c r="F54" i="54" s="1"/>
  <c r="O85" i="48"/>
  <c r="O113" i="48" s="1"/>
  <c r="H53" i="44" s="1"/>
  <c r="J55" i="54" s="1"/>
  <c r="M75" i="48"/>
  <c r="M103" i="48" s="1"/>
  <c r="F43" i="44" s="1"/>
  <c r="H153" i="54" s="1"/>
  <c r="O71" i="48"/>
  <c r="O99" i="48" s="1"/>
  <c r="H39" i="44" s="1"/>
  <c r="J101" i="54" s="1"/>
  <c r="L72" i="48"/>
  <c r="L100" i="48" s="1"/>
  <c r="E40" i="44" s="1"/>
  <c r="G114" i="54" s="1"/>
  <c r="K72" i="48"/>
  <c r="K100" i="48" s="1"/>
  <c r="D40" i="44" s="1"/>
  <c r="F114" i="54" s="1"/>
  <c r="K64" i="48"/>
  <c r="K92" i="48" s="1"/>
  <c r="D32" i="44" s="1"/>
  <c r="F10" i="54" s="1"/>
  <c r="H76" i="30"/>
  <c r="H76" i="31" s="1"/>
  <c r="G35" i="30"/>
  <c r="G35" i="31" s="1"/>
  <c r="G37" i="30"/>
  <c r="G37" i="31" s="1"/>
  <c r="G39" i="30"/>
  <c r="G39" i="31" s="1"/>
  <c r="G41" i="30"/>
  <c r="G41" i="31" s="1"/>
  <c r="G43" i="30"/>
  <c r="G43" i="31" s="1"/>
  <c r="G45" i="30"/>
  <c r="G45" i="31" s="1"/>
  <c r="G47" i="30"/>
  <c r="G47" i="31" s="1"/>
  <c r="H49" i="30"/>
  <c r="H49" i="31" s="1"/>
  <c r="F54" i="30"/>
  <c r="H21" i="30"/>
  <c r="H21" i="31" s="1"/>
  <c r="H25" i="30"/>
  <c r="H25" i="31" s="1"/>
  <c r="H28" i="30"/>
  <c r="H28" i="31" s="1"/>
  <c r="H35" i="30"/>
  <c r="H35" i="31" s="1"/>
  <c r="H37" i="30"/>
  <c r="H37" i="31" s="1"/>
  <c r="H39" i="30"/>
  <c r="H39" i="31" s="1"/>
  <c r="H41" i="30"/>
  <c r="H41" i="31" s="1"/>
  <c r="H43" i="30"/>
  <c r="H43" i="31" s="1"/>
  <c r="H45" i="30"/>
  <c r="H45" i="31" s="1"/>
  <c r="H47" i="30"/>
  <c r="H47" i="31" s="1"/>
  <c r="E50" i="30"/>
  <c r="E50" i="31" s="1"/>
  <c r="H54" i="30"/>
  <c r="F23" i="30"/>
  <c r="F23" i="31" s="1"/>
  <c r="F26" i="30"/>
  <c r="F26" i="31" s="1"/>
  <c r="F29" i="30"/>
  <c r="F29" i="31" s="1"/>
  <c r="F36" i="30"/>
  <c r="F36" i="31" s="1"/>
  <c r="F38" i="30"/>
  <c r="F38" i="31" s="1"/>
  <c r="F40" i="30"/>
  <c r="F40" i="31" s="1"/>
  <c r="F42" i="30"/>
  <c r="F42" i="31" s="1"/>
  <c r="F44" i="30"/>
  <c r="F44" i="31" s="1"/>
  <c r="F46" i="30"/>
  <c r="F46" i="31" s="1"/>
  <c r="F48" i="30"/>
  <c r="F48" i="31" s="1"/>
  <c r="G50" i="30"/>
  <c r="G50" i="31" s="1"/>
  <c r="E64" i="30"/>
  <c r="E64" i="31" s="1"/>
  <c r="L166" i="48"/>
  <c r="G36" i="30"/>
  <c r="G36" i="31" s="1"/>
  <c r="G38" i="30"/>
  <c r="G38" i="31" s="1"/>
  <c r="G40" i="30"/>
  <c r="G40" i="31" s="1"/>
  <c r="G42" i="30"/>
  <c r="G42" i="31" s="1"/>
  <c r="G44" i="30"/>
  <c r="G44" i="31" s="1"/>
  <c r="G46" i="30"/>
  <c r="G46" i="31" s="1"/>
  <c r="G48" i="30"/>
  <c r="G48" i="31" s="1"/>
  <c r="H50" i="30"/>
  <c r="H50" i="31" s="1"/>
  <c r="F65" i="30"/>
  <c r="F65" i="31" s="1"/>
  <c r="G51" i="30"/>
  <c r="G51" i="31" s="1"/>
  <c r="G54" i="30"/>
  <c r="G64" i="30"/>
  <c r="G64" i="31" s="1"/>
  <c r="E90" i="30"/>
  <c r="E90" i="31" s="1"/>
  <c r="E53" i="30"/>
  <c r="F56" i="30"/>
  <c r="E66" i="30"/>
  <c r="E66" i="31" s="1"/>
  <c r="F53" i="30"/>
  <c r="G56" i="30"/>
  <c r="E67" i="30"/>
  <c r="E67" i="31" s="1"/>
  <c r="H53" i="30"/>
  <c r="H57" i="30"/>
  <c r="G69" i="30"/>
  <c r="G69" i="31" s="1"/>
  <c r="E49" i="30"/>
  <c r="E49" i="31" s="1"/>
  <c r="E51" i="30"/>
  <c r="E51" i="31" s="1"/>
  <c r="E54" i="30"/>
  <c r="F63" i="30"/>
  <c r="F63" i="31" s="1"/>
  <c r="F72" i="30"/>
  <c r="F72" i="31" s="1"/>
  <c r="E56" i="30"/>
  <c r="H63" i="30"/>
  <c r="H63" i="31" s="1"/>
  <c r="G67" i="30"/>
  <c r="G67" i="31" s="1"/>
  <c r="G101" i="30"/>
  <c r="G101" i="31" s="1"/>
  <c r="H56" i="30"/>
  <c r="H64" i="30"/>
  <c r="H64" i="31" s="1"/>
  <c r="E70" i="30"/>
  <c r="E70" i="31" s="1"/>
  <c r="G57" i="30"/>
  <c r="H65" i="30"/>
  <c r="H65" i="31" s="1"/>
  <c r="E73" i="30"/>
  <c r="E73" i="31" s="1"/>
  <c r="F57" i="30"/>
  <c r="F64" i="30"/>
  <c r="F64" i="31" s="1"/>
  <c r="H66" i="30"/>
  <c r="H66" i="31" s="1"/>
  <c r="H70" i="30"/>
  <c r="H70" i="31" s="1"/>
  <c r="E106" i="30"/>
  <c r="E106" i="31" s="1"/>
  <c r="E63" i="30"/>
  <c r="E63" i="31" s="1"/>
  <c r="E65" i="30"/>
  <c r="E65" i="31" s="1"/>
  <c r="E68" i="30"/>
  <c r="E68" i="31" s="1"/>
  <c r="E75" i="30"/>
  <c r="E75" i="31" s="1"/>
  <c r="G63" i="30"/>
  <c r="G63" i="31" s="1"/>
  <c r="G65" i="30"/>
  <c r="G65" i="31" s="1"/>
  <c r="E69" i="30"/>
  <c r="E69" i="31" s="1"/>
  <c r="H85" i="30"/>
  <c r="H71" i="30"/>
  <c r="H71" i="31" s="1"/>
  <c r="F74" i="30"/>
  <c r="F74" i="31" s="1"/>
  <c r="H78" i="30"/>
  <c r="H78" i="31" s="1"/>
  <c r="E95" i="30"/>
  <c r="E95" i="31" s="1"/>
  <c r="E110" i="30"/>
  <c r="E110" i="31" s="1"/>
  <c r="H67" i="30"/>
  <c r="H67" i="31" s="1"/>
  <c r="H69" i="30"/>
  <c r="H69" i="31" s="1"/>
  <c r="E72" i="30"/>
  <c r="E72" i="31" s="1"/>
  <c r="H74" i="30"/>
  <c r="H74" i="31" s="1"/>
  <c r="E79" i="30"/>
  <c r="E79" i="31" s="1"/>
  <c r="H95" i="30"/>
  <c r="H110" i="30"/>
  <c r="H110" i="31" s="1"/>
  <c r="F66" i="30"/>
  <c r="F66" i="31" s="1"/>
  <c r="F68" i="30"/>
  <c r="F68" i="31" s="1"/>
  <c r="F70" i="30"/>
  <c r="F70" i="31" s="1"/>
  <c r="G72" i="30"/>
  <c r="G72" i="31" s="1"/>
  <c r="F75" i="30"/>
  <c r="F75" i="31" s="1"/>
  <c r="E88" i="30"/>
  <c r="E88" i="31" s="1"/>
  <c r="H104" i="30"/>
  <c r="H104" i="31" s="1"/>
  <c r="G66" i="30"/>
  <c r="G66" i="31" s="1"/>
  <c r="G68" i="30"/>
  <c r="G68" i="31" s="1"/>
  <c r="G70" i="30"/>
  <c r="G70" i="31" s="1"/>
  <c r="H72" i="30"/>
  <c r="H72" i="31" s="1"/>
  <c r="G75" i="30"/>
  <c r="G75" i="31" s="1"/>
  <c r="G89" i="30"/>
  <c r="G89" i="31" s="1"/>
  <c r="G105" i="30"/>
  <c r="G105" i="31" s="1"/>
  <c r="E71" i="30"/>
  <c r="E71" i="31" s="1"/>
  <c r="G73" i="30"/>
  <c r="G73" i="31" s="1"/>
  <c r="G77" i="30"/>
  <c r="G77" i="31" s="1"/>
  <c r="E93" i="30"/>
  <c r="E93" i="31" s="1"/>
  <c r="H106" i="30"/>
  <c r="H106" i="31" s="1"/>
  <c r="F67" i="30"/>
  <c r="F67" i="31" s="1"/>
  <c r="F69" i="30"/>
  <c r="F69" i="31" s="1"/>
  <c r="G71" i="30"/>
  <c r="G71" i="31" s="1"/>
  <c r="E74" i="30"/>
  <c r="E74" i="31" s="1"/>
  <c r="E78" i="30"/>
  <c r="E78" i="31" s="1"/>
  <c r="G94" i="30"/>
  <c r="G94" i="31" s="1"/>
  <c r="H108" i="30"/>
  <c r="H108" i="31" s="1"/>
  <c r="F71" i="30"/>
  <c r="F71" i="31" s="1"/>
  <c r="F73" i="30"/>
  <c r="F73" i="31" s="1"/>
  <c r="E76" i="30"/>
  <c r="E76" i="31" s="1"/>
  <c r="H88" i="30"/>
  <c r="G103" i="30"/>
  <c r="G103" i="31" s="1"/>
  <c r="G111" i="30"/>
  <c r="G111" i="31" s="1"/>
  <c r="H73" i="30"/>
  <c r="H73" i="31" s="1"/>
  <c r="H75" i="30"/>
  <c r="H75" i="31" s="1"/>
  <c r="G79" i="30"/>
  <c r="G79" i="31" s="1"/>
  <c r="H90" i="30"/>
  <c r="E102" i="30"/>
  <c r="E102" i="31" s="1"/>
  <c r="G107" i="30"/>
  <c r="G107" i="31" s="1"/>
  <c r="E85" i="30"/>
  <c r="E85" i="31" s="1"/>
  <c r="G91" i="30"/>
  <c r="G91" i="31" s="1"/>
  <c r="H102" i="30"/>
  <c r="H102" i="31" s="1"/>
  <c r="E108" i="30"/>
  <c r="E108" i="31" s="1"/>
  <c r="G74" i="30"/>
  <c r="G74" i="31" s="1"/>
  <c r="E77" i="30"/>
  <c r="E77" i="31" s="1"/>
  <c r="G86" i="30"/>
  <c r="G86" i="31" s="1"/>
  <c r="H93" i="30"/>
  <c r="E104" i="30"/>
  <c r="E104" i="31" s="1"/>
  <c r="G109" i="30"/>
  <c r="G109" i="31" s="1"/>
  <c r="H77" i="30"/>
  <c r="H77" i="31" s="1"/>
  <c r="H79" i="30"/>
  <c r="H79" i="31" s="1"/>
  <c r="H86" i="30"/>
  <c r="H89" i="30"/>
  <c r="H91" i="30"/>
  <c r="H94" i="30"/>
  <c r="H101" i="30"/>
  <c r="H101" i="31" s="1"/>
  <c r="H103" i="30"/>
  <c r="H103" i="31" s="1"/>
  <c r="H105" i="30"/>
  <c r="H105" i="31" s="1"/>
  <c r="H107" i="30"/>
  <c r="H107" i="31" s="1"/>
  <c r="H109" i="30"/>
  <c r="H109" i="31" s="1"/>
  <c r="H111" i="30"/>
  <c r="H111" i="31" s="1"/>
  <c r="F76" i="30"/>
  <c r="F76" i="31" s="1"/>
  <c r="F78" i="30"/>
  <c r="F78" i="31" s="1"/>
  <c r="F85" i="30"/>
  <c r="F85" i="31" s="1"/>
  <c r="F88" i="30"/>
  <c r="F88" i="31" s="1"/>
  <c r="F90" i="30"/>
  <c r="F90" i="31" s="1"/>
  <c r="F93" i="30"/>
  <c r="F93" i="31" s="1"/>
  <c r="F95" i="30"/>
  <c r="F95" i="31" s="1"/>
  <c r="F102" i="30"/>
  <c r="F102" i="31" s="1"/>
  <c r="F104" i="30"/>
  <c r="F104" i="31" s="1"/>
  <c r="F106" i="30"/>
  <c r="F106" i="31" s="1"/>
  <c r="F108" i="30"/>
  <c r="F108" i="31" s="1"/>
  <c r="F110" i="30"/>
  <c r="F110" i="31" s="1"/>
  <c r="G76" i="30"/>
  <c r="G76" i="31" s="1"/>
  <c r="G78" i="30"/>
  <c r="G78" i="31" s="1"/>
  <c r="G85" i="30"/>
  <c r="G85" i="31" s="1"/>
  <c r="G88" i="30"/>
  <c r="G88" i="31" s="1"/>
  <c r="G90" i="30"/>
  <c r="G90" i="31" s="1"/>
  <c r="G93" i="30"/>
  <c r="G93" i="31" s="1"/>
  <c r="G95" i="30"/>
  <c r="G95" i="31" s="1"/>
  <c r="G102" i="30"/>
  <c r="G102" i="31" s="1"/>
  <c r="G104" i="30"/>
  <c r="G104" i="31" s="1"/>
  <c r="G106" i="30"/>
  <c r="G106" i="31" s="1"/>
  <c r="G108" i="30"/>
  <c r="G108" i="31" s="1"/>
  <c r="G110" i="30"/>
  <c r="G110" i="31" s="1"/>
  <c r="E86" i="30"/>
  <c r="E86" i="31" s="1"/>
  <c r="E89" i="30"/>
  <c r="E89" i="31" s="1"/>
  <c r="E91" i="30"/>
  <c r="E91" i="31" s="1"/>
  <c r="E94" i="30"/>
  <c r="E94" i="31" s="1"/>
  <c r="E101" i="30"/>
  <c r="E101" i="31" s="1"/>
  <c r="E103" i="30"/>
  <c r="E103" i="31" s="1"/>
  <c r="E105" i="30"/>
  <c r="E105" i="31" s="1"/>
  <c r="E107" i="30"/>
  <c r="E107" i="31" s="1"/>
  <c r="E109" i="30"/>
  <c r="E109" i="31" s="1"/>
  <c r="E111" i="30"/>
  <c r="E111" i="31" s="1"/>
  <c r="F77" i="30"/>
  <c r="F77" i="31" s="1"/>
  <c r="F79" i="30"/>
  <c r="F79" i="31" s="1"/>
  <c r="F86" i="30"/>
  <c r="F86" i="31" s="1"/>
  <c r="F89" i="30"/>
  <c r="F89" i="31" s="1"/>
  <c r="F91" i="30"/>
  <c r="F91" i="31" s="1"/>
  <c r="F94" i="30"/>
  <c r="F94" i="31" s="1"/>
  <c r="F101" i="30"/>
  <c r="F101" i="31" s="1"/>
  <c r="F103" i="30"/>
  <c r="F103" i="31" s="1"/>
  <c r="F105" i="30"/>
  <c r="F105" i="31" s="1"/>
  <c r="F107" i="30"/>
  <c r="F107" i="31" s="1"/>
  <c r="F109" i="30"/>
  <c r="F109" i="31" s="1"/>
  <c r="F7" i="32" l="1"/>
  <c r="E7" i="32"/>
  <c r="C7" i="32"/>
  <c r="D7" i="32"/>
  <c r="O149" i="48"/>
  <c r="O162" i="48"/>
  <c r="L148" i="48"/>
  <c r="M157" i="48"/>
  <c r="L150" i="48"/>
  <c r="L161" i="48"/>
  <c r="O155" i="48"/>
  <c r="K154" i="48"/>
  <c r="G179" i="54"/>
  <c r="I179" i="54"/>
  <c r="L154" i="48"/>
  <c r="M166" i="48"/>
  <c r="O150" i="48"/>
  <c r="L158" i="48"/>
  <c r="F179" i="54"/>
  <c r="M169" i="48"/>
  <c r="K156" i="48"/>
  <c r="K151" i="48"/>
  <c r="K165" i="48"/>
  <c r="H179" i="54"/>
  <c r="O166" i="48"/>
  <c r="L162" i="48"/>
  <c r="M149" i="48"/>
  <c r="K155" i="48"/>
  <c r="N160" i="48"/>
  <c r="C17" i="32"/>
  <c r="C27" i="32"/>
  <c r="C22" i="32"/>
  <c r="E27" i="32"/>
  <c r="E17" i="32"/>
  <c r="D17" i="32"/>
  <c r="F17" i="32"/>
  <c r="D22" i="32"/>
  <c r="F27" i="32"/>
  <c r="E22" i="32"/>
  <c r="D27" i="32"/>
  <c r="G7" i="32" l="1"/>
  <c r="K55" i="36" s="1"/>
  <c r="K83" i="36" s="1"/>
  <c r="K111" i="36" s="1"/>
  <c r="G17" i="32"/>
  <c r="E15" i="28" s="1"/>
  <c r="J15" i="28" s="1"/>
  <c r="E67" i="44" s="1"/>
  <c r="G27" i="32"/>
  <c r="F60" i="28" s="1"/>
  <c r="F96" i="44" s="1"/>
  <c r="G22" i="32"/>
  <c r="G36" i="28" s="1"/>
  <c r="G84" i="44" s="1"/>
  <c r="H18" i="28" l="1"/>
  <c r="M18" i="28" s="1"/>
  <c r="H70" i="44" s="1"/>
  <c r="N50" i="36"/>
  <c r="E38" i="28"/>
  <c r="E86" i="44" s="1"/>
  <c r="H35" i="28"/>
  <c r="H83" i="44" s="1"/>
  <c r="J51" i="54" s="1"/>
  <c r="O55" i="36"/>
  <c r="O37" i="36"/>
  <c r="E16" i="28"/>
  <c r="J16" i="28" s="1"/>
  <c r="E68" i="44" s="1"/>
  <c r="G125" i="54" s="1"/>
  <c r="G21" i="28"/>
  <c r="L21" i="28" s="1"/>
  <c r="G73" i="44" s="1"/>
  <c r="I190" i="54" s="1"/>
  <c r="F17" i="28"/>
  <c r="K17" i="28" s="1"/>
  <c r="F69" i="44" s="1"/>
  <c r="H138" i="54" s="1"/>
  <c r="O46" i="36"/>
  <c r="K43" i="36"/>
  <c r="K71" i="36" s="1"/>
  <c r="K99" i="36" s="1"/>
  <c r="K154" i="36" s="1"/>
  <c r="O40" i="36"/>
  <c r="O39" i="36"/>
  <c r="M42" i="36"/>
  <c r="O54" i="36"/>
  <c r="N54" i="36"/>
  <c r="M52" i="36"/>
  <c r="O41" i="36"/>
  <c r="M39" i="36"/>
  <c r="D36" i="28"/>
  <c r="D84" i="44" s="1"/>
  <c r="F64" i="54" s="1"/>
  <c r="L39" i="36"/>
  <c r="M51" i="36"/>
  <c r="K50" i="36"/>
  <c r="K78" i="36" s="1"/>
  <c r="K106" i="36" s="1"/>
  <c r="K161" i="36" s="1"/>
  <c r="F37" i="28"/>
  <c r="F85" i="44" s="1"/>
  <c r="H77" i="54" s="1"/>
  <c r="L38" i="36"/>
  <c r="O57" i="36"/>
  <c r="M40" i="36"/>
  <c r="F36" i="28"/>
  <c r="F84" i="44" s="1"/>
  <c r="H64" i="54" s="1"/>
  <c r="G40" i="28"/>
  <c r="G88" i="44" s="1"/>
  <c r="I116" i="54" s="1"/>
  <c r="D22" i="28"/>
  <c r="I22" i="28" s="1"/>
  <c r="D74" i="44" s="1"/>
  <c r="F203" i="54" s="1"/>
  <c r="H17" i="28"/>
  <c r="M17" i="28" s="1"/>
  <c r="H69" i="44" s="1"/>
  <c r="J138" i="54" s="1"/>
  <c r="D39" i="28"/>
  <c r="D87" i="44" s="1"/>
  <c r="F103" i="54" s="1"/>
  <c r="H9" i="28"/>
  <c r="M9" i="28" s="1"/>
  <c r="H61" i="44" s="1"/>
  <c r="J34" i="54" s="1"/>
  <c r="G16" i="28"/>
  <c r="L16" i="28" s="1"/>
  <c r="G68" i="44" s="1"/>
  <c r="I125" i="54" s="1"/>
  <c r="H36" i="28"/>
  <c r="H84" i="44" s="1"/>
  <c r="E13" i="28"/>
  <c r="J13" i="28" s="1"/>
  <c r="E65" i="44" s="1"/>
  <c r="G86" i="54" s="1"/>
  <c r="E20" i="28"/>
  <c r="J20" i="28" s="1"/>
  <c r="E72" i="44" s="1"/>
  <c r="G177" i="54" s="1"/>
  <c r="H42" i="28"/>
  <c r="H90" i="44" s="1"/>
  <c r="J142" i="54" s="1"/>
  <c r="H14" i="28"/>
  <c r="M14" i="28" s="1"/>
  <c r="H66" i="44" s="1"/>
  <c r="J99" i="54" s="1"/>
  <c r="F14" i="28"/>
  <c r="K14" i="28" s="1"/>
  <c r="F66" i="44" s="1"/>
  <c r="H99" i="54" s="1"/>
  <c r="D8" i="28"/>
  <c r="I8" i="28" s="1"/>
  <c r="D60" i="44" s="1"/>
  <c r="F21" i="54" s="1"/>
  <c r="D18" i="28"/>
  <c r="I18" i="28" s="1"/>
  <c r="D70" i="44" s="1"/>
  <c r="F151" i="54" s="1"/>
  <c r="G35" i="28"/>
  <c r="G83" i="44" s="1"/>
  <c r="I51" i="54" s="1"/>
  <c r="D16" i="28"/>
  <c r="I16" i="28" s="1"/>
  <c r="D68" i="44" s="1"/>
  <c r="F125" i="54" s="1"/>
  <c r="E18" i="28"/>
  <c r="J18" i="28" s="1"/>
  <c r="E70" i="44" s="1"/>
  <c r="G151" i="54" s="1"/>
  <c r="E37" i="28"/>
  <c r="E85" i="44" s="1"/>
  <c r="G77" i="54" s="1"/>
  <c r="O44" i="36"/>
  <c r="N42" i="36"/>
  <c r="M46" i="36"/>
  <c r="N39" i="36"/>
  <c r="K41" i="36"/>
  <c r="K69" i="36" s="1"/>
  <c r="K97" i="36" s="1"/>
  <c r="D10" i="44" s="1"/>
  <c r="H41" i="28"/>
  <c r="H89" i="44" s="1"/>
  <c r="J129" i="54" s="1"/>
  <c r="E32" i="28"/>
  <c r="E80" i="44" s="1"/>
  <c r="G12" i="54" s="1"/>
  <c r="D32" i="28"/>
  <c r="D80" i="44" s="1"/>
  <c r="F12" i="54" s="1"/>
  <c r="H38" i="28"/>
  <c r="H86" i="44" s="1"/>
  <c r="J90" i="54" s="1"/>
  <c r="N44" i="36"/>
  <c r="K38" i="36"/>
  <c r="L66" i="36" s="1"/>
  <c r="L94" i="36" s="1"/>
  <c r="N58" i="36"/>
  <c r="O47" i="36"/>
  <c r="K54" i="36"/>
  <c r="K82" i="36" s="1"/>
  <c r="K110" i="36" s="1"/>
  <c r="D23" i="44" s="1"/>
  <c r="L58" i="36"/>
  <c r="M38" i="36"/>
  <c r="F38" i="28"/>
  <c r="F86" i="44" s="1"/>
  <c r="H90" i="54" s="1"/>
  <c r="D40" i="28"/>
  <c r="D88" i="44" s="1"/>
  <c r="F116" i="54" s="1"/>
  <c r="D37" i="28"/>
  <c r="D85" i="44" s="1"/>
  <c r="F77" i="54" s="1"/>
  <c r="E36" i="28"/>
  <c r="E84" i="44" s="1"/>
  <c r="O48" i="36"/>
  <c r="M43" i="36"/>
  <c r="L41" i="36"/>
  <c r="L46" i="36"/>
  <c r="L36" i="36"/>
  <c r="K49" i="36"/>
  <c r="K77" i="36" s="1"/>
  <c r="K105" i="36" s="1"/>
  <c r="K160" i="36" s="1"/>
  <c r="L47" i="36"/>
  <c r="G32" i="28"/>
  <c r="G80" i="44" s="1"/>
  <c r="I12" i="54" s="1"/>
  <c r="N37" i="36"/>
  <c r="M36" i="36"/>
  <c r="O52" i="36"/>
  <c r="M58" i="36"/>
  <c r="O43" i="36"/>
  <c r="O49" i="36"/>
  <c r="H40" i="28"/>
  <c r="H88" i="44" s="1"/>
  <c r="J116" i="54" s="1"/>
  <c r="F39" i="28"/>
  <c r="F87" i="44" s="1"/>
  <c r="H103" i="54" s="1"/>
  <c r="H33" i="28"/>
  <c r="H81" i="44" s="1"/>
  <c r="J25" i="54" s="1"/>
  <c r="G37" i="28"/>
  <c r="G85" i="44" s="1"/>
  <c r="I77" i="54" s="1"/>
  <c r="D35" i="28"/>
  <c r="D83" i="44" s="1"/>
  <c r="F51" i="54" s="1"/>
  <c r="L52" i="36"/>
  <c r="M49" i="36"/>
  <c r="M48" i="36"/>
  <c r="L50" i="36"/>
  <c r="L43" i="36"/>
  <c r="N52" i="36"/>
  <c r="O51" i="36"/>
  <c r="K37" i="36"/>
  <c r="K65" i="36" s="1"/>
  <c r="K93" i="36" s="1"/>
  <c r="K148" i="36" s="1"/>
  <c r="F47" i="28"/>
  <c r="F49" i="28" s="1"/>
  <c r="F51" i="28" s="1"/>
  <c r="F53" i="28" s="1"/>
  <c r="F61" i="28" s="1"/>
  <c r="F97" i="44" s="1"/>
  <c r="H37" i="54" s="1"/>
  <c r="G60" i="28"/>
  <c r="G96" i="44" s="1"/>
  <c r="I24" i="54" s="1"/>
  <c r="F62" i="28"/>
  <c r="F98" i="44" s="1"/>
  <c r="H50" i="54" s="1"/>
  <c r="H67" i="28"/>
  <c r="H103" i="44" s="1"/>
  <c r="J115" i="54" s="1"/>
  <c r="H68" i="28"/>
  <c r="H104" i="44" s="1"/>
  <c r="J128" i="54" s="1"/>
  <c r="L49" i="36"/>
  <c r="H39" i="28"/>
  <c r="H87" i="44" s="1"/>
  <c r="J103" i="54" s="1"/>
  <c r="H60" i="28"/>
  <c r="H96" i="44" s="1"/>
  <c r="J24" i="54" s="1"/>
  <c r="L51" i="36"/>
  <c r="M47" i="36"/>
  <c r="L48" i="36"/>
  <c r="K52" i="36"/>
  <c r="K80" i="36" s="1"/>
  <c r="K108" i="36" s="1"/>
  <c r="K163" i="36" s="1"/>
  <c r="L40" i="36"/>
  <c r="N45" i="36"/>
  <c r="K51" i="36"/>
  <c r="K79" i="36" s="1"/>
  <c r="K107" i="36" s="1"/>
  <c r="K162" i="36" s="1"/>
  <c r="N36" i="36"/>
  <c r="L44" i="36"/>
  <c r="L45" i="36"/>
  <c r="N40" i="36"/>
  <c r="E40" i="28"/>
  <c r="E88" i="44" s="1"/>
  <c r="G116" i="54" s="1"/>
  <c r="D33" i="28"/>
  <c r="D81" i="44" s="1"/>
  <c r="F25" i="54" s="1"/>
  <c r="F41" i="28"/>
  <c r="F89" i="44" s="1"/>
  <c r="H129" i="54" s="1"/>
  <c r="F69" i="28"/>
  <c r="F105" i="44" s="1"/>
  <c r="H141" i="54" s="1"/>
  <c r="E47" i="28"/>
  <c r="E49" i="28" s="1"/>
  <c r="E51" i="28" s="1"/>
  <c r="E53" i="28" s="1"/>
  <c r="E61" i="28" s="1"/>
  <c r="E97" i="44" s="1"/>
  <c r="G37" i="54" s="1"/>
  <c r="L55" i="36"/>
  <c r="N47" i="36"/>
  <c r="N51" i="36"/>
  <c r="O36" i="36"/>
  <c r="L54" i="36"/>
  <c r="M44" i="36"/>
  <c r="M41" i="36"/>
  <c r="K36" i="36"/>
  <c r="K64" i="36" s="1"/>
  <c r="K92" i="36" s="1"/>
  <c r="K147" i="36" s="1"/>
  <c r="N41" i="36"/>
  <c r="N38" i="36"/>
  <c r="K42" i="36"/>
  <c r="K70" i="36" s="1"/>
  <c r="K98" i="36" s="1"/>
  <c r="K153" i="36" s="1"/>
  <c r="O45" i="36"/>
  <c r="L57" i="36"/>
  <c r="H32" i="28"/>
  <c r="H80" i="44" s="1"/>
  <c r="J12" i="54" s="1"/>
  <c r="H37" i="28"/>
  <c r="H85" i="44" s="1"/>
  <c r="J77" i="54" s="1"/>
  <c r="E59" i="28"/>
  <c r="E95" i="44" s="1"/>
  <c r="G11" i="54" s="1"/>
  <c r="F66" i="28"/>
  <c r="F102" i="44" s="1"/>
  <c r="H102" i="54" s="1"/>
  <c r="M45" i="36"/>
  <c r="M37" i="36"/>
  <c r="K44" i="36"/>
  <c r="L42" i="36"/>
  <c r="M57" i="36"/>
  <c r="L37" i="36"/>
  <c r="O42" i="36"/>
  <c r="K45" i="36"/>
  <c r="K48" i="36"/>
  <c r="K39" i="36"/>
  <c r="N57" i="36"/>
  <c r="K40" i="36"/>
  <c r="K68" i="36" s="1"/>
  <c r="K96" i="36" s="1"/>
  <c r="D9" i="44" s="1"/>
  <c r="K57" i="36"/>
  <c r="F34" i="28"/>
  <c r="F82" i="44" s="1"/>
  <c r="H38" i="54" s="1"/>
  <c r="D34" i="28"/>
  <c r="D82" i="44" s="1"/>
  <c r="F38" i="54" s="1"/>
  <c r="D41" i="28"/>
  <c r="D89" i="44" s="1"/>
  <c r="F129" i="54" s="1"/>
  <c r="G59" i="28"/>
  <c r="G95" i="44" s="1"/>
  <c r="I11" i="54" s="1"/>
  <c r="O50" i="36"/>
  <c r="K58" i="36"/>
  <c r="N49" i="36"/>
  <c r="M54" i="36"/>
  <c r="N48" i="36"/>
  <c r="K46" i="36"/>
  <c r="K74" i="36" s="1"/>
  <c r="K102" i="36" s="1"/>
  <c r="K157" i="36" s="1"/>
  <c r="N46" i="36"/>
  <c r="M55" i="36"/>
  <c r="N55" i="36"/>
  <c r="O58" i="36"/>
  <c r="M50" i="36"/>
  <c r="K47" i="36"/>
  <c r="O38" i="36"/>
  <c r="N43" i="36"/>
  <c r="E8" i="28"/>
  <c r="J8" i="28" s="1"/>
  <c r="E60" i="44" s="1"/>
  <c r="G21" i="54" s="1"/>
  <c r="H16" i="28"/>
  <c r="M16" i="28" s="1"/>
  <c r="H68" i="44" s="1"/>
  <c r="J125" i="54" s="1"/>
  <c r="G11" i="28"/>
  <c r="L11" i="28" s="1"/>
  <c r="G63" i="44" s="1"/>
  <c r="I60" i="54" s="1"/>
  <c r="E21" i="28"/>
  <c r="J21" i="28" s="1"/>
  <c r="E73" i="44" s="1"/>
  <c r="G190" i="54" s="1"/>
  <c r="D20" i="28"/>
  <c r="I20" i="28" s="1"/>
  <c r="D72" i="44" s="1"/>
  <c r="F177" i="54" s="1"/>
  <c r="H21" i="28"/>
  <c r="M21" i="28" s="1"/>
  <c r="H73" i="44" s="1"/>
  <c r="H11" i="28"/>
  <c r="M11" i="28" s="1"/>
  <c r="H63" i="44" s="1"/>
  <c r="J60" i="54" s="1"/>
  <c r="E22" i="28"/>
  <c r="J22" i="28" s="1"/>
  <c r="E74" i="44" s="1"/>
  <c r="G203" i="54" s="1"/>
  <c r="F15" i="28"/>
  <c r="K15" i="28" s="1"/>
  <c r="F67" i="44" s="1"/>
  <c r="H112" i="54" s="1"/>
  <c r="G23" i="28"/>
  <c r="L23" i="28" s="1"/>
  <c r="G75" i="44" s="1"/>
  <c r="I216" i="54" s="1"/>
  <c r="F18" i="28"/>
  <c r="K18" i="28" s="1"/>
  <c r="F70" i="44" s="1"/>
  <c r="H151" i="54" s="1"/>
  <c r="H22" i="28"/>
  <c r="M22" i="28" s="1"/>
  <c r="H74" i="44" s="1"/>
  <c r="J203" i="54" s="1"/>
  <c r="F21" i="28"/>
  <c r="K21" i="28" s="1"/>
  <c r="F73" i="44" s="1"/>
  <c r="H190" i="54" s="1"/>
  <c r="F10" i="28"/>
  <c r="K10" i="28" s="1"/>
  <c r="F62" i="44" s="1"/>
  <c r="F12" i="28"/>
  <c r="K12" i="28" s="1"/>
  <c r="F64" i="44" s="1"/>
  <c r="H73" i="54" s="1"/>
  <c r="G18" i="28"/>
  <c r="L18" i="28" s="1"/>
  <c r="G70" i="44" s="1"/>
  <c r="I151" i="54" s="1"/>
  <c r="D12" i="28"/>
  <c r="I12" i="28" s="1"/>
  <c r="D64" i="44" s="1"/>
  <c r="F73" i="54" s="1"/>
  <c r="D10" i="28"/>
  <c r="I10" i="28" s="1"/>
  <c r="D62" i="44" s="1"/>
  <c r="F47" i="54" s="1"/>
  <c r="D7" i="28"/>
  <c r="I7" i="28" s="1"/>
  <c r="D59" i="44" s="1"/>
  <c r="F8" i="54" s="1"/>
  <c r="F7" i="28"/>
  <c r="K7" i="28" s="1"/>
  <c r="F59" i="44" s="1"/>
  <c r="H8" i="54" s="1"/>
  <c r="G7" i="28"/>
  <c r="L7" i="28" s="1"/>
  <c r="G59" i="44" s="1"/>
  <c r="I8" i="54" s="1"/>
  <c r="D14" i="28"/>
  <c r="I14" i="28" s="1"/>
  <c r="D66" i="44" s="1"/>
  <c r="D13" i="28"/>
  <c r="I13" i="28" s="1"/>
  <c r="D65" i="44" s="1"/>
  <c r="F86" i="54" s="1"/>
  <c r="E19" i="28"/>
  <c r="J19" i="28" s="1"/>
  <c r="E71" i="44" s="1"/>
  <c r="G164" i="54" s="1"/>
  <c r="D19" i="28"/>
  <c r="I19" i="28" s="1"/>
  <c r="D71" i="44" s="1"/>
  <c r="F164" i="54" s="1"/>
  <c r="F13" i="28"/>
  <c r="K13" i="28" s="1"/>
  <c r="F65" i="44" s="1"/>
  <c r="H86" i="54" s="1"/>
  <c r="G8" i="28"/>
  <c r="L8" i="28" s="1"/>
  <c r="G60" i="44" s="1"/>
  <c r="I21" i="54" s="1"/>
  <c r="H8" i="28"/>
  <c r="M8" i="28" s="1"/>
  <c r="H60" i="44" s="1"/>
  <c r="J21" i="54" s="1"/>
  <c r="F11" i="28"/>
  <c r="K11" i="28" s="1"/>
  <c r="F63" i="44" s="1"/>
  <c r="H60" i="54" s="1"/>
  <c r="G15" i="28"/>
  <c r="L15" i="28" s="1"/>
  <c r="G67" i="44" s="1"/>
  <c r="D21" i="28"/>
  <c r="I21" i="28" s="1"/>
  <c r="D73" i="44" s="1"/>
  <c r="F190" i="54" s="1"/>
  <c r="G22" i="28"/>
  <c r="L22" i="28" s="1"/>
  <c r="G74" i="44" s="1"/>
  <c r="I203" i="54" s="1"/>
  <c r="F22" i="28"/>
  <c r="K22" i="28" s="1"/>
  <c r="F74" i="44" s="1"/>
  <c r="H203" i="54" s="1"/>
  <c r="G20" i="28"/>
  <c r="L20" i="28" s="1"/>
  <c r="G72" i="44" s="1"/>
  <c r="I177" i="54" s="1"/>
  <c r="E12" i="28"/>
  <c r="J12" i="28" s="1"/>
  <c r="E64" i="44" s="1"/>
  <c r="G73" i="54" s="1"/>
  <c r="D11" i="28"/>
  <c r="I11" i="28" s="1"/>
  <c r="D63" i="44" s="1"/>
  <c r="F60" i="54" s="1"/>
  <c r="H12" i="28"/>
  <c r="M12" i="28" s="1"/>
  <c r="H64" i="44" s="1"/>
  <c r="J73" i="54" s="1"/>
  <c r="F19" i="28"/>
  <c r="K19" i="28" s="1"/>
  <c r="F71" i="44" s="1"/>
  <c r="H23" i="28"/>
  <c r="M23" i="28" s="1"/>
  <c r="H75" i="44" s="1"/>
  <c r="J216" i="54" s="1"/>
  <c r="F9" i="28"/>
  <c r="K9" i="28" s="1"/>
  <c r="F61" i="44" s="1"/>
  <c r="H34" i="54" s="1"/>
  <c r="E17" i="28"/>
  <c r="J17" i="28" s="1"/>
  <c r="E69" i="44" s="1"/>
  <c r="G138" i="54" s="1"/>
  <c r="H13" i="28"/>
  <c r="M13" i="28" s="1"/>
  <c r="H65" i="44" s="1"/>
  <c r="J86" i="54" s="1"/>
  <c r="G12" i="28"/>
  <c r="L12" i="28" s="1"/>
  <c r="G64" i="44" s="1"/>
  <c r="I73" i="54" s="1"/>
  <c r="D15" i="28"/>
  <c r="I15" i="28" s="1"/>
  <c r="D67" i="44" s="1"/>
  <c r="F112" i="54" s="1"/>
  <c r="H10" i="28"/>
  <c r="M10" i="28" s="1"/>
  <c r="H62" i="44" s="1"/>
  <c r="J47" i="54" s="1"/>
  <c r="H17" i="32"/>
  <c r="G19" i="28"/>
  <c r="L19" i="28" s="1"/>
  <c r="G71" i="44" s="1"/>
  <c r="I164" i="54" s="1"/>
  <c r="H15" i="28"/>
  <c r="M15" i="28" s="1"/>
  <c r="H67" i="44" s="1"/>
  <c r="J112" i="54" s="1"/>
  <c r="G9" i="28"/>
  <c r="L9" i="28" s="1"/>
  <c r="G61" i="44" s="1"/>
  <c r="I34" i="54" s="1"/>
  <c r="E7" i="28"/>
  <c r="J7" i="28" s="1"/>
  <c r="E59" i="44" s="1"/>
  <c r="G8" i="54" s="1"/>
  <c r="E23" i="28"/>
  <c r="J23" i="28" s="1"/>
  <c r="E75" i="44" s="1"/>
  <c r="G216" i="54" s="1"/>
  <c r="F23" i="28"/>
  <c r="K23" i="28" s="1"/>
  <c r="F75" i="44" s="1"/>
  <c r="H216" i="54" s="1"/>
  <c r="F16" i="28"/>
  <c r="K16" i="28" s="1"/>
  <c r="F68" i="44" s="1"/>
  <c r="H125" i="54" s="1"/>
  <c r="E10" i="28"/>
  <c r="J10" i="28" s="1"/>
  <c r="E62" i="44" s="1"/>
  <c r="G47" i="54" s="1"/>
  <c r="G10" i="28"/>
  <c r="L10" i="28" s="1"/>
  <c r="G62" i="44" s="1"/>
  <c r="I47" i="54" s="1"/>
  <c r="H20" i="28"/>
  <c r="M20" i="28" s="1"/>
  <c r="H72" i="44" s="1"/>
  <c r="J177" i="54" s="1"/>
  <c r="H7" i="28"/>
  <c r="M7" i="28" s="1"/>
  <c r="H59" i="44" s="1"/>
  <c r="J8" i="54" s="1"/>
  <c r="D17" i="28"/>
  <c r="I17" i="28" s="1"/>
  <c r="D69" i="44" s="1"/>
  <c r="F138" i="54" s="1"/>
  <c r="G13" i="28"/>
  <c r="L13" i="28" s="1"/>
  <c r="G65" i="44" s="1"/>
  <c r="I86" i="54" s="1"/>
  <c r="E11" i="28"/>
  <c r="J11" i="28" s="1"/>
  <c r="E63" i="44" s="1"/>
  <c r="G60" i="54" s="1"/>
  <c r="D23" i="28"/>
  <c r="I23" i="28" s="1"/>
  <c r="D75" i="44" s="1"/>
  <c r="F216" i="54" s="1"/>
  <c r="F8" i="28"/>
  <c r="K8" i="28" s="1"/>
  <c r="F60" i="44" s="1"/>
  <c r="H21" i="54" s="1"/>
  <c r="H19" i="28"/>
  <c r="M19" i="28" s="1"/>
  <c r="H71" i="44" s="1"/>
  <c r="E14" i="28"/>
  <c r="J14" i="28" s="1"/>
  <c r="E66" i="44" s="1"/>
  <c r="G99" i="54" s="1"/>
  <c r="G14" i="28"/>
  <c r="L14" i="28" s="1"/>
  <c r="G66" i="44" s="1"/>
  <c r="I99" i="54" s="1"/>
  <c r="E9" i="28"/>
  <c r="J9" i="28" s="1"/>
  <c r="E61" i="44" s="1"/>
  <c r="G34" i="54" s="1"/>
  <c r="D9" i="28"/>
  <c r="I9" i="28" s="1"/>
  <c r="D61" i="44" s="1"/>
  <c r="F34" i="54" s="1"/>
  <c r="F20" i="28"/>
  <c r="K20" i="28" s="1"/>
  <c r="F72" i="44" s="1"/>
  <c r="H177" i="54" s="1"/>
  <c r="G17" i="28"/>
  <c r="L17" i="28" s="1"/>
  <c r="G69" i="44" s="1"/>
  <c r="I138" i="54" s="1"/>
  <c r="E67" i="28"/>
  <c r="E103" i="44" s="1"/>
  <c r="G115" i="54" s="1"/>
  <c r="G62" i="28"/>
  <c r="G98" i="44" s="1"/>
  <c r="I50" i="54" s="1"/>
  <c r="E69" i="28"/>
  <c r="E105" i="44" s="1"/>
  <c r="G141" i="54" s="1"/>
  <c r="E60" i="28"/>
  <c r="E96" i="44" s="1"/>
  <c r="G24" i="54" s="1"/>
  <c r="D47" i="28"/>
  <c r="D49" i="28" s="1"/>
  <c r="D51" i="28" s="1"/>
  <c r="D53" i="28" s="1"/>
  <c r="D61" i="28" s="1"/>
  <c r="D97" i="44" s="1"/>
  <c r="F37" i="54" s="1"/>
  <c r="D62" i="28"/>
  <c r="D98" i="44" s="1"/>
  <c r="F50" i="54" s="1"/>
  <c r="F59" i="28"/>
  <c r="F95" i="44" s="1"/>
  <c r="H11" i="54" s="1"/>
  <c r="D63" i="28"/>
  <c r="D99" i="44" s="1"/>
  <c r="F63" i="54" s="1"/>
  <c r="D67" i="28"/>
  <c r="D103" i="44" s="1"/>
  <c r="F65" i="28"/>
  <c r="F101" i="44" s="1"/>
  <c r="H89" i="54" s="1"/>
  <c r="G47" i="28"/>
  <c r="G49" i="28" s="1"/>
  <c r="G51" i="28" s="1"/>
  <c r="G53" i="28" s="1"/>
  <c r="G61" i="28" s="1"/>
  <c r="G97" i="44" s="1"/>
  <c r="I37" i="54" s="1"/>
  <c r="D68" i="28"/>
  <c r="D104" i="44" s="1"/>
  <c r="F128" i="54" s="1"/>
  <c r="H34" i="28"/>
  <c r="H82" i="44" s="1"/>
  <c r="J38" i="54" s="1"/>
  <c r="G38" i="28"/>
  <c r="G86" i="44" s="1"/>
  <c r="I90" i="54" s="1"/>
  <c r="G41" i="28"/>
  <c r="G89" i="44" s="1"/>
  <c r="I129" i="54" s="1"/>
  <c r="G39" i="28"/>
  <c r="G87" i="44" s="1"/>
  <c r="I103" i="54" s="1"/>
  <c r="F35" i="28"/>
  <c r="F83" i="44" s="1"/>
  <c r="F40" i="28"/>
  <c r="F88" i="44" s="1"/>
  <c r="H116" i="54" s="1"/>
  <c r="G42" i="28"/>
  <c r="G90" i="44" s="1"/>
  <c r="I142" i="54" s="1"/>
  <c r="H47" i="28"/>
  <c r="H49" i="28" s="1"/>
  <c r="H51" i="28" s="1"/>
  <c r="H53" i="28" s="1"/>
  <c r="H61" i="28" s="1"/>
  <c r="H97" i="44" s="1"/>
  <c r="J37" i="54" s="1"/>
  <c r="H69" i="28"/>
  <c r="H105" i="44" s="1"/>
  <c r="F63" i="28"/>
  <c r="F99" i="44" s="1"/>
  <c r="H63" i="54" s="1"/>
  <c r="F67" i="28"/>
  <c r="F103" i="44" s="1"/>
  <c r="G63" i="28"/>
  <c r="G99" i="44" s="1"/>
  <c r="I63" i="54" s="1"/>
  <c r="E41" i="28"/>
  <c r="E89" i="44" s="1"/>
  <c r="G129" i="54" s="1"/>
  <c r="E33" i="28"/>
  <c r="E81" i="44" s="1"/>
  <c r="E34" i="28"/>
  <c r="E82" i="44" s="1"/>
  <c r="G38" i="54" s="1"/>
  <c r="E42" i="28"/>
  <c r="E90" i="44" s="1"/>
  <c r="D38" i="28"/>
  <c r="D86" i="44" s="1"/>
  <c r="F90" i="54" s="1"/>
  <c r="D42" i="28"/>
  <c r="D90" i="44" s="1"/>
  <c r="F142" i="54" s="1"/>
  <c r="F33" i="28"/>
  <c r="F81" i="44" s="1"/>
  <c r="H25" i="54" s="1"/>
  <c r="G65" i="28"/>
  <c r="G101" i="44" s="1"/>
  <c r="I89" i="54" s="1"/>
  <c r="H59" i="28"/>
  <c r="H95" i="44" s="1"/>
  <c r="J11" i="54" s="1"/>
  <c r="D66" i="28"/>
  <c r="D102" i="44" s="1"/>
  <c r="F102" i="54" s="1"/>
  <c r="D60" i="28"/>
  <c r="D96" i="44" s="1"/>
  <c r="F24" i="54" s="1"/>
  <c r="E65" i="28"/>
  <c r="E101" i="44" s="1"/>
  <c r="G89" i="54" s="1"/>
  <c r="E63" i="28"/>
  <c r="E99" i="44" s="1"/>
  <c r="H66" i="28"/>
  <c r="H102" i="44" s="1"/>
  <c r="J102" i="54" s="1"/>
  <c r="F42" i="28"/>
  <c r="F90" i="44" s="1"/>
  <c r="H142" i="54" s="1"/>
  <c r="G33" i="28"/>
  <c r="G81" i="44" s="1"/>
  <c r="I25" i="54" s="1"/>
  <c r="E39" i="28"/>
  <c r="E87" i="44" s="1"/>
  <c r="G103" i="54" s="1"/>
  <c r="E35" i="28"/>
  <c r="E83" i="44" s="1"/>
  <c r="F32" i="28"/>
  <c r="F80" i="44" s="1"/>
  <c r="G34" i="28"/>
  <c r="G82" i="44" s="1"/>
  <c r="I38" i="54" s="1"/>
  <c r="G66" i="28"/>
  <c r="G102" i="44" s="1"/>
  <c r="I102" i="54" s="1"/>
  <c r="D65" i="28"/>
  <c r="D101" i="44" s="1"/>
  <c r="E66" i="28"/>
  <c r="E102" i="44" s="1"/>
  <c r="G102" i="54" s="1"/>
  <c r="H64" i="28"/>
  <c r="G64" i="28" s="1"/>
  <c r="F68" i="28"/>
  <c r="F104" i="44" s="1"/>
  <c r="H128" i="54" s="1"/>
  <c r="E68" i="28"/>
  <c r="E104" i="44" s="1"/>
  <c r="G67" i="28"/>
  <c r="G103" i="44" s="1"/>
  <c r="G68" i="28"/>
  <c r="G104" i="44" s="1"/>
  <c r="I128" i="54" s="1"/>
  <c r="H65" i="28"/>
  <c r="H101" i="44" s="1"/>
  <c r="J89" i="54" s="1"/>
  <c r="G69" i="28"/>
  <c r="G105" i="44" s="1"/>
  <c r="D59" i="28"/>
  <c r="D95" i="44" s="1"/>
  <c r="F11" i="54" s="1"/>
  <c r="E62" i="28"/>
  <c r="E98" i="44" s="1"/>
  <c r="G50" i="54" s="1"/>
  <c r="H62" i="28"/>
  <c r="H98" i="44" s="1"/>
  <c r="J50" i="54" s="1"/>
  <c r="H63" i="28"/>
  <c r="H99" i="44" s="1"/>
  <c r="J63" i="54" s="1"/>
  <c r="D69" i="28"/>
  <c r="D105" i="44" s="1"/>
  <c r="F141" i="54" s="1"/>
  <c r="K166" i="36"/>
  <c r="D24" i="44"/>
  <c r="I112" i="54"/>
  <c r="D12" i="44"/>
  <c r="J64" i="54"/>
  <c r="H164" i="54"/>
  <c r="H24" i="54"/>
  <c r="I64" i="54"/>
  <c r="G64" i="54"/>
  <c r="G90" i="54"/>
  <c r="J151" i="54"/>
  <c r="G112" i="54"/>
  <c r="K152" i="36"/>
  <c r="F99" i="54"/>
  <c r="J190" i="54"/>
  <c r="H47" i="54"/>
  <c r="D6" i="44" l="1"/>
  <c r="F22" i="54" s="1"/>
  <c r="D15" i="44"/>
  <c r="L69" i="36"/>
  <c r="L97" i="36" s="1"/>
  <c r="L152" i="36" s="1"/>
  <c r="M67" i="36"/>
  <c r="M95" i="36" s="1"/>
  <c r="M150" i="36" s="1"/>
  <c r="O65" i="36"/>
  <c r="O93" i="36" s="1"/>
  <c r="O148" i="36" s="1"/>
  <c r="D18" i="44"/>
  <c r="D11" i="44"/>
  <c r="F87" i="54" s="1"/>
  <c r="O76" i="36"/>
  <c r="O104" i="36" s="1"/>
  <c r="H17" i="44" s="1"/>
  <c r="J165" i="54" s="1"/>
  <c r="L70" i="36"/>
  <c r="L98" i="36" s="1"/>
  <c r="L153" i="36" s="1"/>
  <c r="N68" i="36"/>
  <c r="N96" i="36" s="1"/>
  <c r="G9" i="44" s="1"/>
  <c r="I61" i="54" s="1"/>
  <c r="D19" i="44"/>
  <c r="F191" i="54" s="1"/>
  <c r="O67" i="36"/>
  <c r="O95" i="36" s="1"/>
  <c r="O150" i="36" s="1"/>
  <c r="O77" i="36"/>
  <c r="O105" i="36" s="1"/>
  <c r="H18" i="44" s="1"/>
  <c r="L73" i="36"/>
  <c r="L101" i="36" s="1"/>
  <c r="E14" i="44" s="1"/>
  <c r="G126" i="54" s="1"/>
  <c r="N83" i="36"/>
  <c r="N111" i="36" s="1"/>
  <c r="N166" i="36" s="1"/>
  <c r="L64" i="36"/>
  <c r="L92" i="36" s="1"/>
  <c r="L147" i="36" s="1"/>
  <c r="O82" i="36"/>
  <c r="O110" i="36" s="1"/>
  <c r="O165" i="36" s="1"/>
  <c r="L78" i="36"/>
  <c r="L106" i="36" s="1"/>
  <c r="L161" i="36" s="1"/>
  <c r="K151" i="36"/>
  <c r="D21" i="44"/>
  <c r="F217" i="54" s="1"/>
  <c r="M64" i="36"/>
  <c r="M92" i="36" s="1"/>
  <c r="M147" i="36" s="1"/>
  <c r="D5" i="44"/>
  <c r="F9" i="54" s="1"/>
  <c r="N75" i="36"/>
  <c r="N103" i="36" s="1"/>
  <c r="G16" i="44" s="1"/>
  <c r="I152" i="54" s="1"/>
  <c r="L72" i="36"/>
  <c r="L100" i="36" s="1"/>
  <c r="L155" i="36" s="1"/>
  <c r="O79" i="36"/>
  <c r="O107" i="36" s="1"/>
  <c r="O162" i="36" s="1"/>
  <c r="M70" i="36"/>
  <c r="M98" i="36" s="1"/>
  <c r="M153" i="36" s="1"/>
  <c r="N71" i="36"/>
  <c r="N99" i="36" s="1"/>
  <c r="G12" i="44" s="1"/>
  <c r="I100" i="54" s="1"/>
  <c r="N77" i="36"/>
  <c r="N105" i="36" s="1"/>
  <c r="N160" i="36" s="1"/>
  <c r="M68" i="36"/>
  <c r="M96" i="36" s="1"/>
  <c r="M151" i="36" s="1"/>
  <c r="N67" i="36"/>
  <c r="N95" i="36" s="1"/>
  <c r="N150" i="36" s="1"/>
  <c r="O68" i="36"/>
  <c r="O96" i="36" s="1"/>
  <c r="O70" i="36"/>
  <c r="O98" i="36" s="1"/>
  <c r="H11" i="44" s="1"/>
  <c r="J87" i="54" s="1"/>
  <c r="K73" i="36"/>
  <c r="K101" i="36" s="1"/>
  <c r="K165" i="36"/>
  <c r="O71" i="36"/>
  <c r="O99" i="36" s="1"/>
  <c r="O154" i="36" s="1"/>
  <c r="N70" i="36"/>
  <c r="N98" i="36" s="1"/>
  <c r="N64" i="36"/>
  <c r="N92" i="36" s="1"/>
  <c r="G5" i="44" s="1"/>
  <c r="N85" i="36"/>
  <c r="N113" i="36" s="1"/>
  <c r="N168" i="36" s="1"/>
  <c r="M72" i="36"/>
  <c r="M100" i="36" s="1"/>
  <c r="M155" i="36" s="1"/>
  <c r="O64" i="36"/>
  <c r="O92" i="36" s="1"/>
  <c r="H5" i="44" s="1"/>
  <c r="J9" i="54" s="1"/>
  <c r="L82" i="36"/>
  <c r="L110" i="36" s="1"/>
  <c r="L71" i="36"/>
  <c r="L99" i="36" s="1"/>
  <c r="M71" i="36"/>
  <c r="M99" i="36" s="1"/>
  <c r="N65" i="36"/>
  <c r="N93" i="36" s="1"/>
  <c r="N148" i="36" s="1"/>
  <c r="M74" i="36"/>
  <c r="M102" i="36" s="1"/>
  <c r="M157" i="36" s="1"/>
  <c r="N80" i="36"/>
  <c r="N108" i="36" s="1"/>
  <c r="N163" i="36" s="1"/>
  <c r="N74" i="36"/>
  <c r="N102" i="36" s="1"/>
  <c r="G15" i="44" s="1"/>
  <c r="M80" i="36"/>
  <c r="M108" i="36" s="1"/>
  <c r="L80" i="36"/>
  <c r="L108" i="36" s="1"/>
  <c r="L163" i="36" s="1"/>
  <c r="K72" i="36"/>
  <c r="K100" i="36" s="1"/>
  <c r="D13" i="44" s="1"/>
  <c r="F113" i="54" s="1"/>
  <c r="O74" i="36"/>
  <c r="O102" i="36" s="1"/>
  <c r="O80" i="36"/>
  <c r="O108" i="36" s="1"/>
  <c r="O163" i="36" s="1"/>
  <c r="O85" i="36"/>
  <c r="O113" i="36" s="1"/>
  <c r="O168" i="36" s="1"/>
  <c r="N82" i="36"/>
  <c r="N110" i="36" s="1"/>
  <c r="N165" i="36" s="1"/>
  <c r="L149" i="36"/>
  <c r="E7" i="44"/>
  <c r="G35" i="54" s="1"/>
  <c r="N69" i="36"/>
  <c r="N97" i="36" s="1"/>
  <c r="G10" i="44" s="1"/>
  <c r="I74" i="54" s="1"/>
  <c r="N86" i="36"/>
  <c r="N114" i="36" s="1"/>
  <c r="O86" i="36"/>
  <c r="O114" i="36" s="1"/>
  <c r="M66" i="36"/>
  <c r="M94" i="36" s="1"/>
  <c r="K66" i="36"/>
  <c r="K94" i="36" s="1"/>
  <c r="O83" i="36"/>
  <c r="O111" i="36" s="1"/>
  <c r="N76" i="36"/>
  <c r="N104" i="36" s="1"/>
  <c r="G17" i="44" s="1"/>
  <c r="N72" i="36"/>
  <c r="N100" i="36" s="1"/>
  <c r="N155" i="36" s="1"/>
  <c r="O73" i="36"/>
  <c r="O101" i="36" s="1"/>
  <c r="L77" i="36"/>
  <c r="L105" i="36" s="1"/>
  <c r="M77" i="36"/>
  <c r="M105" i="36" s="1"/>
  <c r="D20" i="44"/>
  <c r="F204" i="54" s="1"/>
  <c r="M79" i="36"/>
  <c r="M107" i="36" s="1"/>
  <c r="M162" i="36" s="1"/>
  <c r="M73" i="36"/>
  <c r="M101" i="36" s="1"/>
  <c r="M156" i="36" s="1"/>
  <c r="L79" i="36"/>
  <c r="L107" i="36" s="1"/>
  <c r="O69" i="36"/>
  <c r="O97" i="36" s="1"/>
  <c r="O152" i="36" s="1"/>
  <c r="M69" i="36"/>
  <c r="M97" i="36" s="1"/>
  <c r="O78" i="36"/>
  <c r="O106" i="36" s="1"/>
  <c r="M78" i="36"/>
  <c r="M106" i="36" s="1"/>
  <c r="N78" i="36"/>
  <c r="N106" i="36" s="1"/>
  <c r="M82" i="36"/>
  <c r="M110" i="36" s="1"/>
  <c r="L68" i="36"/>
  <c r="L96" i="36" s="1"/>
  <c r="K75" i="36"/>
  <c r="K103" i="36" s="1"/>
  <c r="M75" i="36"/>
  <c r="M103" i="36" s="1"/>
  <c r="L85" i="36"/>
  <c r="L113" i="36" s="1"/>
  <c r="K85" i="36"/>
  <c r="K113" i="36" s="1"/>
  <c r="H100" i="44"/>
  <c r="J76" i="54" s="1"/>
  <c r="M85" i="36"/>
  <c r="M113" i="36" s="1"/>
  <c r="M168" i="36" s="1"/>
  <c r="O72" i="36"/>
  <c r="O100" i="36" s="1"/>
  <c r="O155" i="36" s="1"/>
  <c r="L86" i="36"/>
  <c r="L114" i="36" s="1"/>
  <c r="K86" i="36"/>
  <c r="K114" i="36" s="1"/>
  <c r="M86" i="36"/>
  <c r="M114" i="36" s="1"/>
  <c r="N73" i="36"/>
  <c r="N101" i="36" s="1"/>
  <c r="N156" i="36" s="1"/>
  <c r="L67" i="36"/>
  <c r="L95" i="36" s="1"/>
  <c r="K67" i="36"/>
  <c r="K95" i="36" s="1"/>
  <c r="L74" i="36"/>
  <c r="L102" i="36" s="1"/>
  <c r="M76" i="36"/>
  <c r="M104" i="36" s="1"/>
  <c r="K76" i="36"/>
  <c r="K104" i="36" s="1"/>
  <c r="L76" i="36"/>
  <c r="L104" i="36" s="1"/>
  <c r="O66" i="36"/>
  <c r="O94" i="36" s="1"/>
  <c r="N66" i="36"/>
  <c r="N94" i="36" s="1"/>
  <c r="O75" i="36"/>
  <c r="O103" i="36" s="1"/>
  <c r="L83" i="36"/>
  <c r="L111" i="36" s="1"/>
  <c r="M83" i="36"/>
  <c r="M111" i="36" s="1"/>
  <c r="N79" i="36"/>
  <c r="N107" i="36" s="1"/>
  <c r="L75" i="36"/>
  <c r="L103" i="36" s="1"/>
  <c r="L65" i="36"/>
  <c r="L93" i="36" s="1"/>
  <c r="M65" i="36"/>
  <c r="M93" i="36" s="1"/>
  <c r="F89" i="54"/>
  <c r="F115" i="54"/>
  <c r="J164" i="54"/>
  <c r="I141" i="54"/>
  <c r="G25" i="54"/>
  <c r="J141" i="54"/>
  <c r="G128" i="54"/>
  <c r="H51" i="54"/>
  <c r="H115" i="54"/>
  <c r="G142" i="54"/>
  <c r="G63" i="54"/>
  <c r="G51" i="54"/>
  <c r="H12" i="54"/>
  <c r="I115" i="54"/>
  <c r="F64" i="28"/>
  <c r="G100" i="44"/>
  <c r="F208" i="54"/>
  <c r="F139" i="54"/>
  <c r="F74" i="54"/>
  <c r="F100" i="54"/>
  <c r="F52" i="54"/>
  <c r="F61" i="54"/>
  <c r="F178" i="54" l="1"/>
  <c r="E10" i="44"/>
  <c r="G74" i="54" s="1"/>
  <c r="F8" i="44"/>
  <c r="H48" i="54" s="1"/>
  <c r="H23" i="44"/>
  <c r="J52" i="54" s="1"/>
  <c r="O159" i="36"/>
  <c r="H6" i="44"/>
  <c r="J22" i="54" s="1"/>
  <c r="G24" i="44"/>
  <c r="I208" i="54" s="1"/>
  <c r="H8" i="44"/>
  <c r="J48" i="54" s="1"/>
  <c r="N157" i="36"/>
  <c r="E11" i="44"/>
  <c r="G87" i="54" s="1"/>
  <c r="N151" i="36"/>
  <c r="O160" i="36"/>
  <c r="E19" i="44"/>
  <c r="G191" i="54" s="1"/>
  <c r="L156" i="36"/>
  <c r="E5" i="44"/>
  <c r="G9" i="54" s="1"/>
  <c r="F11" i="44"/>
  <c r="H87" i="54" s="1"/>
  <c r="N152" i="36"/>
  <c r="N158" i="36"/>
  <c r="F9" i="44"/>
  <c r="H61" i="54" s="1"/>
  <c r="H12" i="44"/>
  <c r="J100" i="54" s="1"/>
  <c r="F5" i="44"/>
  <c r="H9" i="54" s="1"/>
  <c r="G21" i="44"/>
  <c r="I217" i="54" s="1"/>
  <c r="G6" i="44"/>
  <c r="I22" i="54" s="1"/>
  <c r="G18" i="44"/>
  <c r="I178" i="54" s="1"/>
  <c r="E13" i="44"/>
  <c r="G113" i="54" s="1"/>
  <c r="F26" i="44"/>
  <c r="H53" i="54" s="1"/>
  <c r="G26" i="44"/>
  <c r="I53" i="54" s="1"/>
  <c r="H26" i="44"/>
  <c r="J53" i="54" s="1"/>
  <c r="N154" i="36"/>
  <c r="O147" i="36"/>
  <c r="H20" i="44"/>
  <c r="J204" i="54" s="1"/>
  <c r="G8" i="44"/>
  <c r="I48" i="54" s="1"/>
  <c r="E21" i="44"/>
  <c r="G217" i="54" s="1"/>
  <c r="N147" i="36"/>
  <c r="F15" i="44"/>
  <c r="H139" i="54" s="1"/>
  <c r="N159" i="36"/>
  <c r="L165" i="36"/>
  <c r="E23" i="44"/>
  <c r="G52" i="54" s="1"/>
  <c r="K156" i="36"/>
  <c r="D14" i="44"/>
  <c r="F126" i="54" s="1"/>
  <c r="O151" i="36"/>
  <c r="H9" i="44"/>
  <c r="J61" i="54" s="1"/>
  <c r="F13" i="44"/>
  <c r="H113" i="54" s="1"/>
  <c r="O153" i="36"/>
  <c r="F12" i="44"/>
  <c r="H100" i="54" s="1"/>
  <c r="M154" i="36"/>
  <c r="N153" i="36"/>
  <c r="G11" i="44"/>
  <c r="I87" i="54" s="1"/>
  <c r="L154" i="36"/>
  <c r="E12" i="44"/>
  <c r="G100" i="54" s="1"/>
  <c r="M163" i="36"/>
  <c r="F21" i="44"/>
  <c r="H217" i="54" s="1"/>
  <c r="H21" i="44"/>
  <c r="J217" i="54" s="1"/>
  <c r="K155" i="36"/>
  <c r="O157" i="36"/>
  <c r="H15" i="44"/>
  <c r="J139" i="54" s="1"/>
  <c r="G23" i="44"/>
  <c r="I52" i="54" s="1"/>
  <c r="F14" i="44"/>
  <c r="H126" i="54" s="1"/>
  <c r="H13" i="44"/>
  <c r="J113" i="54" s="1"/>
  <c r="O166" i="36"/>
  <c r="H24" i="44"/>
  <c r="J208" i="54" s="1"/>
  <c r="D7" i="44"/>
  <c r="F35" i="54" s="1"/>
  <c r="K149" i="36"/>
  <c r="M149" i="36"/>
  <c r="F7" i="44"/>
  <c r="H35" i="54" s="1"/>
  <c r="G13" i="44"/>
  <c r="I113" i="54" s="1"/>
  <c r="O169" i="36"/>
  <c r="H27" i="44"/>
  <c r="J209" i="54" s="1"/>
  <c r="N169" i="36"/>
  <c r="G27" i="44"/>
  <c r="I209" i="54" s="1"/>
  <c r="H10" i="44"/>
  <c r="J74" i="54" s="1"/>
  <c r="H14" i="44"/>
  <c r="J126" i="54" s="1"/>
  <c r="O156" i="36"/>
  <c r="E20" i="44"/>
  <c r="G204" i="54" s="1"/>
  <c r="L162" i="36"/>
  <c r="L160" i="36"/>
  <c r="E18" i="44"/>
  <c r="F20" i="44"/>
  <c r="H204" i="54" s="1"/>
  <c r="M152" i="36"/>
  <c r="F10" i="44"/>
  <c r="H74" i="54" s="1"/>
  <c r="F18" i="44"/>
  <c r="M160" i="36"/>
  <c r="K150" i="36"/>
  <c r="D8" i="44"/>
  <c r="F48" i="54" s="1"/>
  <c r="N161" i="36"/>
  <c r="G19" i="44"/>
  <c r="I191" i="54" s="1"/>
  <c r="O158" i="36"/>
  <c r="H16" i="44"/>
  <c r="J152" i="54" s="1"/>
  <c r="L150" i="36"/>
  <c r="E8" i="44"/>
  <c r="G48" i="54" s="1"/>
  <c r="M161" i="36"/>
  <c r="F19" i="44"/>
  <c r="H191" i="54" s="1"/>
  <c r="F6" i="44"/>
  <c r="H22" i="54" s="1"/>
  <c r="M148" i="36"/>
  <c r="N149" i="36"/>
  <c r="G7" i="44"/>
  <c r="I35" i="54" s="1"/>
  <c r="K168" i="36"/>
  <c r="D26" i="44"/>
  <c r="F53" i="54" s="1"/>
  <c r="O161" i="36"/>
  <c r="H19" i="44"/>
  <c r="J191" i="54" s="1"/>
  <c r="L148" i="36"/>
  <c r="E6" i="44"/>
  <c r="G22" i="54" s="1"/>
  <c r="H7" i="44"/>
  <c r="J35" i="54" s="1"/>
  <c r="O149" i="36"/>
  <c r="L168" i="36"/>
  <c r="E26" i="44"/>
  <c r="G53" i="54" s="1"/>
  <c r="L158" i="36"/>
  <c r="E16" i="44"/>
  <c r="G152" i="54" s="1"/>
  <c r="L159" i="36"/>
  <c r="E17" i="44"/>
  <c r="G165" i="54" s="1"/>
  <c r="M169" i="36"/>
  <c r="F27" i="44"/>
  <c r="H209" i="54" s="1"/>
  <c r="M158" i="36"/>
  <c r="F16" i="44"/>
  <c r="H152" i="54" s="1"/>
  <c r="N162" i="36"/>
  <c r="G20" i="44"/>
  <c r="I204" i="54" s="1"/>
  <c r="D17" i="44"/>
  <c r="F165" i="54" s="1"/>
  <c r="K159" i="36"/>
  <c r="K169" i="36"/>
  <c r="D27" i="44"/>
  <c r="F209" i="54" s="1"/>
  <c r="K158" i="36"/>
  <c r="D16" i="44"/>
  <c r="F152" i="54" s="1"/>
  <c r="M166" i="36"/>
  <c r="F24" i="44"/>
  <c r="H208" i="54" s="1"/>
  <c r="M159" i="36"/>
  <c r="F17" i="44"/>
  <c r="H165" i="54" s="1"/>
  <c r="L169" i="36"/>
  <c r="E27" i="44"/>
  <c r="G209" i="54" s="1"/>
  <c r="E9" i="44"/>
  <c r="G61" i="54" s="1"/>
  <c r="L151" i="36"/>
  <c r="G14" i="44"/>
  <c r="I126" i="54" s="1"/>
  <c r="L166" i="36"/>
  <c r="E24" i="44"/>
  <c r="G208" i="54" s="1"/>
  <c r="E15" i="44"/>
  <c r="G139" i="54" s="1"/>
  <c r="L157" i="36"/>
  <c r="M165" i="36"/>
  <c r="F23" i="44"/>
  <c r="H52" i="54" s="1"/>
  <c r="I139" i="54"/>
  <c r="I165" i="54"/>
  <c r="J178" i="54"/>
  <c r="I9" i="54"/>
  <c r="I76" i="54"/>
  <c r="E64" i="28"/>
  <c r="F100" i="44"/>
  <c r="G178" i="54" l="1"/>
  <c r="H178" i="54"/>
  <c r="H76" i="54"/>
  <c r="D64" i="28"/>
  <c r="D100" i="44" s="1"/>
  <c r="E100" i="44"/>
  <c r="G76" i="54" l="1"/>
  <c r="F76" i="5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<sst xmlns="http://schemas.openxmlformats.org/spreadsheetml/2006/main" count="10864" uniqueCount="259">
  <si>
    <t>FOUNTAIN_INSTANCE_URL</t>
  </si>
  <si>
    <t>FountainLive</t>
  </si>
  <si>
    <t>externalModelId</t>
  </si>
  <si>
    <t>EXTERNAL_MODEL_NAME</t>
  </si>
  <si>
    <t>PR24-FD-OC07-ODI-rates-Enhanced-threshol</t>
  </si>
  <si>
    <t>EXTERNAL_MODEL_CODE</t>
  </si>
  <si>
    <t>EXTMDL_9095</t>
  </si>
  <si>
    <t>EXTERNAL_MODEL_FAMILY</t>
  </si>
  <si>
    <t>EXTERNAL</t>
  </si>
  <si>
    <t>companyId</t>
  </si>
  <si>
    <t>F_Inputs_Report_ID</t>
  </si>
  <si>
    <t>F_Inputs_TEAM</t>
  </si>
  <si>
    <t>IPL</t>
  </si>
  <si>
    <t>F_Inputs_USER</t>
  </si>
  <si>
    <t>OFWAT\Thomas.Elliott</t>
  </si>
  <si>
    <t>F_Inputs_NAME</t>
  </si>
  <si>
    <t>PR24_Enhanced_ODI_Thresholds_FD_CMA updatesF</t>
  </si>
  <si>
    <t>F_Inputs_TITLE</t>
  </si>
  <si>
    <t>inputRunId</t>
  </si>
  <si>
    <t>tagId</t>
  </si>
  <si>
    <t>inputSheetLastUpdated</t>
  </si>
  <si>
    <t>F_Outputs_Report_ID</t>
  </si>
  <si>
    <t>F_Outputs_TEAM</t>
  </si>
  <si>
    <t>F_Outputs_USER</t>
  </si>
  <si>
    <t>F_Outputs_TITLE</t>
  </si>
  <si>
    <t>(PRT Upload) PR24-FD-OC07-ODI-rates-Enha_Fout</t>
  </si>
  <si>
    <t>outputRunId</t>
  </si>
  <si>
    <t>outputRunName</t>
  </si>
  <si>
    <t>Outcomes: CMA scenario (Run 12)</t>
  </si>
  <si>
    <t>outputSheetLastSent</t>
  </si>
  <si>
    <t>PR24 ODI Rates - Enhanced Thresholds</t>
  </si>
  <si>
    <t>Model code</t>
  </si>
  <si>
    <t>PR24OC07</t>
  </si>
  <si>
    <t>Version number:</t>
  </si>
  <si>
    <t>File name:</t>
  </si>
  <si>
    <t>Date:</t>
  </si>
  <si>
    <t>For enquiries please contact:</t>
  </si>
  <si>
    <t>PR24@ofwat.gov.uk</t>
  </si>
  <si>
    <t>PR24 ODI Rates C-MeX model</t>
  </si>
  <si>
    <t>Below are details of changes to the model from the previously published version (December 2024). The changes fix issues that have been identified and implement improvements for clarity and ease of use.</t>
  </si>
  <si>
    <t>Reference</t>
  </si>
  <si>
    <t>Sheet(s) in current model</t>
  </si>
  <si>
    <t>Description of change(s) made</t>
  </si>
  <si>
    <t>Model link(s)</t>
  </si>
  <si>
    <t>F_Inputs</t>
  </si>
  <si>
    <t>Updated to include updated values for appealing companies and restated PCLs while retaining original values for all other companies</t>
  </si>
  <si>
    <t>N/A</t>
  </si>
  <si>
    <t>PCL</t>
  </si>
  <si>
    <t>Updated to include updated values for appealies companies and restated PCLs while changed to retain values where the CMA deemed appropriate</t>
  </si>
  <si>
    <t xml:space="preserve">Calculation sheets a. b. c. d. e. g. </t>
  </si>
  <si>
    <t>Updated to pull through updated values from 'F_Inputs' and 'PCL tabs'</t>
  </si>
  <si>
    <t>h. Enhanced Thresholds</t>
  </si>
  <si>
    <t>Updated to include updated values for appealing companies and restated PCLs while retaining values where the CMA deemed appropriate</t>
  </si>
  <si>
    <t>F_Outputs</t>
  </si>
  <si>
    <t>Cover</t>
  </si>
  <si>
    <t>Updated to explain changes made to the model since the last version was published</t>
  </si>
  <si>
    <t>END</t>
  </si>
  <si>
    <t>End of sheet</t>
  </si>
  <si>
    <t>[Fountain will populate this cell with the report name. Keep this placeholder here]</t>
  </si>
  <si>
    <t>Acronym</t>
  </si>
  <si>
    <t>Item description</t>
  </si>
  <si>
    <t>Unit</t>
  </si>
  <si>
    <t>Model</t>
  </si>
  <si>
    <t>2025-26</t>
  </si>
  <si>
    <t>2026-27</t>
  </si>
  <si>
    <t>2027-28</t>
  </si>
  <si>
    <t>2028-29</t>
  </si>
  <si>
    <t>2029-30</t>
  </si>
  <si>
    <t>ANH</t>
  </si>
  <si>
    <t>PR24QA_PR24OC07_OUT1</t>
  </si>
  <si>
    <t>Date &amp; Time for Model - PR24OC07</t>
  </si>
  <si>
    <t>Text</t>
  </si>
  <si>
    <t>Price Review 2024</t>
  </si>
  <si>
    <t>PR24QA_PR24OC07_OUT2</t>
  </si>
  <si>
    <t>Name of Model - PR24OC07</t>
  </si>
  <si>
    <t>PR24QA_PR24OC07_OUT3</t>
  </si>
  <si>
    <t>F_Inputs time stamp - PR24OC07</t>
  </si>
  <si>
    <t>PR24QA_PR24OC07_OUT4</t>
  </si>
  <si>
    <t>Model override switch - PR24OC07</t>
  </si>
  <si>
    <t>nr</t>
  </si>
  <si>
    <t>C_ET_DD_WSI_PR24</t>
  </si>
  <si>
    <t>Enhanced threshold for the water supply interruptions PC</t>
  </si>
  <si>
    <t>minutes</t>
  </si>
  <si>
    <t>C_ET_DD_LEA_PR24</t>
  </si>
  <si>
    <t>Enhanced threshold for the leakage PC</t>
  </si>
  <si>
    <t>%</t>
  </si>
  <si>
    <t>C_ET_DD_PCC_PR24</t>
  </si>
  <si>
    <t>Enhanced threshold for the PCC PC</t>
  </si>
  <si>
    <t>C_ET_DD_ISF_PR24</t>
  </si>
  <si>
    <t>Enhanced threshold for the internal sewer flooding PC</t>
  </si>
  <si>
    <t>C_ET_DD_ESF_PR24</t>
  </si>
  <si>
    <t>Enhanced threshold for the external sewer flooding PC</t>
  </si>
  <si>
    <t>C_ET_DD_LEA_1_PR24</t>
  </si>
  <si>
    <t>Enhanced threshold for the leakage PC (Region 1)</t>
  </si>
  <si>
    <t>C_ET_DD_LEA_2_PR24</t>
  </si>
  <si>
    <t>Enhanced threshold for the leakage PC (Region 2)</t>
  </si>
  <si>
    <t>C_ET_DD_PCC_1_PR24</t>
  </si>
  <si>
    <t>Enhanced threshold for the PCC PC (Region 1)</t>
  </si>
  <si>
    <t>C_ET_DD_PCC_2_PR24</t>
  </si>
  <si>
    <t>Enhanced threshold for the PCC PC (Region 2)</t>
  </si>
  <si>
    <t>WSH</t>
  </si>
  <si>
    <t>HDD</t>
  </si>
  <si>
    <t>NES</t>
  </si>
  <si>
    <t>SVE</t>
  </si>
  <si>
    <t>SWB</t>
  </si>
  <si>
    <t>SRN</t>
  </si>
  <si>
    <t>TMS</t>
  </si>
  <si>
    <t>NWT</t>
  </si>
  <si>
    <t>WSX</t>
  </si>
  <si>
    <t>YKY</t>
  </si>
  <si>
    <t>AFW</t>
  </si>
  <si>
    <t>BRL</t>
  </si>
  <si>
    <t>PRT</t>
  </si>
  <si>
    <t>SEW</t>
  </si>
  <si>
    <t>SSC</t>
  </si>
  <si>
    <t>SES</t>
  </si>
  <si>
    <t>Leakage</t>
  </si>
  <si>
    <t>% (3 yr ave from 2019-20 baseline)</t>
  </si>
  <si>
    <t>Company</t>
  </si>
  <si>
    <t>Region 1</t>
  </si>
  <si>
    <t>Region 2</t>
  </si>
  <si>
    <t>PCC</t>
  </si>
  <si>
    <t>Water supply interruptions</t>
  </si>
  <si>
    <t xml:space="preserve">External sewer flooding </t>
  </si>
  <si>
    <t>Internal sewer flooding</t>
  </si>
  <si>
    <t>ISF</t>
  </si>
  <si>
    <t>This sheet calculates the enhanced threshold for Leakage using the common improvement factor</t>
  </si>
  <si>
    <t>Forecasted performance</t>
  </si>
  <si>
    <t>l/h/d</t>
  </si>
  <si>
    <t>2018-19</t>
  </si>
  <si>
    <t>2019-20</t>
  </si>
  <si>
    <t>2020-21</t>
  </si>
  <si>
    <t>2021-22</t>
  </si>
  <si>
    <t>2022-23</t>
  </si>
  <si>
    <t>2023-24</t>
  </si>
  <si>
    <t>2024-25</t>
  </si>
  <si>
    <t>C_OUT4_08_B_PR24_OFWAT</t>
  </si>
  <si>
    <t>C_OUT4_09_B_PR24_OFWAT</t>
  </si>
  <si>
    <t>C_OUT4_10_B_PR24_OFWAT</t>
  </si>
  <si>
    <t>Enhanced performance</t>
  </si>
  <si>
    <t>Enhanced 3-year average</t>
  </si>
  <si>
    <t>OUT4_08_B_PR24_OFWAT</t>
  </si>
  <si>
    <t>OUT4_09_B_PR24_OFWAT</t>
  </si>
  <si>
    <t>OUT4_10_B_PR24_OFWAT</t>
  </si>
  <si>
    <t>Enhanced PCL</t>
  </si>
  <si>
    <t>PR24 standard PCL</t>
  </si>
  <si>
    <t>Company level</t>
  </si>
  <si>
    <t>Stretch from PR24 PCL</t>
  </si>
  <si>
    <t>Ml/d</t>
  </si>
  <si>
    <t>LEA</t>
  </si>
  <si>
    <t>C_BN2345A_PR24_OFWAT</t>
  </si>
  <si>
    <t>C_BN2345A1_PR24_OFWAT</t>
  </si>
  <si>
    <t>C_BN2345A2_PR24_OFWAT</t>
  </si>
  <si>
    <t>BN2345A_PR24</t>
  </si>
  <si>
    <t>BN2345A1_PR24</t>
  </si>
  <si>
    <t>BN2345A2_PR24</t>
  </si>
  <si>
    <t>Company Level</t>
  </si>
  <si>
    <t>C_OUT4_05_PR24_OFWAT</t>
  </si>
  <si>
    <t>C_OUT4_06_PR24_OFWAT</t>
  </si>
  <si>
    <t>C_OUT4_07_PR24_OFWAT</t>
  </si>
  <si>
    <t>This sheet applies to the common improvmement factor to the PR24 PCLs</t>
  </si>
  <si>
    <t>WSI</t>
  </si>
  <si>
    <t>Incidents per 10,000 sewer connections - OFWAT view of company forecast (based on 23/24 performance)</t>
  </si>
  <si>
    <t>ESF</t>
  </si>
  <si>
    <t>Uses min of Ofwat view of OFWAT view of company forecast and PCL</t>
  </si>
  <si>
    <t>Internal sewer flooding - HDD adjustment</t>
  </si>
  <si>
    <t>Calculated normalised enhanced threshold for HDD</t>
  </si>
  <si>
    <t>BN2710_PR24</t>
  </si>
  <si>
    <t>HDD sewer connections 000's</t>
  </si>
  <si>
    <t>'Unnormalised' calculated enhanced threshold</t>
  </si>
  <si>
    <t>Rounded down to nearest number of incidents</t>
  </si>
  <si>
    <t>Re-normalised enhanced threshold for HDD</t>
  </si>
  <si>
    <t>Fixed at 29/30 level</t>
  </si>
  <si>
    <t>This sheet calculates the P95 of the difference between performance and PCL in 2019</t>
  </si>
  <si>
    <t>LEA_21</t>
  </si>
  <si>
    <t>LEA_22</t>
  </si>
  <si>
    <t>LEA_23</t>
  </si>
  <si>
    <t>LEA_24</t>
  </si>
  <si>
    <t>PR19 average</t>
  </si>
  <si>
    <t>LEA_CF</t>
  </si>
  <si>
    <t>PCC_CF</t>
  </si>
  <si>
    <t>WSI_21</t>
  </si>
  <si>
    <t>WSI_22</t>
  </si>
  <si>
    <t>WSI_23</t>
  </si>
  <si>
    <t>WSI_24</t>
  </si>
  <si>
    <t>Convert to HH:MM:SS</t>
  </si>
  <si>
    <t>WSI_CF</t>
  </si>
  <si>
    <t>ESF_21</t>
  </si>
  <si>
    <t>ESF_22</t>
  </si>
  <si>
    <t>ESF_23</t>
  </si>
  <si>
    <t>External sewer flooding</t>
  </si>
  <si>
    <t>ESF_CF</t>
  </si>
  <si>
    <t>ISF_21</t>
  </si>
  <si>
    <t>ISF_22</t>
  </si>
  <si>
    <t>ISF_23</t>
  </si>
  <si>
    <t>ISF_24</t>
  </si>
  <si>
    <t>ISF_CF</t>
  </si>
  <si>
    <t>This sheet calculates the difference between performance and PCL in PR19</t>
  </si>
  <si>
    <t>PCC_21</t>
  </si>
  <si>
    <t>PCC_22</t>
  </si>
  <si>
    <t>PCC_23</t>
  </si>
  <si>
    <t>PCC_24</t>
  </si>
  <si>
    <t>convert to minutes</t>
  </si>
  <si>
    <t>This sheet contains the PR19 PCL values</t>
  </si>
  <si>
    <t>This sheet contains the historic performance values</t>
  </si>
  <si>
    <t>OUT4_05_PR24</t>
  </si>
  <si>
    <t>OUT4_06_PR24</t>
  </si>
  <si>
    <t>OUT4_07_PR24</t>
  </si>
  <si>
    <t>OUT4_08_PR24</t>
  </si>
  <si>
    <t>OUT4_09_D_PR24</t>
  </si>
  <si>
    <t>OUT4_10_D_PR24</t>
  </si>
  <si>
    <t>convert to mins</t>
  </si>
  <si>
    <t>OUT4_01_PR24</t>
  </si>
  <si>
    <t>OUT5_02_PR24</t>
  </si>
  <si>
    <t>OUT5_01_PR24</t>
  </si>
  <si>
    <t>This sheet contains the historic and PR24 PCLs</t>
  </si>
  <si>
    <t>PC_help</t>
  </si>
  <si>
    <t>Region</t>
  </si>
  <si>
    <t>Units</t>
  </si>
  <si>
    <t>HH:MM:SS</t>
  </si>
  <si>
    <t>-</t>
  </si>
  <si>
    <t>Aligned to FD PCL - per CMA FD Decision</t>
  </si>
  <si>
    <t>C_OUT4_01_PR24_OFWAT</t>
  </si>
  <si>
    <t>Percentage reduction from baseline (2019-20) using 3 year average</t>
  </si>
  <si>
    <t>Number of incidents per 10,000 sewer connections</t>
  </si>
  <si>
    <t>C_OUT5_01_PR24_OFWAT</t>
  </si>
  <si>
    <t>DD PCL</t>
  </si>
  <si>
    <t>C_OUT5_02_PR24_OFWAT</t>
  </si>
  <si>
    <t>C_OUT4_08_PR24_OFWAT</t>
  </si>
  <si>
    <t>C_OUT4_09_D_PR24_OFWAT</t>
  </si>
  <si>
    <t>C_OUT4_10_D_PR24_OFWAT</t>
  </si>
  <si>
    <t>Run on 31 Mar 2026 16:32</t>
  </si>
  <si>
    <t>2017-18</t>
  </si>
  <si>
    <t>Latest</t>
  </si>
  <si>
    <t>Underlying calculations for common performance commitments - water and combined - Water supply interruptions - Average number of minutes lost per property</t>
  </si>
  <si>
    <t>Time</t>
  </si>
  <si>
    <t>Underlying calculations for common performance commitments - water and combined - Per capita consumption - Company level - Reduction % from 2019-20 baseline</t>
  </si>
  <si>
    <t/>
  </si>
  <si>
    <t>Water balance - Company level - Total annual leakage</t>
  </si>
  <si>
    <t>Water balance - Region 1 - Total annual leakage</t>
  </si>
  <si>
    <t>Water balance - Region 2 - Total annual leakage</t>
  </si>
  <si>
    <t>Underlying calculations for common performance commitments - water and combined - Leakage - Company level - Reduction % from 2019-20 baseline</t>
  </si>
  <si>
    <t>Underlying calculations for common performance commitments - water and combined - Leakage - Region 1 - Reduction % from 2019-20 baseline</t>
  </si>
  <si>
    <t>Underlying calculations for common performance commitments - water and combined - Leakage - Region 2 - Reduction % from 2019-20 baseline</t>
  </si>
  <si>
    <t>Underlying calculations for common performance commitments - wastewater - Internal sewer flooding - Number of internal sewer flooding incidents per 10,000 sewer connections</t>
  </si>
  <si>
    <t>Number</t>
  </si>
  <si>
    <t>Underlying calculations for common performance commitments - wastewater - External sewer flooding - Number of external sewer flooding incidents per 10,000 sewer connections</t>
  </si>
  <si>
    <t>Property numbers - average during the year - Total connected properties - Total - Wastewater</t>
  </si>
  <si>
    <t>000s</t>
  </si>
  <si>
    <t>Average number of minutes lost per property</t>
  </si>
  <si>
    <t>Number of internal sewer flooding incidents per 10,000 sewer connections</t>
  </si>
  <si>
    <t>Number of external sewer flooding incidents per 10,000 sewer connections</t>
  </si>
  <si>
    <t>Reduction % from 2019-20 baseline</t>
  </si>
  <si>
    <t>Total annual leakage</t>
  </si>
  <si>
    <t>Underlying calculations for common performance commitments - water and combined - Per capita consumption - Region 1 - Reduction % from 2019-20 baseline</t>
  </si>
  <si>
    <t>Underlying calculations for common performance commitments - water and combined - Per capita consumption - Region 2 - Reduction % from 2019-20 baseline</t>
  </si>
  <si>
    <t>Annual per capita consumption</t>
  </si>
  <si>
    <t>l/p/d</t>
  </si>
  <si>
    <t>Annual per capita consumption - OFWAT view of company forecast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</si>
</sst>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0_);\(#,##0\);&quot;-  &quot;;&quot; &quot;@&quot; &quot;"/>
    <numFmt numFmtId="165" formatCode="#,##0.0_);\(#,##0.0\);&quot;-  &quot;;&quot; &quot;@&quot; &quot;"/>
    <numFmt numFmtId="166" formatCode="###0_);\(###0\);&quot;-  &quot;;&quot; &quot;@&quot; &quot;"/>
    <numFmt numFmtId="167" formatCode="mmmm\ yyyy;@"/>
    <numFmt numFmtId="168" formatCode="[$-F400]h:mm:ss\ AM/PM"/>
    <numFmt numFmtId="169" formatCode="0.0%"/>
    <numFmt numFmtId="170" formatCode="0.0"/>
    <numFmt numFmtId="171" formatCode="[hh]:mm:ss"/>
    <numFmt numFmtId="172" formatCode="#,##0.000"/>
    <numFmt numFmtId="173" formatCode="[mm]:ss"/>
    <numFmt numFmtId="174" formatCode="0.000"/>
    <numFmt numFmtId="175" formatCode="#,##0.0"/>
    <numFmt numFmtId="176" formatCode="#,##0.00000000"/>
    <numFmt numFmtId="177" formatCode="###0"/>
    <numFmt numFmtId="178" formatCode="0.0000%"/>
  </numFmts>
  <fonts count="42">
    <font>
      <sz val="11"/>
      <color theme="1"/>
      <name val="Arial"/>
      <family val="2"/>
    </font>
    <font>
      <sz val="11"/>
      <color theme="1"/>
      <name val="Arial"/>
      <family val="2"/>
    </font>
    <font>
      <u/>
      <sz val="11"/>
      <color theme="10"/>
      <name val="Arial"/>
      <family val="2"/>
    </font>
    <font>
      <sz val="8"/>
      <color theme="1"/>
      <name val="Tahoma"/>
      <family val="2"/>
    </font>
    <font>
      <sz val="24"/>
      <color theme="0"/>
      <name val="Calibri"/>
      <family val="2"/>
      <scheme val="minor"/>
    </font>
    <font>
      <sz val="10"/>
      <name val="Calibri"/>
      <family val="2"/>
    </font>
    <font>
      <sz val="10"/>
      <name val="Calibri"/>
      <family val="2"/>
      <scheme val="minor"/>
    </font>
    <font>
      <u/>
      <sz val="8"/>
      <color theme="10"/>
      <name val="Tahoma"/>
      <family val="2"/>
    </font>
    <font>
      <sz val="10"/>
      <color theme="1"/>
      <name val="Calibri"/>
      <family val="2"/>
      <scheme val="minor"/>
    </font>
    <font>
      <sz val="10"/>
      <color theme="1"/>
      <name val="Calibri"/>
      <family val="2"/>
    </font>
    <font>
      <b/>
      <sz val="10"/>
      <color rgb="FF0071CE"/>
      <name val="Calibri"/>
      <family val="2"/>
    </font>
    <font>
      <sz val="10"/>
      <color indexed="8"/>
      <name val="Calibri"/>
      <family val="2"/>
      <scheme val="minor"/>
    </font>
    <font>
      <b/>
      <sz val="11"/>
      <color indexed="8"/>
      <name val="Calibri"/>
      <family val="2"/>
      <scheme val="minor"/>
    </font>
    <font>
      <sz val="11"/>
      <color indexed="8"/>
      <name val="Calibri"/>
      <family val="2"/>
      <scheme val="minor"/>
    </font>
    <font>
      <sz val="11"/>
      <color theme="1"/>
      <name val="Calibri"/>
      <family val="2"/>
      <scheme val="minor"/>
    </font>
    <font>
      <sz val="8"/>
      <name val="Arial"/>
      <family val="2"/>
    </font>
    <font>
      <sz val="11"/>
      <color rgb="FF000000"/>
      <name val="Arial"/>
      <family val="2"/>
    </font>
    <font>
      <b/>
      <u/>
      <sz val="11"/>
      <name val="Calibri"/>
      <family val="2"/>
    </font>
    <font>
      <b/>
      <sz val="11"/>
      <name val="Calibri"/>
      <family val="2"/>
    </font>
    <font>
      <b/>
      <sz val="10"/>
      <name val="Calibri"/>
      <family val="2"/>
      <scheme val="minor"/>
    </font>
    <font>
      <u/>
      <sz val="10"/>
      <name val="Calibri"/>
      <family val="2"/>
      <scheme val="minor"/>
    </font>
    <font>
      <i/>
      <sz val="10"/>
      <name val="Calibri"/>
      <family val="2"/>
      <scheme val="minor"/>
    </font>
    <font>
      <sz val="24"/>
      <color theme="0"/>
      <name val="Calibri"/>
      <family val="2"/>
    </font>
    <font>
      <b/>
      <sz val="10"/>
      <color rgb="FF006938"/>
      <name val="Calibri"/>
      <family val="2"/>
    </font>
    <font>
      <sz val="10"/>
      <color theme="4"/>
      <name val="Calibri"/>
      <family val="2"/>
      <scheme val="minor"/>
    </font>
    <font>
      <b/>
      <i/>
      <sz val="10"/>
      <color theme="0" tint="-0.34998626667073579"/>
      <name val="Calibri"/>
      <family val="2"/>
      <scheme val="minor"/>
    </font>
    <font>
      <i/>
      <sz val="10"/>
      <color theme="0" tint="-0.34998626667073579"/>
      <name val="Calibri"/>
      <family val="2"/>
      <scheme val="minor"/>
    </font>
    <font>
      <b/>
      <sz val="10"/>
      <color rgb="FF006938"/>
      <name val="Calibri"/>
      <family val="2"/>
      <scheme val="minor"/>
    </font>
    <font>
      <i/>
      <sz val="24"/>
      <color theme="0" tint="-0.34998626667073579"/>
      <name val="Calibri"/>
      <family val="2"/>
    </font>
    <font>
      <sz val="10"/>
      <color theme="9"/>
      <name val="Calibri"/>
      <family val="2"/>
      <scheme val="minor"/>
    </font>
    <font>
      <sz val="10"/>
      <color rgb="FF006938"/>
      <name val="Calibri"/>
      <family val="2"/>
      <scheme val="minor"/>
    </font>
    <font>
      <b/>
      <i/>
      <sz val="10"/>
      <color theme="0" tint="-0.34998626667073579"/>
      <name val="Calibri"/>
      <family val="2"/>
    </font>
    <font>
      <sz val="18"/>
      <name val="Calibri"/>
      <family val="2"/>
      <scheme val="minor"/>
    </font>
    <font>
      <b/>
      <sz val="18"/>
      <name val="Calibri"/>
      <family val="2"/>
      <scheme val="minor"/>
    </font>
    <font>
      <sz val="11"/>
      <color rgb="FF242424"/>
      <name val="Aptos Narrow"/>
      <family val="2"/>
    </font>
    <font>
      <sz val="10"/>
      <color theme="0"/>
      <name val="Calibri"/>
      <family val="2"/>
    </font>
    <font>
      <b/>
      <sz val="14"/>
      <name val="Calibri"/>
      <family val="2"/>
    </font>
    <font>
      <b/>
      <sz val="10"/>
      <name val="Calibri"/>
      <family val="2"/>
    </font>
    <font>
      <sz val="10"/>
      <color rgb="FF003595"/>
      <name val="Calibri"/>
      <family val="2"/>
    </font>
    <font>
      <sz val="10"/>
      <color rgb="FF0071CE"/>
      <name val="Calibri"/>
      <family val="2"/>
    </font>
    <font>
      <sz val="11"/>
      <color rgb="FF0071CE"/>
      <name val="Calibri"/>
      <family val="2"/>
    </font>
    <font>
      <sz val="10"/>
      <color rgb="FF000000"/>
      <name val="Arial"/>
      <family val="2"/>
    </font>
  </fonts>
  <fills count="19">
    <fill>
      <patternFill patternType="none"/>
    </fill>
    <fill>
      <patternFill patternType="gray125"/>
    </fill>
    <fill>
      <patternFill patternType="solid">
        <fgColor rgb="FF003595"/>
        <bgColor indexed="64"/>
      </patternFill>
    </fill>
    <fill>
      <patternFill patternType="solid">
        <fgColor theme="0"/>
        <bgColor indexed="64"/>
      </patternFill>
    </fill>
    <fill>
      <patternFill patternType="solid">
        <fgColor rgb="FFDCECF5"/>
        <bgColor indexed="64"/>
      </patternFill>
    </fill>
    <fill>
      <patternFill patternType="solid">
        <fgColor rgb="FFFFFF00"/>
      </patternFill>
    </fill>
    <fill>
      <patternFill patternType="solid">
        <fgColor rgb="FFFFFFE0"/>
      </patternFill>
    </fill>
    <fill>
      <patternFill patternType="solid">
        <fgColor theme="3"/>
        <bgColor indexed="64"/>
      </patternFill>
    </fill>
    <fill>
      <patternFill patternType="solid">
        <fgColor rgb="FFFFDB8E"/>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rgb="FFFFD277"/>
        <bgColor indexed="64"/>
      </patternFill>
    </fill>
    <fill>
      <patternFill patternType="solid">
        <fgColor rgb="FFFFF0D0"/>
        <bgColor indexed="64"/>
      </patternFill>
    </fill>
    <fill>
      <patternFill patternType="solid">
        <fgColor rgb="FFFFDB8E"/>
        <bgColor rgb="FF000000"/>
      </patternFill>
    </fill>
    <fill>
      <patternFill patternType="solid">
        <fgColor rgb="FFFFFF00"/>
        <bgColor indexed="64"/>
      </patternFill>
    </fill>
    <fill>
      <patternFill patternType="solid">
        <fgColor rgb="FF00CC00"/>
        <bgColor indexed="64"/>
      </patternFill>
    </fill>
    <fill>
      <patternFill patternType="solid">
        <fgColor theme="3" tint="0.89999084444715716"/>
        <bgColor indexed="64"/>
      </patternFill>
    </fill>
    <fill>
      <patternFill patternType="solid">
        <fgColor theme="0" tint="-0.14999847407452621"/>
        <bgColor indexed="64"/>
      </patternFill>
    </fill>
  </fills>
  <borders count="3">
    <border>
      <left/>
      <right/>
      <top/>
      <bottom/>
      <diagonal/>
    </border>
    <border>
      <left style="thin">
        <color rgb="FF003595"/>
      </left>
      <right style="thin">
        <color rgb="FF003595"/>
      </right>
      <top style="thin">
        <color rgb="FF003595"/>
      </top>
      <bottom style="thin">
        <color rgb="FF003595"/>
      </bottom>
      <diagonal/>
    </border>
    <border>
      <left style="thin">
        <color rgb="FF003595"/>
      </left>
      <right/>
      <top style="thin">
        <color rgb="FF003595"/>
      </top>
      <bottom style="thin">
        <color rgb="FF003595"/>
      </bottom>
      <diagonal/>
    </border>
  </borders>
  <cellStyleXfs count="15">
    <xf numFmtId="0" fontId="0" fillId="0" borderId="0"/>
    <xf numFmtId="0" fontId="2" fillId="0" borderId="0" applyNumberFormat="0" applyFill="0" applyBorder="0" applyAlignment="0" applyProtection="0"/>
    <xf numFmtId="164" fontId="3" fillId="0" borderId="0" applyFont="0" applyFill="0" applyBorder="0" applyProtection="0">
      <alignment vertical="top"/>
    </xf>
    <xf numFmtId="164" fontId="5" fillId="0" borderId="0" applyFill="0" applyBorder="0" applyProtection="0">
      <alignment vertical="top"/>
    </xf>
    <xf numFmtId="166" fontId="5" fillId="0" borderId="0" applyFont="0" applyFill="0" applyBorder="0" applyProtection="0">
      <alignment vertical="top"/>
    </xf>
    <xf numFmtId="0" fontId="7" fillId="0" borderId="0" applyNumberFormat="0" applyFill="0" applyBorder="0" applyAlignment="0" applyProtection="0"/>
    <xf numFmtId="0" fontId="1" fillId="0" borderId="0"/>
    <xf numFmtId="0" fontId="9" fillId="0" borderId="0"/>
    <xf numFmtId="0" fontId="14" fillId="0" borderId="0"/>
    <xf numFmtId="0" fontId="1" fillId="0" borderId="0"/>
    <xf numFmtId="9" fontId="1" fillId="0" borderId="0" applyFont="0" applyFill="0" applyBorder="0" applyAlignment="0" applyProtection="0"/>
    <xf numFmtId="0" fontId="13" fillId="0" borderId="0"/>
    <xf numFmtId="164" fontId="3" fillId="0" borderId="0" applyFont="0" applyFill="0" applyBorder="0" applyProtection="0">
      <alignment vertical="top"/>
    </xf>
    <xf numFmtId="164" fontId="1" fillId="0" borderId="0" applyFont="0" applyFill="0" applyBorder="0" applyProtection="0">
      <alignment vertical="top"/>
    </xf>
    <xf numFmtId="164" fontId="5" fillId="0" borderId="0" applyFill="0" applyBorder="0" applyProtection="0">
      <alignment vertical="top"/>
    </xf>
  </cellStyleXfs>
  <cellXfs count="120">
    <xf numFmtId="0" fontId="0" fillId="0" borderId="0" xfId="0"/>
    <xf numFmtId="164" fontId="4" fillId="2" borderId="0" xfId="2" applyFont="1" applyFill="1">
      <alignment vertical="top"/>
    </xf>
    <xf numFmtId="164" fontId="6" fillId="2" borderId="0" xfId="3" applyFont="1" applyFill="1">
      <alignment vertical="top"/>
    </xf>
    <xf numFmtId="164" fontId="6" fillId="0" borderId="0" xfId="3" applyFont="1" applyFill="1">
      <alignment vertical="top"/>
    </xf>
    <xf numFmtId="165" fontId="6" fillId="0" borderId="0" xfId="3" applyNumberFormat="1" applyFont="1" applyFill="1" applyAlignment="1">
      <alignment horizontal="left" vertical="top"/>
    </xf>
    <xf numFmtId="164" fontId="6" fillId="0" borderId="0" xfId="3" applyFont="1" applyFill="1" applyAlignment="1">
      <alignment horizontal="left" vertical="center"/>
    </xf>
    <xf numFmtId="167" fontId="6" fillId="0" borderId="0" xfId="4" applyNumberFormat="1" applyFont="1" applyFill="1" applyAlignment="1">
      <alignment horizontal="left" vertical="top"/>
    </xf>
    <xf numFmtId="0" fontId="12" fillId="2" borderId="0" xfId="0" applyFont="1" applyFill="1"/>
    <xf numFmtId="0" fontId="12" fillId="2" borderId="0" xfId="0" applyFont="1" applyFill="1" applyAlignment="1">
      <alignment horizontal="left"/>
    </xf>
    <xf numFmtId="0" fontId="13" fillId="3" borderId="0" xfId="0" applyFont="1" applyFill="1"/>
    <xf numFmtId="0" fontId="11" fillId="3" borderId="0" xfId="0" applyFont="1" applyFill="1"/>
    <xf numFmtId="0" fontId="0" fillId="3" borderId="0" xfId="0" applyFill="1"/>
    <xf numFmtId="164" fontId="16" fillId="0" borderId="0" xfId="2" applyFont="1" applyAlignment="1"/>
    <xf numFmtId="0" fontId="17" fillId="0" borderId="0" xfId="0" applyFont="1"/>
    <xf numFmtId="0" fontId="18" fillId="5" borderId="0" xfId="0" applyFont="1" applyFill="1"/>
    <xf numFmtId="0" fontId="0" fillId="6" borderId="0" xfId="0" applyFill="1"/>
    <xf numFmtId="4" fontId="0" fillId="6" borderId="0" xfId="0" applyNumberFormat="1" applyFill="1"/>
    <xf numFmtId="10" fontId="0" fillId="6" borderId="0" xfId="0" applyNumberFormat="1" applyFill="1"/>
    <xf numFmtId="172" fontId="0" fillId="6" borderId="0" xfId="0" applyNumberFormat="1" applyFill="1"/>
    <xf numFmtId="175" fontId="0" fillId="6" borderId="0" xfId="0" applyNumberFormat="1" applyFill="1"/>
    <xf numFmtId="0" fontId="6" fillId="0" borderId="0" xfId="0" applyFont="1"/>
    <xf numFmtId="0" fontId="19" fillId="0" borderId="0" xfId="7" applyFont="1" applyAlignment="1">
      <alignment vertical="center"/>
    </xf>
    <xf numFmtId="0" fontId="19" fillId="0" borderId="0" xfId="0" applyFont="1"/>
    <xf numFmtId="0" fontId="20" fillId="0" borderId="0" xfId="1" applyFont="1" applyFill="1" applyBorder="1"/>
    <xf numFmtId="0" fontId="6" fillId="0" borderId="0" xfId="0" applyFont="1" applyAlignment="1">
      <alignment horizontal="right"/>
    </xf>
    <xf numFmtId="168" fontId="6" fillId="0" borderId="0" xfId="0" applyNumberFormat="1" applyFont="1"/>
    <xf numFmtId="169" fontId="6" fillId="0" borderId="0" xfId="10" applyNumberFormat="1" applyFont="1" applyFill="1" applyBorder="1"/>
    <xf numFmtId="2" fontId="6" fillId="0" borderId="0" xfId="0" applyNumberFormat="1" applyFont="1"/>
    <xf numFmtId="164" fontId="22" fillId="7" borderId="0" xfId="0" applyNumberFormat="1" applyFont="1" applyFill="1" applyAlignment="1">
      <alignment vertical="top"/>
    </xf>
    <xf numFmtId="168" fontId="6" fillId="8" borderId="0" xfId="0" applyNumberFormat="1" applyFont="1" applyFill="1"/>
    <xf numFmtId="21" fontId="6" fillId="8" borderId="0" xfId="0" applyNumberFormat="1" applyFont="1" applyFill="1"/>
    <xf numFmtId="169" fontId="6" fillId="8" borderId="0" xfId="0" applyNumberFormat="1" applyFont="1" applyFill="1"/>
    <xf numFmtId="0" fontId="6" fillId="8" borderId="0" xfId="0" applyFont="1" applyFill="1"/>
    <xf numFmtId="2" fontId="6" fillId="8" borderId="0" xfId="0" applyNumberFormat="1" applyFont="1" applyFill="1"/>
    <xf numFmtId="0" fontId="6" fillId="8" borderId="0" xfId="0" applyFont="1" applyFill="1" applyAlignment="1">
      <alignment horizontal="center"/>
    </xf>
    <xf numFmtId="169" fontId="24" fillId="0" borderId="0" xfId="10" applyNumberFormat="1" applyFont="1" applyFill="1" applyBorder="1"/>
    <xf numFmtId="0" fontId="24" fillId="0" borderId="0" xfId="0" applyFont="1"/>
    <xf numFmtId="2" fontId="24" fillId="0" borderId="0" xfId="0" applyNumberFormat="1" applyFont="1"/>
    <xf numFmtId="0" fontId="10" fillId="4" borderId="0" xfId="0" applyFont="1" applyFill="1" applyAlignment="1">
      <alignment vertical="center"/>
    </xf>
    <xf numFmtId="0" fontId="14" fillId="3" borderId="0" xfId="0" applyFont="1" applyFill="1"/>
    <xf numFmtId="169" fontId="6" fillId="0" borderId="0" xfId="10" applyNumberFormat="1" applyFont="1" applyFill="1" applyBorder="1" applyAlignment="1">
      <alignment horizontal="right"/>
    </xf>
    <xf numFmtId="0" fontId="26" fillId="0" borderId="0" xfId="0" applyFont="1"/>
    <xf numFmtId="0" fontId="25" fillId="0" borderId="0" xfId="7" applyFont="1" applyAlignment="1">
      <alignment vertical="center"/>
    </xf>
    <xf numFmtId="0" fontId="26" fillId="0" borderId="0" xfId="0" applyFont="1" applyAlignment="1">
      <alignment horizontal="left"/>
    </xf>
    <xf numFmtId="0" fontId="26" fillId="0" borderId="0" xfId="0" applyFont="1" applyAlignment="1">
      <alignment horizontal="right"/>
    </xf>
    <xf numFmtId="0" fontId="27" fillId="0" borderId="0" xfId="7" applyFont="1" applyAlignment="1">
      <alignment vertical="center"/>
    </xf>
    <xf numFmtId="169" fontId="24" fillId="0" borderId="0" xfId="10" applyNumberFormat="1" applyFont="1" applyFill="1" applyBorder="1" applyAlignment="1">
      <alignment horizontal="right"/>
    </xf>
    <xf numFmtId="164" fontId="28" fillId="7" borderId="0" xfId="0" applyNumberFormat="1" applyFont="1" applyFill="1" applyAlignment="1">
      <alignment vertical="top"/>
    </xf>
    <xf numFmtId="0" fontId="25" fillId="0" borderId="0" xfId="0" applyFont="1" applyAlignment="1">
      <alignment horizontal="left"/>
    </xf>
    <xf numFmtId="169" fontId="29" fillId="0" borderId="0" xfId="10" applyNumberFormat="1" applyFont="1" applyFill="1" applyBorder="1"/>
    <xf numFmtId="0" fontId="29" fillId="0" borderId="0" xfId="0" applyFont="1" applyAlignment="1">
      <alignment horizontal="right"/>
    </xf>
    <xf numFmtId="0" fontId="29" fillId="0" borderId="0" xfId="0" applyFont="1"/>
    <xf numFmtId="2" fontId="29" fillId="0" borderId="0" xfId="0" applyNumberFormat="1" applyFont="1"/>
    <xf numFmtId="168" fontId="29" fillId="0" borderId="0" xfId="0" applyNumberFormat="1" applyFont="1"/>
    <xf numFmtId="174" fontId="6" fillId="0" borderId="0" xfId="0" applyNumberFormat="1" applyFont="1"/>
    <xf numFmtId="0" fontId="30" fillId="0" borderId="0" xfId="0" applyFont="1"/>
    <xf numFmtId="170" fontId="6" fillId="0" borderId="0" xfId="0" applyNumberFormat="1" applyFont="1"/>
    <xf numFmtId="170" fontId="24" fillId="0" borderId="0" xfId="0" applyNumberFormat="1" applyFont="1"/>
    <xf numFmtId="0" fontId="31" fillId="4" borderId="0" xfId="0" applyFont="1" applyFill="1" applyAlignment="1">
      <alignment vertical="center"/>
    </xf>
    <xf numFmtId="173" fontId="24" fillId="0" borderId="0" xfId="0" applyNumberFormat="1" applyFont="1"/>
    <xf numFmtId="0" fontId="6" fillId="9" borderId="0" xfId="0" applyFont="1" applyFill="1" applyAlignment="1">
      <alignment horizontal="right"/>
    </xf>
    <xf numFmtId="10" fontId="24" fillId="0" borderId="0" xfId="0" applyNumberFormat="1" applyFont="1"/>
    <xf numFmtId="9" fontId="6" fillId="0" borderId="0" xfId="10" applyFont="1"/>
    <xf numFmtId="169" fontId="6" fillId="0" borderId="0" xfId="10" applyNumberFormat="1" applyFont="1"/>
    <xf numFmtId="10" fontId="24" fillId="0" borderId="0" xfId="10" applyNumberFormat="1" applyFont="1" applyFill="1" applyBorder="1"/>
    <xf numFmtId="164" fontId="22" fillId="2" borderId="0" xfId="0" applyNumberFormat="1" applyFont="1" applyFill="1" applyAlignment="1">
      <alignment vertical="top"/>
    </xf>
    <xf numFmtId="0" fontId="23" fillId="0" borderId="0" xfId="0" applyFont="1" applyAlignment="1">
      <alignment vertical="top"/>
    </xf>
    <xf numFmtId="0" fontId="21" fillId="0" borderId="0" xfId="0" applyFont="1" applyAlignment="1">
      <alignment horizontal="right"/>
    </xf>
    <xf numFmtId="164" fontId="28" fillId="2" borderId="0" xfId="0" applyNumberFormat="1" applyFont="1" applyFill="1" applyAlignment="1">
      <alignment vertical="top"/>
    </xf>
    <xf numFmtId="171" fontId="0" fillId="0" borderId="0" xfId="0" applyNumberFormat="1"/>
    <xf numFmtId="2" fontId="0" fillId="0" borderId="0" xfId="0" applyNumberFormat="1"/>
    <xf numFmtId="169" fontId="6" fillId="8" borderId="0" xfId="10" applyNumberFormat="1" applyFont="1" applyFill="1"/>
    <xf numFmtId="0" fontId="6" fillId="10" borderId="0" xfId="0" applyFont="1" applyFill="1"/>
    <xf numFmtId="2" fontId="6" fillId="10" borderId="0" xfId="0" applyNumberFormat="1" applyFont="1" applyFill="1"/>
    <xf numFmtId="168" fontId="24" fillId="0" borderId="0" xfId="0" applyNumberFormat="1" applyFont="1"/>
    <xf numFmtId="169" fontId="24" fillId="0" borderId="0" xfId="10" applyNumberFormat="1" applyFont="1" applyFill="1"/>
    <xf numFmtId="3" fontId="0" fillId="6" borderId="0" xfId="0" applyNumberFormat="1" applyFill="1"/>
    <xf numFmtId="0" fontId="19" fillId="11" borderId="0" xfId="0" applyFont="1" applyFill="1"/>
    <xf numFmtId="2" fontId="29" fillId="11" borderId="0" xfId="0" applyNumberFormat="1" applyFont="1" applyFill="1"/>
    <xf numFmtId="0" fontId="26" fillId="11" borderId="0" xfId="0" applyFont="1" applyFill="1" applyAlignment="1">
      <alignment horizontal="right"/>
    </xf>
    <xf numFmtId="169" fontId="29" fillId="0" borderId="0" xfId="10" applyNumberFormat="1" applyFont="1"/>
    <xf numFmtId="2" fontId="6" fillId="11" borderId="0" xfId="0" applyNumberFormat="1" applyFont="1" applyFill="1"/>
    <xf numFmtId="169" fontId="29" fillId="0" borderId="0" xfId="10" applyNumberFormat="1" applyFont="1" applyFill="1"/>
    <xf numFmtId="169" fontId="6" fillId="9" borderId="0" xfId="10" applyNumberFormat="1" applyFont="1" applyFill="1" applyBorder="1"/>
    <xf numFmtId="2" fontId="6" fillId="12" borderId="0" xfId="0" applyNumberFormat="1" applyFont="1" applyFill="1"/>
    <xf numFmtId="2" fontId="6" fillId="9" borderId="0" xfId="0" applyNumberFormat="1" applyFont="1" applyFill="1"/>
    <xf numFmtId="169" fontId="6" fillId="0" borderId="0" xfId="10" applyNumberFormat="1" applyFont="1" applyFill="1"/>
    <xf numFmtId="2" fontId="6" fillId="13" borderId="0" xfId="0" applyNumberFormat="1" applyFont="1" applyFill="1"/>
    <xf numFmtId="176" fontId="0" fillId="6" borderId="0" xfId="0" applyNumberFormat="1" applyFill="1"/>
    <xf numFmtId="164" fontId="4" fillId="2" borderId="0" xfId="12" applyFont="1" applyFill="1">
      <alignment vertical="top"/>
    </xf>
    <xf numFmtId="164" fontId="32" fillId="0" borderId="0" xfId="3" applyFont="1" applyFill="1">
      <alignment vertical="top"/>
    </xf>
    <xf numFmtId="164" fontId="33" fillId="0" borderId="0" xfId="3" applyFont="1" applyFill="1">
      <alignment vertical="top"/>
    </xf>
    <xf numFmtId="164" fontId="2" fillId="0" borderId="0" xfId="1" applyNumberFormat="1" applyFill="1" applyAlignment="1">
      <alignment vertical="top"/>
    </xf>
    <xf numFmtId="164" fontId="8" fillId="0" borderId="0" xfId="12" applyFont="1" applyAlignment="1"/>
    <xf numFmtId="0" fontId="34" fillId="0" borderId="0" xfId="0" applyFont="1"/>
    <xf numFmtId="177" fontId="0" fillId="0" borderId="0" xfId="0" applyNumberFormat="1"/>
    <xf numFmtId="0" fontId="5" fillId="0" borderId="0" xfId="0" applyFont="1"/>
    <xf numFmtId="21" fontId="5" fillId="14" borderId="0" xfId="0" applyNumberFormat="1" applyFont="1" applyFill="1"/>
    <xf numFmtId="169" fontId="24" fillId="15" borderId="0" xfId="10" applyNumberFormat="1" applyFont="1" applyFill="1" applyBorder="1"/>
    <xf numFmtId="169" fontId="24" fillId="16" borderId="0" xfId="10" applyNumberFormat="1" applyFont="1" applyFill="1" applyBorder="1"/>
    <xf numFmtId="169" fontId="24" fillId="16" borderId="0" xfId="10" applyNumberFormat="1" applyFont="1" applyFill="1" applyBorder="1" applyAlignment="1">
      <alignment horizontal="right"/>
    </xf>
    <xf numFmtId="169" fontId="24" fillId="16" borderId="0" xfId="10" applyNumberFormat="1" applyFont="1" applyFill="1"/>
    <xf numFmtId="169" fontId="0" fillId="0" borderId="0" xfId="10" applyNumberFormat="1" applyFont="1"/>
    <xf numFmtId="178" fontId="24" fillId="15" borderId="0" xfId="10" applyNumberFormat="1" applyFont="1" applyFill="1" applyBorder="1"/>
    <xf numFmtId="164" fontId="22" fillId="2" borderId="0" xfId="13" applyFont="1" applyFill="1">
      <alignment vertical="top"/>
    </xf>
    <xf numFmtId="164" fontId="35" fillId="2" borderId="0" xfId="13" applyFont="1" applyFill="1">
      <alignment vertical="top"/>
    </xf>
    <xf numFmtId="164" fontId="9" fillId="0" borderId="0" xfId="13" applyFont="1">
      <alignment vertical="top"/>
    </xf>
    <xf numFmtId="164" fontId="36" fillId="4" borderId="0" xfId="14" applyFont="1" applyFill="1">
      <alignment vertical="top"/>
    </xf>
    <xf numFmtId="164" fontId="37" fillId="4" borderId="0" xfId="14" applyFont="1" applyFill="1">
      <alignment vertical="top"/>
    </xf>
    <xf numFmtId="164" fontId="38" fillId="17" borderId="1" xfId="13" applyFont="1" applyFill="1" applyBorder="1" applyAlignment="1">
      <alignment horizontal="center" vertical="center"/>
    </xf>
    <xf numFmtId="164" fontId="38" fillId="17" borderId="1" xfId="13" applyFont="1" applyFill="1" applyBorder="1" applyAlignment="1">
      <alignment horizontal="center" vertical="center" wrapText="1"/>
    </xf>
    <xf numFmtId="164" fontId="5" fillId="0" borderId="1" xfId="13" applyFont="1" applyBorder="1" applyAlignment="1">
      <alignment horizontal="center" vertical="center" wrapText="1"/>
    </xf>
    <xf numFmtId="164" fontId="5" fillId="0" borderId="2" xfId="13" applyFont="1" applyBorder="1" applyAlignment="1">
      <alignment horizontal="center" vertical="center" wrapText="1"/>
    </xf>
    <xf numFmtId="164" fontId="39" fillId="0" borderId="1" xfId="13" applyFont="1" applyBorder="1" applyAlignment="1">
      <alignment horizontal="center" vertical="center" wrapText="1"/>
    </xf>
    <xf numFmtId="164" fontId="40" fillId="0" borderId="1" xfId="13" applyFont="1" applyBorder="1" applyAlignment="1">
      <alignment horizontal="center" vertical="center" wrapText="1"/>
    </xf>
    <xf numFmtId="164" fontId="1" fillId="0" borderId="0" xfId="13" applyAlignment="1">
      <alignment vertical="center" wrapText="1"/>
    </xf>
    <xf numFmtId="164" fontId="37" fillId="18" borderId="0" xfId="14" applyFont="1" applyFill="1">
      <alignment vertical="top"/>
    </xf>
    <xf numFmtId="164" fontId="1" fillId="0" borderId="0" xfId="13">
      <alignment vertical="top"/>
    </xf>
    <xf numFmtId="164" fontId="41" fillId="0" borderId="0" xfId="13" applyFont="1" applyAlignment="1">
      <alignment vertical="center" wrapText="1"/>
    </xf>
    <xf numFmtId="22" fontId="0" fillId="0" borderId="0" xfId="0" applyNumberFormat="1"/>
  </cellXfs>
  <cellStyles count="15">
    <cellStyle name="Hyperlink" xfId="1" builtinId="8"/>
    <cellStyle name="Hyperlink 3" xfId="5" xr:uid="{778BCE1E-7680-4625-A9EC-948BB6B2C8EB}"/>
    <cellStyle name="Normal" xfId="0" builtinId="0"/>
    <cellStyle name="Normal 2" xfId="11" xr:uid="{783D3CEC-6293-42CC-AB2D-9D32E7305C42}"/>
    <cellStyle name="Normal 2 3" xfId="3" xr:uid="{2EC41B48-FF08-4357-9917-94CC67B216CB}"/>
    <cellStyle name="Normal 2 3 2" xfId="8" xr:uid="{2E54EA02-AA4D-41D5-B939-97E29027658E}"/>
    <cellStyle name="Normal 2 4" xfId="14" xr:uid="{1891C11D-1647-4A18-B4A4-BD65D557C771}"/>
    <cellStyle name="Normal 3" xfId="2" xr:uid="{9DCF3A38-51EF-4E9B-ACF6-F6182060F6CD}"/>
    <cellStyle name="Normal 3 2" xfId="12" xr:uid="{6161437A-D75C-49F4-B232-24FCFBFF9278}"/>
    <cellStyle name="Normal 3 2 3 2" xfId="9" xr:uid="{1045A463-9E12-4A94-BC9E-B18E94743ABD}"/>
    <cellStyle name="Normal 7" xfId="7" xr:uid="{39B7C86A-27C2-4973-B874-08D185C36A7C}"/>
    <cellStyle name="Normal 8" xfId="6" xr:uid="{45C5763C-9746-4BEB-99EF-0872A95D637B}"/>
    <cellStyle name="Normal 8 2" xfId="13" xr:uid="{D33FF51D-7600-413A-9B35-FFFEAD28483F}"/>
    <cellStyle name="Per cent" xfId="10" builtinId="5"/>
    <cellStyle name="Year" xfId="4" xr:uid="{2411D9B2-2BCD-4E01-8546-826090F38643}"/>
  </cellStyles>
  <dxfs count="0"/>
  <tableStyles count="0" defaultTableStyle="TableStyleMedium2" defaultPivotStyle="PivotStyleLight16"/>
  <colors>
    <mruColors>
      <color rgb="FF98C561"/>
      <color rgb="FFFFDB8E"/>
      <color rgb="FFCCCCCE"/>
      <color rgb="FF006938"/>
      <color rgb="FFEDEDED"/>
      <color rgb="FFFF89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38916</xdr:colOff>
      <xdr:row>11</xdr:row>
      <xdr:rowOff>103413</xdr:rowOff>
    </xdr:from>
    <xdr:to>
      <xdr:col>8</xdr:col>
      <xdr:colOff>560101</xdr:colOff>
      <xdr:row>37</xdr:row>
      <xdr:rowOff>119062</xdr:rowOff>
    </xdr:to>
    <xdr:sp macro="" textlink="">
      <xdr:nvSpPr>
        <xdr:cNvPr id="166" name="TextBox 2">
          <a:extLst>
            <a:ext uri="{FF2B5EF4-FFF2-40B4-BE49-F238E27FC236}">
              <a16:creationId xmlns:a16="http://schemas.microsoft.com/office/drawing/2014/main" id="{9FA5E2F4-E578-474D-B288-C037B08BA2E0}"/>
            </a:ext>
          </a:extLst>
        </xdr:cNvPr>
        <xdr:cNvSpPr txBox="1"/>
      </xdr:nvSpPr>
      <xdr:spPr>
        <a:xfrm>
          <a:off x="622322" y="2317976"/>
          <a:ext cx="8974623" cy="4373336"/>
        </a:xfrm>
        <a:prstGeom prst="rect">
          <a:avLst/>
        </a:prstGeom>
        <a:noFill/>
        <a:ln>
          <a:noFill/>
        </a:ln>
      </xdr:spPr>
      <xdr:txBody>
        <a:bodyPr lIns="27432" tIns="22860" rIns="0" bIns="0" rtlCol="0"/>
        <a:lstStyle/>
        <a:p>
          <a:pPr marL="0" indent="0" algn="l"/>
          <a:r>
            <a:rPr lang="en-US" sz="1100" b="1">
              <a:latin typeface="+mn-lt"/>
              <a:ea typeface="+mn-lt"/>
              <a:cs typeface="+mn-lt"/>
            </a:rPr>
            <a:t>Summary of the model:</a:t>
          </a:r>
          <a:endParaRPr lang="en-US" sz="1000" b="1">
            <a:solidFill>
              <a:srgbClr val="000000"/>
            </a:solidFill>
            <a:latin typeface="+mn-lt"/>
            <a:ea typeface="+mn-lt"/>
            <a:cs typeface="+mn-lt"/>
          </a:endParaRPr>
        </a:p>
        <a:p>
          <a:pPr marL="0" indent="0" algn="l"/>
          <a:endParaRPr lang="en-US" sz="1000" b="1">
            <a:solidFill>
              <a:srgbClr val="000000"/>
            </a:solidFill>
            <a:latin typeface="+mn-lt"/>
            <a:ea typeface="+mn-lt"/>
            <a:cs typeface="+mn-lt"/>
          </a:endParaRPr>
        </a:p>
        <a:p>
          <a:r>
            <a:rPr lang="en-US" sz="1000" baseline="0">
              <a:effectLst/>
              <a:latin typeface="+mn-lt"/>
              <a:ea typeface="+mn-ea"/>
              <a:cs typeface="+mn-cs"/>
            </a:rPr>
            <a:t>The purpose of this model is to set the enhanced thresholds for PR24. </a:t>
          </a:r>
        </a:p>
        <a:p>
          <a:endParaRPr lang="en-US" sz="1000" baseline="0">
            <a:effectLst/>
            <a:latin typeface="+mn-lt"/>
            <a:ea typeface="+mn-ea"/>
            <a:cs typeface="+mn-cs"/>
          </a:endParaRPr>
        </a:p>
        <a:p>
          <a:r>
            <a:rPr lang="en-US" sz="1000">
              <a:effectLst/>
              <a:latin typeface="+mn-lt"/>
              <a:ea typeface="+mn-ea"/>
              <a:cs typeface="+mn-cs"/>
            </a:rPr>
            <a:t>We have adapted the model from the version used at PR24 to:</a:t>
          </a:r>
          <a:endParaRPr lang="en-GB" sz="1000">
            <a:effectLst/>
          </a:endParaRPr>
        </a:p>
        <a:p>
          <a:r>
            <a:rPr lang="en-US" sz="1000">
              <a:effectLst/>
              <a:latin typeface="+mn-lt"/>
              <a:ea typeface="+mn-ea"/>
              <a:cs typeface="+mn-cs"/>
            </a:rPr>
            <a:t>    a) model the impact of the CMA's final decision to use updated (i.e. 2024-25) data that was not previously available</a:t>
          </a:r>
        </a:p>
        <a:p>
          <a:r>
            <a:rPr lang="en-US" sz="1000" baseline="0">
              <a:effectLst/>
              <a:latin typeface="+mn-lt"/>
              <a:ea typeface="+mn-ea"/>
              <a:cs typeface="+mn-cs"/>
            </a:rPr>
            <a:t>    b) account for restated PCLs</a:t>
          </a:r>
          <a:r>
            <a:rPr lang="en-US" sz="1100">
              <a:effectLst/>
              <a:latin typeface="+mn-lt"/>
              <a:ea typeface="+mn-ea"/>
              <a:cs typeface="+mn-cs"/>
            </a:rPr>
            <a:t>;</a:t>
          </a:r>
          <a:r>
            <a:rPr lang="en-US" sz="1100" baseline="0">
              <a:effectLst/>
              <a:latin typeface="+mn-lt"/>
              <a:ea typeface="+mn-ea"/>
              <a:cs typeface="+mn-cs"/>
            </a:rPr>
            <a:t> </a:t>
          </a:r>
          <a:r>
            <a:rPr lang="en-US" sz="1100">
              <a:effectLst/>
              <a:latin typeface="+mn-lt"/>
              <a:ea typeface="+mn-ea"/>
              <a:cs typeface="+mn-cs"/>
            </a:rPr>
            <a:t>and</a:t>
          </a:r>
          <a:r>
            <a:rPr lang="en-US" sz="1000">
              <a:effectLst/>
              <a:latin typeface="+mn-lt"/>
              <a:ea typeface="+mn-ea"/>
              <a:cs typeface="+mn-cs"/>
            </a:rPr>
            <a:t>     </a:t>
          </a:r>
          <a:endParaRPr lang="en-GB" sz="1000">
            <a:effectLst/>
          </a:endParaRPr>
        </a:p>
        <a:p>
          <a:r>
            <a:rPr lang="en-US" sz="1000">
              <a:effectLst/>
              <a:latin typeface="+mn-lt"/>
              <a:ea typeface="+mn-ea"/>
              <a:cs typeface="+mn-cs"/>
            </a:rPr>
            <a:t>    c) enablle this updated data to be used in our other models. </a:t>
          </a:r>
        </a:p>
        <a:p>
          <a:endParaRPr lang="en-GB" sz="1000">
            <a:effectLst/>
          </a:endParaRPr>
        </a:p>
        <a:p>
          <a:r>
            <a:rPr lang="en-US" sz="1000">
              <a:effectLst/>
              <a:latin typeface="+mn-lt"/>
              <a:ea typeface="+mn-ea"/>
              <a:cs typeface="+mn-cs"/>
            </a:rPr>
            <a:t>Please note the</a:t>
          </a:r>
          <a:r>
            <a:rPr lang="en-US" sz="1000" baseline="0">
              <a:effectLst/>
              <a:latin typeface="+mn-lt"/>
              <a:ea typeface="+mn-ea"/>
              <a:cs typeface="+mn-cs"/>
            </a:rPr>
            <a:t> CMA's decision was for WSI's enhanced thresholds to remain the same, despite PCL's being updated</a:t>
          </a:r>
          <a:r>
            <a:rPr lang="en-US" sz="1000">
              <a:effectLst/>
              <a:latin typeface="+mn-lt"/>
              <a:ea typeface="+mn-ea"/>
              <a:cs typeface="+mn-cs"/>
            </a:rPr>
            <a:t>. </a:t>
          </a:r>
          <a:endParaRPr lang="en-GB" sz="1000">
            <a:effectLst/>
          </a:endParaRPr>
        </a:p>
        <a:p>
          <a:pPr marL="0" indent="0" algn="l"/>
          <a:endParaRPr lang="en-US" sz="1100" b="1">
            <a:latin typeface="+mn-lt"/>
            <a:ea typeface="+mn-lt"/>
            <a:cs typeface="+mn-lt"/>
          </a:endParaRPr>
        </a:p>
        <a:p>
          <a:pPr marL="0" indent="0" algn="l"/>
          <a:r>
            <a:rPr lang="en-US" sz="1100" b="1">
              <a:latin typeface="+mn-lt"/>
              <a:ea typeface="+mn-lt"/>
              <a:cs typeface="+mn-lt"/>
            </a:rPr>
            <a:t>Quality assurance: </a:t>
          </a:r>
          <a:endParaRPr lang="en-US" sz="1000" b="1">
            <a:latin typeface="+mn-lt"/>
            <a:ea typeface="+mn-lt"/>
            <a:cs typeface="+mn-lt"/>
          </a:endParaRPr>
        </a:p>
        <a:p>
          <a:pPr marL="0" indent="0" algn="l"/>
          <a:endParaRPr lang="en-US" sz="1000">
            <a:latin typeface="+mn-lt"/>
            <a:ea typeface="+mn-lt"/>
            <a:cs typeface="+mn-lt"/>
          </a:endParaRPr>
        </a:p>
        <a:p>
          <a:pPr marL="0" indent="0" algn="l"/>
          <a:r>
            <a:rPr lang="en-US" sz="1000">
              <a:latin typeface="+mn-lt"/>
              <a:ea typeface="+mn-lt"/>
              <a:cs typeface="+mn-lt"/>
            </a:rPr>
            <a:t>An earlier model has been subject to Ofwat internal quality assurance </a:t>
          </a:r>
        </a:p>
        <a:p>
          <a:pPr marL="0" indent="0" algn="l"/>
          <a:r>
            <a:rPr lang="en-US" sz="1000">
              <a:latin typeface="+mn-lt"/>
              <a:ea typeface="+mn-lt"/>
              <a:cs typeface="+mn-lt"/>
            </a:rPr>
            <a:t>Further changes detailed below have been subject to internal QA.</a:t>
          </a:r>
        </a:p>
        <a:p>
          <a:pPr marL="0" indent="0" algn="l"/>
          <a:r>
            <a:rPr lang="en-US" sz="1000">
              <a:latin typeface="+mn-lt"/>
              <a:ea typeface="+mn-lt"/>
              <a:cs typeface="+mn-lt"/>
            </a:rPr>
            <a:t>  </a:t>
          </a:r>
          <a:endParaRPr lang="en-US" sz="1000" b="1">
            <a:solidFill>
              <a:srgbClr val="000000"/>
            </a:solidFill>
            <a:latin typeface="+mn-lt"/>
            <a:ea typeface="+mn-lt"/>
            <a:cs typeface="+mn-lt"/>
          </a:endParaRPr>
        </a:p>
        <a:p>
          <a:pPr marL="0" indent="0" algn="l"/>
          <a:r>
            <a:rPr lang="en-US" sz="1000" b="1">
              <a:solidFill>
                <a:srgbClr val="000000"/>
              </a:solidFill>
              <a:latin typeface="+mn-lt"/>
              <a:ea typeface="+mn-lt"/>
              <a:cs typeface="+mn-lt"/>
            </a:rPr>
            <a:t>Disclaimer:</a:t>
          </a:r>
        </a:p>
        <a:p>
          <a:pPr marL="0" indent="0" algn="l"/>
          <a:endParaRPr lang="en-US" sz="1000">
            <a:solidFill>
              <a:srgbClr val="000000"/>
            </a:solidFill>
            <a:latin typeface="+mn-lt"/>
            <a:ea typeface="+mn-lt"/>
            <a:cs typeface="+mn-lt"/>
          </a:endParaRPr>
        </a:p>
        <a:p>
          <a:pPr marL="0" marR="0" lvl="0" indent="0" algn="l" defTabSz="914400" eaLnBrk="1" fontAlgn="auto" latinLnBrk="0" hangingPunct="1">
            <a:lnSpc>
              <a:spcPct val="100000"/>
            </a:lnSpc>
            <a:spcBef>
              <a:spcPts val="0"/>
            </a:spcBef>
            <a:spcAft>
              <a:spcPts val="0"/>
            </a:spcAft>
            <a:buClrTx/>
            <a:buSzTx/>
            <a:buFontTx/>
            <a:buNone/>
            <a:tabLst/>
            <a:defRPr/>
          </a:pPr>
          <a:r>
            <a:rPr lang="en-GB" sz="1000" i="0">
              <a:effectLst/>
              <a:latin typeface="+mn-lt"/>
              <a:ea typeface="+mn-ea"/>
              <a:cs typeface="+mn-cs"/>
            </a:rPr>
            <a:t>This model is part of our final determinations setting out the price, service, and incentive package for water companies for the period 2025-30. It should be read together with the other documents and information that we have now published.</a:t>
          </a:r>
        </a:p>
        <a:p>
          <a:pPr marL="0" indent="0" algn="l"/>
          <a:endParaRPr lang="en-GB" sz="1000" i="0"/>
        </a:p>
        <a:p>
          <a:pPr marL="0" indent="0" algn="l"/>
          <a:endParaRPr lang="en-US" sz="1000" b="1">
            <a:solidFill>
              <a:srgbClr val="000000"/>
            </a:solidFill>
            <a:latin typeface="+mn-lt"/>
            <a:ea typeface="+mn-lt"/>
            <a:cs typeface="+mn-lt"/>
          </a:endParaRPr>
        </a:p>
        <a:p>
          <a:pPr marL="0" indent="0" algn="l"/>
          <a:r>
            <a:rPr lang="en-US" sz="1000" b="1">
              <a:solidFill>
                <a:srgbClr val="000000"/>
              </a:solidFill>
              <a:latin typeface="+mn-lt"/>
              <a:ea typeface="+mn-lt"/>
              <a:cs typeface="+mn-lt"/>
            </a:rPr>
            <a:t>Changes since previous published model:</a:t>
          </a:r>
        </a:p>
        <a:p>
          <a:pPr marL="0" indent="0" algn="l"/>
          <a:endParaRPr lang="en-US" sz="1000" b="1">
            <a:solidFill>
              <a:srgbClr val="000000"/>
            </a:solidFill>
            <a:latin typeface="+mn-lt"/>
            <a:ea typeface="+mn-lt"/>
            <a:cs typeface="+mn-lt"/>
          </a:endParaRPr>
        </a:p>
        <a:p>
          <a:pPr marL="0" indent="0" algn="l"/>
          <a:r>
            <a:rPr lang="en-US" sz="1000" b="0">
              <a:solidFill>
                <a:srgbClr val="000000"/>
              </a:solidFill>
              <a:latin typeface="+mn-lt"/>
              <a:ea typeface="+mn-lt"/>
              <a:cs typeface="+mn-lt"/>
            </a:rPr>
            <a:t>Updated</a:t>
          </a:r>
          <a:r>
            <a:rPr lang="en-US" sz="1000" b="0" baseline="0">
              <a:solidFill>
                <a:srgbClr val="000000"/>
              </a:solidFill>
              <a:latin typeface="+mn-lt"/>
              <a:ea typeface="+mn-lt"/>
              <a:cs typeface="+mn-lt"/>
            </a:rPr>
            <a:t> F_inputs to reflect CMA final determinations and restated leakage and per capita consumption PCLs for Portsmouth Water.</a:t>
          </a:r>
        </a:p>
        <a:p>
          <a:pPr marL="0" indent="0" algn="l"/>
          <a:r>
            <a:rPr lang="en-US" sz="1000" b="0" baseline="0">
              <a:solidFill>
                <a:srgbClr val="000000"/>
              </a:solidFill>
              <a:latin typeface="+mn-lt"/>
              <a:ea typeface="+mn-lt"/>
              <a:cs typeface="+mn-lt"/>
            </a:rPr>
            <a:t>Subsequent calculations refreshed to be aligned wih F_inputs.</a:t>
          </a:r>
        </a:p>
        <a:p>
          <a:pPr marL="0" indent="0" algn="l"/>
          <a:r>
            <a:rPr lang="en-US" sz="1000" b="0" baseline="0">
              <a:solidFill>
                <a:srgbClr val="000000"/>
              </a:solidFill>
              <a:latin typeface="+mn-lt"/>
              <a:ea typeface="+mn-lt"/>
              <a:cs typeface="+mn-lt"/>
            </a:rPr>
            <a:t>WSI PCL retained in order to retain WSI enhanced thresholds as decided appropriate by the CMA.</a:t>
          </a:r>
          <a:endParaRPr lang="en-US" sz="1000" b="0">
            <a:solidFill>
              <a:srgbClr val="000000"/>
            </a:solidFill>
            <a:latin typeface="+mn-lt"/>
            <a:ea typeface="+mn-lt"/>
            <a:cs typeface="+mn-lt"/>
          </a:endParaRPr>
        </a:p>
        <a:p>
          <a:pPr marL="0" indent="0" algn="l"/>
          <a:endParaRPr lang="en-US" sz="1100" b="1">
            <a:solidFill>
              <a:srgbClr val="000000"/>
            </a:solidFill>
            <a:latin typeface="+mn-lt"/>
            <a:ea typeface="+mn-lt"/>
            <a:cs typeface="+mn-lt"/>
          </a:endParaRPr>
        </a:p>
        <a:p>
          <a:pPr marL="0" indent="0" algn="l"/>
          <a:endParaRPr lang="en-US" sz="1000" b="1">
            <a:solidFill>
              <a:srgbClr val="000000"/>
            </a:solidFill>
            <a:latin typeface="+mn-lt"/>
            <a:ea typeface="+mn-lt"/>
            <a:cs typeface="+mn-lt"/>
          </a:endParaRPr>
        </a:p>
      </xdr:txBody>
    </xdr:sp>
    <xdr:clientData/>
  </xdr:twoCellAnchor>
  <xdr:oneCellAnchor>
    <xdr:from>
      <xdr:col>6</xdr:col>
      <xdr:colOff>514351</xdr:colOff>
      <xdr:row>1</xdr:row>
      <xdr:rowOff>9524</xdr:rowOff>
    </xdr:from>
    <xdr:ext cx="1667736" cy="922911"/>
    <xdr:pic>
      <xdr:nvPicPr>
        <xdr:cNvPr id="3" name="Picture 2">
          <a:extLst>
            <a:ext uri="{FF2B5EF4-FFF2-40B4-BE49-F238E27FC236}">
              <a16:creationId xmlns:a16="http://schemas.microsoft.com/office/drawing/2014/main" id="{31022DE2-729F-4937-94DF-187A7C4189D9}"/>
            </a:ext>
          </a:extLst>
        </xdr:cNvPr>
        <xdr:cNvPicPr>
          <a:picLocks noChangeAspect="1"/>
        </xdr:cNvPicPr>
      </xdr:nvPicPr>
      <xdr:blipFill>
        <a:blip xmlns:r="http://schemas.openxmlformats.org/officeDocument/2006/relationships" r:embed="rId1"/>
        <a:stretch>
          <a:fillRect/>
        </a:stretch>
      </xdr:blipFill>
      <xdr:spPr>
        <a:xfrm>
          <a:off x="8343901" y="609599"/>
          <a:ext cx="1667736" cy="922911"/>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xdr:from>
      <xdr:col>2</xdr:col>
      <xdr:colOff>638175</xdr:colOff>
      <xdr:row>5</xdr:row>
      <xdr:rowOff>185736</xdr:rowOff>
    </xdr:from>
    <xdr:to>
      <xdr:col>5</xdr:col>
      <xdr:colOff>609599</xdr:colOff>
      <xdr:row>10</xdr:row>
      <xdr:rowOff>48486</xdr:rowOff>
    </xdr:to>
    <xdr:sp macro="" textlink="">
      <xdr:nvSpPr>
        <xdr:cNvPr id="3" name="Rectangle 9">
          <a:extLst>
            <a:ext uri="{FF2B5EF4-FFF2-40B4-BE49-F238E27FC236}">
              <a16:creationId xmlns:a16="http://schemas.microsoft.com/office/drawing/2014/main" id="{FB56AC23-53F8-46B2-A157-1818B03A04B2}"/>
            </a:ext>
          </a:extLst>
        </xdr:cNvPr>
        <xdr:cNvSpPr/>
      </xdr:nvSpPr>
      <xdr:spPr>
        <a:xfrm>
          <a:off x="2019300" y="1352549"/>
          <a:ext cx="2043112" cy="815250"/>
        </a:xfrm>
        <a:prstGeom prst="rect">
          <a:avLst/>
        </a:prstGeom>
        <a:solidFill>
          <a:srgbClr val="CCCCCE"/>
        </a:solidFill>
        <a:ln>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72000" rIns="7200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GB" sz="1100" b="1" i="0">
              <a:solidFill>
                <a:sysClr val="windowText" lastClr="000000"/>
              </a:solidFill>
              <a:effectLst/>
              <a:latin typeface="+mn-lt"/>
              <a:ea typeface="+mn-ea"/>
              <a:cs typeface="+mn-cs"/>
            </a:rPr>
            <a:t>e.</a:t>
          </a:r>
          <a:r>
            <a:rPr lang="en-GB" sz="1100" b="1" i="0" baseline="0">
              <a:solidFill>
                <a:sysClr val="windowText" lastClr="000000"/>
              </a:solidFill>
              <a:effectLst/>
              <a:latin typeface="+mn-lt"/>
              <a:ea typeface="+mn-ea"/>
              <a:cs typeface="+mn-cs"/>
            </a:rPr>
            <a:t> Calculate enhanced thresholds for sewer flooding and supply interruptions</a:t>
          </a:r>
        </a:p>
      </xdr:txBody>
    </xdr:sp>
    <xdr:clientData/>
  </xdr:twoCellAnchor>
  <xdr:twoCellAnchor>
    <xdr:from>
      <xdr:col>6</xdr:col>
      <xdr:colOff>522462</xdr:colOff>
      <xdr:row>11</xdr:row>
      <xdr:rowOff>33336</xdr:rowOff>
    </xdr:from>
    <xdr:to>
      <xdr:col>9</xdr:col>
      <xdr:colOff>65261</xdr:colOff>
      <xdr:row>14</xdr:row>
      <xdr:rowOff>63748</xdr:rowOff>
    </xdr:to>
    <xdr:sp macro="" textlink="">
      <xdr:nvSpPr>
        <xdr:cNvPr id="11" name="Rectangle 10">
          <a:extLst>
            <a:ext uri="{FF2B5EF4-FFF2-40B4-BE49-F238E27FC236}">
              <a16:creationId xmlns:a16="http://schemas.microsoft.com/office/drawing/2014/main" id="{F985039B-2F3B-4F0E-AB15-95BFA8AC2853}"/>
            </a:ext>
          </a:extLst>
        </xdr:cNvPr>
        <xdr:cNvSpPr/>
      </xdr:nvSpPr>
      <xdr:spPr>
        <a:xfrm>
          <a:off x="4637262" y="2319336"/>
          <a:ext cx="1600199" cy="544762"/>
        </a:xfrm>
        <a:prstGeom prst="rect">
          <a:avLst/>
        </a:prstGeom>
        <a:solidFill>
          <a:srgbClr val="CCCCCE"/>
        </a:solidFill>
        <a:ln>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b="1" i="0">
              <a:solidFill>
                <a:sysClr val="windowText" lastClr="000000"/>
              </a:solidFill>
              <a:latin typeface="+mn-lt"/>
            </a:rPr>
            <a:t>d.</a:t>
          </a:r>
          <a:r>
            <a:rPr lang="en-GB" sz="1100" b="1" i="0" baseline="0">
              <a:solidFill>
                <a:sysClr val="windowText" lastClr="000000"/>
              </a:solidFill>
              <a:latin typeface="+mn-lt"/>
            </a:rPr>
            <a:t> Common improvement factor</a:t>
          </a:r>
          <a:endParaRPr lang="en-GB" sz="1100" b="1" i="0">
            <a:solidFill>
              <a:sysClr val="windowText" lastClr="000000"/>
            </a:solidFill>
            <a:latin typeface="+mn-lt"/>
          </a:endParaRPr>
        </a:p>
      </xdr:txBody>
    </xdr:sp>
    <xdr:clientData/>
  </xdr:twoCellAnchor>
  <xdr:twoCellAnchor>
    <xdr:from>
      <xdr:col>9</xdr:col>
      <xdr:colOff>379586</xdr:colOff>
      <xdr:row>11</xdr:row>
      <xdr:rowOff>33336</xdr:rowOff>
    </xdr:from>
    <xdr:to>
      <xdr:col>11</xdr:col>
      <xdr:colOff>114300</xdr:colOff>
      <xdr:row>14</xdr:row>
      <xdr:rowOff>63748</xdr:rowOff>
    </xdr:to>
    <xdr:sp macro="" textlink="">
      <xdr:nvSpPr>
        <xdr:cNvPr id="12" name="Rectangle 11">
          <a:extLst>
            <a:ext uri="{FF2B5EF4-FFF2-40B4-BE49-F238E27FC236}">
              <a16:creationId xmlns:a16="http://schemas.microsoft.com/office/drawing/2014/main" id="{D3C1E8CB-1410-41EF-9EF2-47F3FF90F846}"/>
            </a:ext>
          </a:extLst>
        </xdr:cNvPr>
        <xdr:cNvSpPr/>
      </xdr:nvSpPr>
      <xdr:spPr>
        <a:xfrm>
          <a:off x="6551786" y="2319336"/>
          <a:ext cx="1106314" cy="544762"/>
        </a:xfrm>
        <a:prstGeom prst="rect">
          <a:avLst/>
        </a:prstGeom>
        <a:solidFill>
          <a:srgbClr val="CCCCCE"/>
        </a:solidFill>
        <a:ln>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b="1" i="0">
              <a:solidFill>
                <a:sysClr val="windowText" lastClr="000000"/>
              </a:solidFill>
              <a:latin typeface="+mn-lt"/>
            </a:rPr>
            <a:t>c. Dif to PCL</a:t>
          </a:r>
        </a:p>
      </xdr:txBody>
    </xdr:sp>
    <xdr:clientData/>
  </xdr:twoCellAnchor>
  <xdr:twoCellAnchor>
    <xdr:from>
      <xdr:col>11</xdr:col>
      <xdr:colOff>114301</xdr:colOff>
      <xdr:row>9</xdr:row>
      <xdr:rowOff>128029</xdr:rowOff>
    </xdr:from>
    <xdr:to>
      <xdr:col>11</xdr:col>
      <xdr:colOff>512940</xdr:colOff>
      <xdr:row>12</xdr:row>
      <xdr:rowOff>139028</xdr:rowOff>
    </xdr:to>
    <xdr:cxnSp macro="">
      <xdr:nvCxnSpPr>
        <xdr:cNvPr id="14" name="Connector: Elbow 13">
          <a:extLst>
            <a:ext uri="{FF2B5EF4-FFF2-40B4-BE49-F238E27FC236}">
              <a16:creationId xmlns:a16="http://schemas.microsoft.com/office/drawing/2014/main" id="{2F4A9A7A-488B-48F7-9AF2-84AE652F08C3}"/>
            </a:ext>
          </a:extLst>
        </xdr:cNvPr>
        <xdr:cNvCxnSpPr>
          <a:cxnSpLocks/>
          <a:stCxn id="15" idx="1"/>
          <a:endCxn id="12" idx="3"/>
        </xdr:cNvCxnSpPr>
      </xdr:nvCxnSpPr>
      <xdr:spPr>
        <a:xfrm rot="10800000" flipV="1">
          <a:off x="7658101" y="2071129"/>
          <a:ext cx="398639" cy="525349"/>
        </a:xfrm>
        <a:prstGeom prst="bentConnector3">
          <a:avLst>
            <a:gd name="adj1" fmla="val 50000"/>
          </a:avLst>
        </a:prstGeom>
        <a:ln w="28575">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512939</xdr:colOff>
      <xdr:row>8</xdr:row>
      <xdr:rowOff>95250</xdr:rowOff>
    </xdr:from>
    <xdr:to>
      <xdr:col>13</xdr:col>
      <xdr:colOff>352424</xdr:colOff>
      <xdr:row>10</xdr:row>
      <xdr:rowOff>160809</xdr:rowOff>
    </xdr:to>
    <xdr:sp macro="" textlink="">
      <xdr:nvSpPr>
        <xdr:cNvPr id="15" name="Rectangle 14">
          <a:extLst>
            <a:ext uri="{FF2B5EF4-FFF2-40B4-BE49-F238E27FC236}">
              <a16:creationId xmlns:a16="http://schemas.microsoft.com/office/drawing/2014/main" id="{0C73F066-0FA1-4220-BA6F-AD86B55D4792}"/>
            </a:ext>
          </a:extLst>
        </xdr:cNvPr>
        <xdr:cNvSpPr/>
      </xdr:nvSpPr>
      <xdr:spPr>
        <a:xfrm>
          <a:off x="8056739" y="1866900"/>
          <a:ext cx="1211085" cy="408459"/>
        </a:xfrm>
        <a:prstGeom prst="rect">
          <a:avLst/>
        </a:prstGeom>
        <a:solidFill>
          <a:srgbClr val="CCCCCE"/>
        </a:solidFill>
        <a:ln>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b="1" i="0">
              <a:solidFill>
                <a:sysClr val="windowText" lastClr="000000"/>
              </a:solidFill>
              <a:latin typeface="+mn-lt"/>
            </a:rPr>
            <a:t>b. PCL values </a:t>
          </a:r>
        </a:p>
      </xdr:txBody>
    </xdr:sp>
    <xdr:clientData/>
  </xdr:twoCellAnchor>
  <xdr:twoCellAnchor>
    <xdr:from>
      <xdr:col>11</xdr:col>
      <xdr:colOff>512940</xdr:colOff>
      <xdr:row>14</xdr:row>
      <xdr:rowOff>136851</xdr:rowOff>
    </xdr:from>
    <xdr:to>
      <xdr:col>13</xdr:col>
      <xdr:colOff>352425</xdr:colOff>
      <xdr:row>17</xdr:row>
      <xdr:rowOff>20546</xdr:rowOff>
    </xdr:to>
    <xdr:sp macro="" textlink="">
      <xdr:nvSpPr>
        <xdr:cNvPr id="16" name="Rectangle 15">
          <a:extLst>
            <a:ext uri="{FF2B5EF4-FFF2-40B4-BE49-F238E27FC236}">
              <a16:creationId xmlns:a16="http://schemas.microsoft.com/office/drawing/2014/main" id="{604732F4-BCAA-49CB-95D4-0B782B4F98A6}"/>
            </a:ext>
          </a:extLst>
        </xdr:cNvPr>
        <xdr:cNvSpPr/>
      </xdr:nvSpPr>
      <xdr:spPr>
        <a:xfrm>
          <a:off x="8056740" y="2937201"/>
          <a:ext cx="1211085" cy="398045"/>
        </a:xfrm>
        <a:prstGeom prst="rect">
          <a:avLst/>
        </a:prstGeom>
        <a:solidFill>
          <a:srgbClr val="CCCCCE"/>
        </a:solidFill>
        <a:ln>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b="1" i="0">
              <a:solidFill>
                <a:sysClr val="windowText" lastClr="000000"/>
              </a:solidFill>
              <a:latin typeface="+mn-lt"/>
            </a:rPr>
            <a:t>a. Performance</a:t>
          </a:r>
        </a:p>
      </xdr:txBody>
    </xdr:sp>
    <xdr:clientData/>
  </xdr:twoCellAnchor>
  <xdr:twoCellAnchor>
    <xdr:from>
      <xdr:col>11</xdr:col>
      <xdr:colOff>114300</xdr:colOff>
      <xdr:row>12</xdr:row>
      <xdr:rowOff>139029</xdr:rowOff>
    </xdr:from>
    <xdr:to>
      <xdr:col>11</xdr:col>
      <xdr:colOff>512940</xdr:colOff>
      <xdr:row>15</xdr:row>
      <xdr:rowOff>166805</xdr:rowOff>
    </xdr:to>
    <xdr:cxnSp macro="">
      <xdr:nvCxnSpPr>
        <xdr:cNvPr id="17" name="Connector: Elbow 16">
          <a:extLst>
            <a:ext uri="{FF2B5EF4-FFF2-40B4-BE49-F238E27FC236}">
              <a16:creationId xmlns:a16="http://schemas.microsoft.com/office/drawing/2014/main" id="{58F810BD-0243-48E2-9A6D-41598104F7CA}"/>
            </a:ext>
          </a:extLst>
        </xdr:cNvPr>
        <xdr:cNvCxnSpPr>
          <a:cxnSpLocks/>
          <a:stCxn id="16" idx="1"/>
          <a:endCxn id="12" idx="3"/>
        </xdr:cNvCxnSpPr>
      </xdr:nvCxnSpPr>
      <xdr:spPr>
        <a:xfrm rot="10800000">
          <a:off x="7658100" y="2596479"/>
          <a:ext cx="398640" cy="542126"/>
        </a:xfrm>
        <a:prstGeom prst="bentConnector3">
          <a:avLst>
            <a:gd name="adj1" fmla="val 50000"/>
          </a:avLst>
        </a:prstGeom>
        <a:ln w="28575">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65261</xdr:colOff>
      <xdr:row>12</xdr:row>
      <xdr:rowOff>139029</xdr:rowOff>
    </xdr:from>
    <xdr:to>
      <xdr:col>9</xdr:col>
      <xdr:colOff>379586</xdr:colOff>
      <xdr:row>12</xdr:row>
      <xdr:rowOff>139029</xdr:rowOff>
    </xdr:to>
    <xdr:cxnSp macro="">
      <xdr:nvCxnSpPr>
        <xdr:cNvPr id="18" name="Straight Arrow Connector 17">
          <a:extLst>
            <a:ext uri="{FF2B5EF4-FFF2-40B4-BE49-F238E27FC236}">
              <a16:creationId xmlns:a16="http://schemas.microsoft.com/office/drawing/2014/main" id="{33997F22-D7F8-46A7-A865-B905C022EDB2}"/>
            </a:ext>
          </a:extLst>
        </xdr:cNvPr>
        <xdr:cNvCxnSpPr>
          <a:stCxn id="12" idx="1"/>
          <a:endCxn id="11" idx="3"/>
        </xdr:cNvCxnSpPr>
      </xdr:nvCxnSpPr>
      <xdr:spPr>
        <a:xfrm flipH="1">
          <a:off x="6237461" y="2596479"/>
          <a:ext cx="314325" cy="0"/>
        </a:xfrm>
        <a:prstGeom prst="straightConnector1">
          <a:avLst/>
        </a:prstGeom>
        <a:ln w="28575">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190500</xdr:colOff>
      <xdr:row>3</xdr:row>
      <xdr:rowOff>47625</xdr:rowOff>
    </xdr:from>
    <xdr:to>
      <xdr:col>2</xdr:col>
      <xdr:colOff>75700</xdr:colOff>
      <xdr:row>4</xdr:row>
      <xdr:rowOff>170448</xdr:rowOff>
    </xdr:to>
    <xdr:sp macro="" textlink="">
      <xdr:nvSpPr>
        <xdr:cNvPr id="64" name="Rectangle 18">
          <a:extLst>
            <a:ext uri="{FF2B5EF4-FFF2-40B4-BE49-F238E27FC236}">
              <a16:creationId xmlns:a16="http://schemas.microsoft.com/office/drawing/2014/main" id="{629E3369-BE1B-429E-B947-AC715A5B626B}"/>
            </a:ext>
          </a:extLst>
        </xdr:cNvPr>
        <xdr:cNvSpPr/>
      </xdr:nvSpPr>
      <xdr:spPr>
        <a:xfrm>
          <a:off x="190500" y="962025"/>
          <a:ext cx="1256800" cy="294273"/>
        </a:xfrm>
        <a:prstGeom prst="rect">
          <a:avLst/>
        </a:prstGeom>
        <a:solidFill>
          <a:srgbClr val="98C561"/>
        </a:solidFill>
        <a:ln>
          <a:solidFill>
            <a:schemeClr val="accent4"/>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b="1">
              <a:latin typeface="+mn-lt"/>
              <a:cs typeface="Arial" panose="020B0604020202020204" pitchFamily="34" charset="0"/>
            </a:rPr>
            <a:t>Outputs</a:t>
          </a:r>
        </a:p>
      </xdr:txBody>
    </xdr:sp>
    <xdr:clientData/>
  </xdr:twoCellAnchor>
  <xdr:twoCellAnchor>
    <xdr:from>
      <xdr:col>2</xdr:col>
      <xdr:colOff>352426</xdr:colOff>
      <xdr:row>3</xdr:row>
      <xdr:rowOff>48618</xdr:rowOff>
    </xdr:from>
    <xdr:to>
      <xdr:col>13</xdr:col>
      <xdr:colOff>466726</xdr:colOff>
      <xdr:row>4</xdr:row>
      <xdr:rowOff>170438</xdr:rowOff>
    </xdr:to>
    <xdr:sp macro="" textlink="">
      <xdr:nvSpPr>
        <xdr:cNvPr id="65" name="Rectangle 19">
          <a:extLst>
            <a:ext uri="{FF2B5EF4-FFF2-40B4-BE49-F238E27FC236}">
              <a16:creationId xmlns:a16="http://schemas.microsoft.com/office/drawing/2014/main" id="{C1B8B574-A0AC-40FA-8B79-E80718B14B38}"/>
            </a:ext>
          </a:extLst>
        </xdr:cNvPr>
        <xdr:cNvSpPr/>
      </xdr:nvSpPr>
      <xdr:spPr>
        <a:xfrm>
          <a:off x="1724026" y="963018"/>
          <a:ext cx="7658100" cy="293270"/>
        </a:xfrm>
        <a:prstGeom prst="rect">
          <a:avLst/>
        </a:prstGeom>
        <a:solidFill>
          <a:srgbClr val="CCCCCE"/>
        </a:solidFill>
        <a:ln>
          <a:solidFill>
            <a:schemeClr val="bg1">
              <a:lumMod val="65000"/>
            </a:schemeClr>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b="1">
              <a:solidFill>
                <a:sysClr val="windowText" lastClr="000000"/>
              </a:solidFill>
              <a:latin typeface="+mn-lt"/>
              <a:cs typeface="Arial" panose="020B0604020202020204" pitchFamily="34" charset="0"/>
            </a:rPr>
            <a:t>Calculations</a:t>
          </a:r>
        </a:p>
      </xdr:txBody>
    </xdr:sp>
    <xdr:clientData/>
  </xdr:twoCellAnchor>
  <xdr:twoCellAnchor>
    <xdr:from>
      <xdr:col>13</xdr:col>
      <xdr:colOff>616845</xdr:colOff>
      <xdr:row>3</xdr:row>
      <xdr:rowOff>47947</xdr:rowOff>
    </xdr:from>
    <xdr:to>
      <xdr:col>17</xdr:col>
      <xdr:colOff>666750</xdr:colOff>
      <xdr:row>4</xdr:row>
      <xdr:rowOff>170770</xdr:rowOff>
    </xdr:to>
    <xdr:sp macro="" textlink="">
      <xdr:nvSpPr>
        <xdr:cNvPr id="66" name="Rectangle 20">
          <a:extLst>
            <a:ext uri="{FF2B5EF4-FFF2-40B4-BE49-F238E27FC236}">
              <a16:creationId xmlns:a16="http://schemas.microsoft.com/office/drawing/2014/main" id="{F145B2EC-9A33-46E2-A3AE-3D84F15576D7}"/>
            </a:ext>
          </a:extLst>
        </xdr:cNvPr>
        <xdr:cNvSpPr/>
      </xdr:nvSpPr>
      <xdr:spPr>
        <a:xfrm>
          <a:off x="9532245" y="962347"/>
          <a:ext cx="2793105" cy="294273"/>
        </a:xfrm>
        <a:prstGeom prst="rect">
          <a:avLst/>
        </a:prstGeom>
        <a:solidFill>
          <a:srgbClr val="FFDB8E"/>
        </a:solidFill>
        <a:ln>
          <a:solidFill>
            <a:schemeClr val="accent3"/>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lang="en-GB" sz="1100" b="1">
              <a:solidFill>
                <a:sysClr val="windowText" lastClr="000000"/>
              </a:solidFill>
              <a:latin typeface="+mn-lt"/>
              <a:cs typeface="Arial" panose="020B0604020202020204" pitchFamily="34" charset="0"/>
            </a:rPr>
            <a:t>Inputs</a:t>
          </a:r>
        </a:p>
      </xdr:txBody>
    </xdr:sp>
    <xdr:clientData/>
  </xdr:twoCellAnchor>
  <xdr:twoCellAnchor>
    <xdr:from>
      <xdr:col>13</xdr:col>
      <xdr:colOff>627239</xdr:colOff>
      <xdr:row>8</xdr:row>
      <xdr:rowOff>95250</xdr:rowOff>
    </xdr:from>
    <xdr:to>
      <xdr:col>15</xdr:col>
      <xdr:colOff>335639</xdr:colOff>
      <xdr:row>10</xdr:row>
      <xdr:rowOff>153112</xdr:rowOff>
    </xdr:to>
    <xdr:sp macro="" textlink="">
      <xdr:nvSpPr>
        <xdr:cNvPr id="23" name="Rectangle 22">
          <a:extLst>
            <a:ext uri="{FF2B5EF4-FFF2-40B4-BE49-F238E27FC236}">
              <a16:creationId xmlns:a16="http://schemas.microsoft.com/office/drawing/2014/main" id="{1122E8AD-4617-4B01-912C-46D32233762F}"/>
            </a:ext>
          </a:extLst>
        </xdr:cNvPr>
        <xdr:cNvSpPr/>
      </xdr:nvSpPr>
      <xdr:spPr>
        <a:xfrm>
          <a:off x="9542639" y="1866900"/>
          <a:ext cx="1080000" cy="400762"/>
        </a:xfrm>
        <a:prstGeom prst="rect">
          <a:avLst/>
        </a:prstGeom>
        <a:solidFill>
          <a:srgbClr val="FFDB8E"/>
        </a:solidFill>
        <a:ln>
          <a:solidFill>
            <a:schemeClr val="accent3"/>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b="1" i="0">
              <a:solidFill>
                <a:sysClr val="windowText" lastClr="000000"/>
              </a:solidFill>
              <a:latin typeface="+mn-lt"/>
            </a:rPr>
            <a:t>PCL</a:t>
          </a:r>
        </a:p>
      </xdr:txBody>
    </xdr:sp>
    <xdr:clientData/>
  </xdr:twoCellAnchor>
  <xdr:twoCellAnchor>
    <xdr:from>
      <xdr:col>16</xdr:col>
      <xdr:colOff>265290</xdr:colOff>
      <xdr:row>14</xdr:row>
      <xdr:rowOff>134134</xdr:rowOff>
    </xdr:from>
    <xdr:to>
      <xdr:col>17</xdr:col>
      <xdr:colOff>659490</xdr:colOff>
      <xdr:row>17</xdr:row>
      <xdr:rowOff>20546</xdr:rowOff>
    </xdr:to>
    <xdr:sp macro="" textlink="">
      <xdr:nvSpPr>
        <xdr:cNvPr id="24" name="Rectangle 23">
          <a:extLst>
            <a:ext uri="{FF2B5EF4-FFF2-40B4-BE49-F238E27FC236}">
              <a16:creationId xmlns:a16="http://schemas.microsoft.com/office/drawing/2014/main" id="{111F6E02-E876-4376-BDF7-0E695C7F6AFA}"/>
            </a:ext>
          </a:extLst>
        </xdr:cNvPr>
        <xdr:cNvSpPr/>
      </xdr:nvSpPr>
      <xdr:spPr>
        <a:xfrm>
          <a:off x="11238090" y="2934484"/>
          <a:ext cx="1080000" cy="400762"/>
        </a:xfrm>
        <a:prstGeom prst="rect">
          <a:avLst/>
        </a:prstGeom>
        <a:solidFill>
          <a:srgbClr val="FFDB8E"/>
        </a:solidFill>
        <a:ln>
          <a:solidFill>
            <a:schemeClr val="accent3"/>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b="1" i="0">
              <a:solidFill>
                <a:sysClr val="windowText" lastClr="000000"/>
              </a:solidFill>
              <a:latin typeface="+mn-lt"/>
            </a:rPr>
            <a:t>F_Inputs</a:t>
          </a:r>
        </a:p>
      </xdr:txBody>
    </xdr:sp>
    <xdr:clientData/>
  </xdr:twoCellAnchor>
  <xdr:twoCellAnchor>
    <xdr:from>
      <xdr:col>0</xdr:col>
      <xdr:colOff>219075</xdr:colOff>
      <xdr:row>11</xdr:row>
      <xdr:rowOff>10442</xdr:rowOff>
    </xdr:from>
    <xdr:to>
      <xdr:col>2</xdr:col>
      <xdr:colOff>66675</xdr:colOff>
      <xdr:row>14</xdr:row>
      <xdr:rowOff>86643</xdr:rowOff>
    </xdr:to>
    <xdr:sp macro="" textlink="">
      <xdr:nvSpPr>
        <xdr:cNvPr id="63" name="Rectangle 1">
          <a:extLst>
            <a:ext uri="{FF2B5EF4-FFF2-40B4-BE49-F238E27FC236}">
              <a16:creationId xmlns:a16="http://schemas.microsoft.com/office/drawing/2014/main" id="{81DABFB8-1177-4328-8E34-6C3F29CD81ED}"/>
            </a:ext>
          </a:extLst>
        </xdr:cNvPr>
        <xdr:cNvSpPr/>
      </xdr:nvSpPr>
      <xdr:spPr>
        <a:xfrm>
          <a:off x="219075" y="2296442"/>
          <a:ext cx="1219200" cy="590551"/>
        </a:xfrm>
        <a:prstGeom prst="rect">
          <a:avLst/>
        </a:prstGeom>
        <a:solidFill>
          <a:srgbClr val="98C561"/>
        </a:solidFill>
        <a:ln>
          <a:solidFill>
            <a:schemeClr val="accent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GB" sz="1100" b="1" i="0">
              <a:solidFill>
                <a:schemeClr val="lt1"/>
              </a:solidFill>
              <a:effectLst/>
              <a:latin typeface="+mn-lt"/>
              <a:ea typeface="+mn-ea"/>
              <a:cs typeface="+mn-cs"/>
            </a:rPr>
            <a:t>h. Enhanced</a:t>
          </a:r>
          <a:r>
            <a:rPr lang="en-GB" sz="1100" b="1" i="0" baseline="0">
              <a:solidFill>
                <a:schemeClr val="lt1"/>
              </a:solidFill>
              <a:effectLst/>
              <a:latin typeface="+mn-lt"/>
              <a:ea typeface="+mn-ea"/>
              <a:cs typeface="+mn-cs"/>
            </a:rPr>
            <a:t> Thresholds</a:t>
          </a:r>
          <a:endParaRPr lang="en-GB" sz="1100" b="0" i="0">
            <a:solidFill>
              <a:schemeClr val="bg1"/>
            </a:solidFill>
            <a:latin typeface="+mn-lt"/>
          </a:endParaRPr>
        </a:p>
      </xdr:txBody>
    </xdr:sp>
    <xdr:clientData/>
  </xdr:twoCellAnchor>
  <xdr:twoCellAnchor>
    <xdr:from>
      <xdr:col>15</xdr:col>
      <xdr:colOff>335640</xdr:colOff>
      <xdr:row>9</xdr:row>
      <xdr:rowOff>124181</xdr:rowOff>
    </xdr:from>
    <xdr:to>
      <xdr:col>17</xdr:col>
      <xdr:colOff>119491</xdr:colOff>
      <xdr:row>14</xdr:row>
      <xdr:rowOff>134134</xdr:rowOff>
    </xdr:to>
    <xdr:cxnSp macro="">
      <xdr:nvCxnSpPr>
        <xdr:cNvPr id="28" name="Connector: Elbow 27">
          <a:extLst>
            <a:ext uri="{FF2B5EF4-FFF2-40B4-BE49-F238E27FC236}">
              <a16:creationId xmlns:a16="http://schemas.microsoft.com/office/drawing/2014/main" id="{6C3CFD10-8EE1-4698-987F-72A416C29EB7}"/>
            </a:ext>
          </a:extLst>
        </xdr:cNvPr>
        <xdr:cNvCxnSpPr>
          <a:cxnSpLocks/>
          <a:stCxn id="24" idx="0"/>
          <a:endCxn id="23" idx="3"/>
        </xdr:cNvCxnSpPr>
      </xdr:nvCxnSpPr>
      <xdr:spPr>
        <a:xfrm rot="16200000" flipV="1">
          <a:off x="10766764" y="1923157"/>
          <a:ext cx="867203" cy="1155451"/>
        </a:xfrm>
        <a:prstGeom prst="bentConnector2">
          <a:avLst/>
        </a:prstGeom>
        <a:ln w="28575">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352425</xdr:colOff>
      <xdr:row>15</xdr:row>
      <xdr:rowOff>163065</xdr:rowOff>
    </xdr:from>
    <xdr:to>
      <xdr:col>16</xdr:col>
      <xdr:colOff>265290</xdr:colOff>
      <xdr:row>15</xdr:row>
      <xdr:rowOff>166805</xdr:rowOff>
    </xdr:to>
    <xdr:cxnSp macro="">
      <xdr:nvCxnSpPr>
        <xdr:cNvPr id="32" name="Straight Arrow Connector 31">
          <a:extLst>
            <a:ext uri="{FF2B5EF4-FFF2-40B4-BE49-F238E27FC236}">
              <a16:creationId xmlns:a16="http://schemas.microsoft.com/office/drawing/2014/main" id="{1D2F9ED4-A423-4BC9-B43F-307F15771624}"/>
            </a:ext>
          </a:extLst>
        </xdr:cNvPr>
        <xdr:cNvCxnSpPr>
          <a:stCxn id="24" idx="1"/>
          <a:endCxn id="16" idx="3"/>
        </xdr:cNvCxnSpPr>
      </xdr:nvCxnSpPr>
      <xdr:spPr>
        <a:xfrm flipH="1">
          <a:off x="9267825" y="3134865"/>
          <a:ext cx="1970265" cy="3740"/>
        </a:xfrm>
        <a:prstGeom prst="straightConnector1">
          <a:avLst/>
        </a:prstGeom>
        <a:ln w="28575">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352424</xdr:colOff>
      <xdr:row>9</xdr:row>
      <xdr:rowOff>124181</xdr:rowOff>
    </xdr:from>
    <xdr:to>
      <xdr:col>13</xdr:col>
      <xdr:colOff>627239</xdr:colOff>
      <xdr:row>9</xdr:row>
      <xdr:rowOff>128030</xdr:rowOff>
    </xdr:to>
    <xdr:cxnSp macro="">
      <xdr:nvCxnSpPr>
        <xdr:cNvPr id="35" name="Straight Arrow Connector 34">
          <a:extLst>
            <a:ext uri="{FF2B5EF4-FFF2-40B4-BE49-F238E27FC236}">
              <a16:creationId xmlns:a16="http://schemas.microsoft.com/office/drawing/2014/main" id="{00351A01-417E-4B8F-88F6-C2F42E80525F}"/>
            </a:ext>
          </a:extLst>
        </xdr:cNvPr>
        <xdr:cNvCxnSpPr>
          <a:stCxn id="23" idx="1"/>
          <a:endCxn id="15" idx="3"/>
        </xdr:cNvCxnSpPr>
      </xdr:nvCxnSpPr>
      <xdr:spPr>
        <a:xfrm flipH="1">
          <a:off x="9267824" y="2067281"/>
          <a:ext cx="274815" cy="3849"/>
        </a:xfrm>
        <a:prstGeom prst="straightConnector1">
          <a:avLst/>
        </a:prstGeom>
        <a:ln w="28575">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638175</xdr:colOff>
      <xdr:row>11</xdr:row>
      <xdr:rowOff>28574</xdr:rowOff>
    </xdr:from>
    <xdr:to>
      <xdr:col>5</xdr:col>
      <xdr:colOff>609599</xdr:colOff>
      <xdr:row>14</xdr:row>
      <xdr:rowOff>78036</xdr:rowOff>
    </xdr:to>
    <xdr:sp macro="" textlink="">
      <xdr:nvSpPr>
        <xdr:cNvPr id="40" name="Rectangle 9">
          <a:extLst>
            <a:ext uri="{FF2B5EF4-FFF2-40B4-BE49-F238E27FC236}">
              <a16:creationId xmlns:a16="http://schemas.microsoft.com/office/drawing/2014/main" id="{4E4EBECD-6612-2B6C-8C6C-B811CE4B1B91}"/>
            </a:ext>
          </a:extLst>
        </xdr:cNvPr>
        <xdr:cNvSpPr/>
      </xdr:nvSpPr>
      <xdr:spPr>
        <a:xfrm>
          <a:off x="2019300" y="2338387"/>
          <a:ext cx="2043112" cy="620962"/>
        </a:xfrm>
        <a:prstGeom prst="rect">
          <a:avLst/>
        </a:prstGeom>
        <a:solidFill>
          <a:srgbClr val="CCCCCE"/>
        </a:solidFill>
        <a:ln>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GB" sz="1100" b="1" i="0">
              <a:solidFill>
                <a:sysClr val="windowText" lastClr="000000"/>
              </a:solidFill>
              <a:effectLst/>
              <a:latin typeface="+mn-lt"/>
              <a:ea typeface="+mn-ea"/>
              <a:cs typeface="+mn-cs"/>
            </a:rPr>
            <a:t>f.</a:t>
          </a:r>
          <a:r>
            <a:rPr lang="en-GB" sz="1100" b="1" i="0" baseline="0">
              <a:solidFill>
                <a:sysClr val="windowText" lastClr="000000"/>
              </a:solidFill>
              <a:effectLst/>
              <a:latin typeface="+mn-lt"/>
              <a:ea typeface="+mn-ea"/>
              <a:cs typeface="+mn-cs"/>
            </a:rPr>
            <a:t> Calculate PCC enhanced thresholds</a:t>
          </a:r>
        </a:p>
      </xdr:txBody>
    </xdr:sp>
    <xdr:clientData/>
  </xdr:twoCellAnchor>
  <xdr:twoCellAnchor>
    <xdr:from>
      <xdr:col>5</xdr:col>
      <xdr:colOff>609600</xdr:colOff>
      <xdr:row>8</xdr:row>
      <xdr:rowOff>21862</xdr:rowOff>
    </xdr:from>
    <xdr:to>
      <xdr:col>6</xdr:col>
      <xdr:colOff>522463</xdr:colOff>
      <xdr:row>12</xdr:row>
      <xdr:rowOff>143793</xdr:rowOff>
    </xdr:to>
    <xdr:cxnSp macro="">
      <xdr:nvCxnSpPr>
        <xdr:cNvPr id="41" name="Connector: Elbow 40">
          <a:extLst>
            <a:ext uri="{FF2B5EF4-FFF2-40B4-BE49-F238E27FC236}">
              <a16:creationId xmlns:a16="http://schemas.microsoft.com/office/drawing/2014/main" id="{81A9980E-75F6-4837-96CB-C759880CF89D}"/>
            </a:ext>
          </a:extLst>
        </xdr:cNvPr>
        <xdr:cNvCxnSpPr>
          <a:cxnSpLocks/>
          <a:stCxn id="11" idx="1"/>
          <a:endCxn id="3" idx="3"/>
        </xdr:cNvCxnSpPr>
      </xdr:nvCxnSpPr>
      <xdr:spPr>
        <a:xfrm rot="10800000">
          <a:off x="4062413" y="1760175"/>
          <a:ext cx="603425" cy="883931"/>
        </a:xfrm>
        <a:prstGeom prst="bentConnector3">
          <a:avLst>
            <a:gd name="adj1" fmla="val 50000"/>
          </a:avLst>
        </a:prstGeom>
        <a:ln w="28575">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609600</xdr:colOff>
      <xdr:row>12</xdr:row>
      <xdr:rowOff>143791</xdr:rowOff>
    </xdr:from>
    <xdr:to>
      <xdr:col>6</xdr:col>
      <xdr:colOff>522463</xdr:colOff>
      <xdr:row>12</xdr:row>
      <xdr:rowOff>148554</xdr:rowOff>
    </xdr:to>
    <xdr:cxnSp macro="">
      <xdr:nvCxnSpPr>
        <xdr:cNvPr id="44" name="Connector: Elbow 43">
          <a:extLst>
            <a:ext uri="{FF2B5EF4-FFF2-40B4-BE49-F238E27FC236}">
              <a16:creationId xmlns:a16="http://schemas.microsoft.com/office/drawing/2014/main" id="{5684C711-FA8B-41CD-A167-6D081C980E57}"/>
            </a:ext>
          </a:extLst>
        </xdr:cNvPr>
        <xdr:cNvCxnSpPr>
          <a:cxnSpLocks/>
          <a:stCxn id="11" idx="1"/>
          <a:endCxn id="40" idx="3"/>
        </xdr:cNvCxnSpPr>
      </xdr:nvCxnSpPr>
      <xdr:spPr>
        <a:xfrm rot="10800000" flipV="1">
          <a:off x="4062413" y="2644104"/>
          <a:ext cx="603425" cy="4763"/>
        </a:xfrm>
        <a:prstGeom prst="bentConnector3">
          <a:avLst>
            <a:gd name="adj1" fmla="val 50000"/>
          </a:avLst>
        </a:prstGeom>
        <a:ln w="28575">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609599</xdr:colOff>
      <xdr:row>16</xdr:row>
      <xdr:rowOff>160461</xdr:rowOff>
    </xdr:from>
    <xdr:to>
      <xdr:col>17</xdr:col>
      <xdr:colOff>117109</xdr:colOff>
      <xdr:row>17</xdr:row>
      <xdr:rowOff>20546</xdr:rowOff>
    </xdr:to>
    <xdr:cxnSp macro="">
      <xdr:nvCxnSpPr>
        <xdr:cNvPr id="47" name="Connector: Elbow 46">
          <a:extLst>
            <a:ext uri="{FF2B5EF4-FFF2-40B4-BE49-F238E27FC236}">
              <a16:creationId xmlns:a16="http://schemas.microsoft.com/office/drawing/2014/main" id="{79B922F7-150C-44E9-B017-43B0285A1C8A}"/>
            </a:ext>
          </a:extLst>
        </xdr:cNvPr>
        <xdr:cNvCxnSpPr>
          <a:cxnSpLocks/>
          <a:stCxn id="24" idx="2"/>
          <a:endCxn id="13" idx="3"/>
        </xdr:cNvCxnSpPr>
      </xdr:nvCxnSpPr>
      <xdr:spPr>
        <a:xfrm rot="5400000" flipH="1">
          <a:off x="7934249" y="-449063"/>
          <a:ext cx="50585" cy="7794260"/>
        </a:xfrm>
        <a:prstGeom prst="bentConnector4">
          <a:avLst>
            <a:gd name="adj1" fmla="val -451913"/>
            <a:gd name="adj2" fmla="val 96251"/>
          </a:avLst>
        </a:prstGeom>
        <a:ln w="28575">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8</xdr:row>
      <xdr:rowOff>21861</xdr:rowOff>
    </xdr:from>
    <xdr:to>
      <xdr:col>2</xdr:col>
      <xdr:colOff>638175</xdr:colOff>
      <xdr:row>12</xdr:row>
      <xdr:rowOff>143793</xdr:rowOff>
    </xdr:to>
    <xdr:cxnSp macro="">
      <xdr:nvCxnSpPr>
        <xdr:cNvPr id="52" name="Connector: Elbow 51">
          <a:extLst>
            <a:ext uri="{FF2B5EF4-FFF2-40B4-BE49-F238E27FC236}">
              <a16:creationId xmlns:a16="http://schemas.microsoft.com/office/drawing/2014/main" id="{BFFD949C-32E4-44AA-A225-FF9217214820}"/>
            </a:ext>
          </a:extLst>
        </xdr:cNvPr>
        <xdr:cNvCxnSpPr>
          <a:cxnSpLocks/>
          <a:stCxn id="3" idx="1"/>
          <a:endCxn id="63" idx="3"/>
        </xdr:cNvCxnSpPr>
      </xdr:nvCxnSpPr>
      <xdr:spPr>
        <a:xfrm rot="10800000" flipV="1">
          <a:off x="1447800" y="1760174"/>
          <a:ext cx="571500" cy="883932"/>
        </a:xfrm>
        <a:prstGeom prst="bentConnector3">
          <a:avLst>
            <a:gd name="adj1" fmla="val 50000"/>
          </a:avLst>
        </a:prstGeom>
        <a:ln w="28575">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12</xdr:row>
      <xdr:rowOff>143793</xdr:rowOff>
    </xdr:from>
    <xdr:to>
      <xdr:col>2</xdr:col>
      <xdr:colOff>638175</xdr:colOff>
      <xdr:row>12</xdr:row>
      <xdr:rowOff>148555</xdr:rowOff>
    </xdr:to>
    <xdr:cxnSp macro="">
      <xdr:nvCxnSpPr>
        <xdr:cNvPr id="56" name="Connector: Elbow 55">
          <a:extLst>
            <a:ext uri="{FF2B5EF4-FFF2-40B4-BE49-F238E27FC236}">
              <a16:creationId xmlns:a16="http://schemas.microsoft.com/office/drawing/2014/main" id="{7CC571E0-48EB-44B5-B1AB-4F76A5C79AEB}"/>
            </a:ext>
          </a:extLst>
        </xdr:cNvPr>
        <xdr:cNvCxnSpPr>
          <a:cxnSpLocks/>
          <a:stCxn id="40" idx="1"/>
          <a:endCxn id="63" idx="3"/>
        </xdr:cNvCxnSpPr>
      </xdr:nvCxnSpPr>
      <xdr:spPr>
        <a:xfrm rot="10800000">
          <a:off x="1447800" y="2644106"/>
          <a:ext cx="571500" cy="4762"/>
        </a:xfrm>
        <a:prstGeom prst="bentConnector3">
          <a:avLst>
            <a:gd name="adj1" fmla="val 50000"/>
          </a:avLst>
        </a:prstGeom>
        <a:ln w="28575">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638175</xdr:colOff>
      <xdr:row>15</xdr:row>
      <xdr:rowOff>40480</xdr:rowOff>
    </xdr:from>
    <xdr:to>
      <xdr:col>5</xdr:col>
      <xdr:colOff>609599</xdr:colOff>
      <xdr:row>18</xdr:row>
      <xdr:rowOff>89942</xdr:rowOff>
    </xdr:to>
    <xdr:sp macro="" textlink="">
      <xdr:nvSpPr>
        <xdr:cNvPr id="13" name="Rectangle 9">
          <a:extLst>
            <a:ext uri="{FF2B5EF4-FFF2-40B4-BE49-F238E27FC236}">
              <a16:creationId xmlns:a16="http://schemas.microsoft.com/office/drawing/2014/main" id="{B442DBDA-7F24-346B-5038-0F02BB6FECDD}"/>
            </a:ext>
          </a:extLst>
        </xdr:cNvPr>
        <xdr:cNvSpPr/>
      </xdr:nvSpPr>
      <xdr:spPr>
        <a:xfrm>
          <a:off x="2019300" y="3112293"/>
          <a:ext cx="2043112" cy="620962"/>
        </a:xfrm>
        <a:prstGeom prst="rect">
          <a:avLst/>
        </a:prstGeom>
        <a:solidFill>
          <a:srgbClr val="CCCCCE"/>
        </a:solidFill>
        <a:ln>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GB" sz="1100" b="1" i="0">
              <a:solidFill>
                <a:sysClr val="windowText" lastClr="000000"/>
              </a:solidFill>
              <a:effectLst/>
              <a:latin typeface="+mn-lt"/>
              <a:ea typeface="+mn-ea"/>
              <a:cs typeface="+mn-cs"/>
            </a:rPr>
            <a:t>g.</a:t>
          </a:r>
          <a:r>
            <a:rPr lang="en-GB" sz="1100" b="1" i="0" baseline="0">
              <a:solidFill>
                <a:sysClr val="windowText" lastClr="000000"/>
              </a:solidFill>
              <a:effectLst/>
              <a:latin typeface="+mn-lt"/>
              <a:ea typeface="+mn-ea"/>
              <a:cs typeface="+mn-cs"/>
            </a:rPr>
            <a:t> Calculate leakage enhanced thresholds</a:t>
          </a:r>
        </a:p>
      </xdr:txBody>
    </xdr:sp>
    <xdr:clientData/>
  </xdr:twoCellAnchor>
  <xdr:twoCellAnchor>
    <xdr:from>
      <xdr:col>2</xdr:col>
      <xdr:colOff>66675</xdr:colOff>
      <xdr:row>12</xdr:row>
      <xdr:rowOff>143793</xdr:rowOff>
    </xdr:from>
    <xdr:to>
      <xdr:col>2</xdr:col>
      <xdr:colOff>638175</xdr:colOff>
      <xdr:row>16</xdr:row>
      <xdr:rowOff>160461</xdr:rowOff>
    </xdr:to>
    <xdr:cxnSp macro="">
      <xdr:nvCxnSpPr>
        <xdr:cNvPr id="33" name="Connector: Elbow 32">
          <a:extLst>
            <a:ext uri="{FF2B5EF4-FFF2-40B4-BE49-F238E27FC236}">
              <a16:creationId xmlns:a16="http://schemas.microsoft.com/office/drawing/2014/main" id="{BA603820-E46E-35D6-24E2-66F6961F2D74}"/>
            </a:ext>
          </a:extLst>
        </xdr:cNvPr>
        <xdr:cNvCxnSpPr>
          <a:cxnSpLocks/>
          <a:stCxn id="13" idx="1"/>
          <a:endCxn id="63" idx="3"/>
        </xdr:cNvCxnSpPr>
      </xdr:nvCxnSpPr>
      <xdr:spPr>
        <a:xfrm rot="10800000">
          <a:off x="1447800" y="2644106"/>
          <a:ext cx="571500" cy="778668"/>
        </a:xfrm>
        <a:prstGeom prst="bentConnector3">
          <a:avLst>
            <a:gd name="adj1" fmla="val 50000"/>
          </a:avLst>
        </a:prstGeom>
        <a:ln w="28575">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609600</xdr:colOff>
      <xdr:row>12</xdr:row>
      <xdr:rowOff>143791</xdr:rowOff>
    </xdr:from>
    <xdr:to>
      <xdr:col>6</xdr:col>
      <xdr:colOff>522463</xdr:colOff>
      <xdr:row>16</xdr:row>
      <xdr:rowOff>160460</xdr:rowOff>
    </xdr:to>
    <xdr:cxnSp macro="">
      <xdr:nvCxnSpPr>
        <xdr:cNvPr id="37" name="Connector: Elbow 36">
          <a:extLst>
            <a:ext uri="{FF2B5EF4-FFF2-40B4-BE49-F238E27FC236}">
              <a16:creationId xmlns:a16="http://schemas.microsoft.com/office/drawing/2014/main" id="{1E72FE2C-04C2-14B6-9B68-952A4B9A7315}"/>
            </a:ext>
          </a:extLst>
        </xdr:cNvPr>
        <xdr:cNvCxnSpPr>
          <a:cxnSpLocks/>
          <a:stCxn id="11" idx="1"/>
          <a:endCxn id="13" idx="3"/>
        </xdr:cNvCxnSpPr>
      </xdr:nvCxnSpPr>
      <xdr:spPr>
        <a:xfrm rot="10800000" flipV="1">
          <a:off x="4062413" y="2644104"/>
          <a:ext cx="603425" cy="778669"/>
        </a:xfrm>
        <a:prstGeom prst="bentConnector3">
          <a:avLst>
            <a:gd name="adj1" fmla="val 50000"/>
          </a:avLst>
        </a:prstGeom>
        <a:ln w="28575">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ofwat.sharepoint.com/sites/ofw-pr24/PostFD%20phase/Outcomes/ODI%20rates%20and%20risk/Post%20CMA%20model%20updates/PR24-CMA-OC17-ODI-rates-Performance-Range-Model-1-v2.xlsx" TargetMode="External"/><Relationship Id="rId1" Type="http://schemas.openxmlformats.org/officeDocument/2006/relationships/externalLinkPath" Target="PR24-CMA-OC17-ODI-rates-Performance-Range-Model-1-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LEAR_SHEET"/>
      <sheetName val="Cover"/>
      <sheetName val="Change Log"/>
      <sheetName val="Conceptual Model"/>
      <sheetName val="Output &gt;"/>
      <sheetName val="F_Outputs"/>
      <sheetName val="Outputs for combined model"/>
      <sheetName val="P10P90"/>
      <sheetName val="Peformance range calcs &gt;"/>
      <sheetName val="d.%Dif to PCL"/>
      <sheetName val="c.Dif to PCL"/>
      <sheetName val="b.PCL values"/>
      <sheetName val="a.Performance"/>
      <sheetName val="Inputs &gt;"/>
      <sheetName val="Mains Length"/>
      <sheetName val="PCL"/>
      <sheetName val="Performance"/>
      <sheetName val="Sewer length"/>
      <sheetName val="Compani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wat_1">
  <a:themeElements>
    <a:clrScheme name="Ofwat">
      <a:dk1>
        <a:sysClr val="windowText" lastClr="000000"/>
      </a:dk1>
      <a:lt1>
        <a:sysClr val="window" lastClr="FFFFFF"/>
      </a:lt1>
      <a:dk2>
        <a:srgbClr val="003595"/>
      </a:dk2>
      <a:lt2>
        <a:srgbClr val="DCECF5"/>
      </a:lt2>
      <a:accent1>
        <a:srgbClr val="0071CE"/>
      </a:accent1>
      <a:accent2>
        <a:srgbClr val="63656A"/>
      </a:accent2>
      <a:accent3>
        <a:srgbClr val="FFB81D"/>
      </a:accent3>
      <a:accent4>
        <a:srgbClr val="62A70F"/>
      </a:accent4>
      <a:accent5>
        <a:srgbClr val="FF8772"/>
      </a:accent5>
      <a:accent6>
        <a:srgbClr val="D60037"/>
      </a:accent6>
      <a:hlink>
        <a:srgbClr val="0071CE"/>
      </a:hlink>
      <a:folHlink>
        <a:srgbClr val="94368D"/>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wat 2016" id="{A420DE61-A4E8-4DB5-890E-1E2F09860D19}" vid="{7B41E948-0C9A-4054-BED8-27FCA73304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24@ofwat.gov.uk"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1"/>
  <sheetViews>
    <sheetView workbookViewId="0">
      <selection activeCell="B14" sqref="B14"/>
    </sheetView>
  </sheetViews>
  <sheetFormatPr defaultRowHeight="14.25"/>
  <cols>
    <col min="2" max="2" width="15" bestFit="1" customWidth="1"/>
  </cols>
  <sheetData>
    <row r="1" spans="1:2">
      <c r="A1" t="s">
        <v>0</v>
      </c>
      <c r="B1" t="s">
        <v>1</v>
      </c>
    </row>
    <row r="2" spans="1:2">
      <c r="A2" t="s">
        <v>2</v>
      </c>
      <c r="B2" s="95">
        <v>9095</v>
      </c>
    </row>
    <row r="3" spans="1:2">
      <c r="A3" t="s">
        <v>3</v>
      </c>
      <c r="B3" t="s">
        <v>4</v>
      </c>
    </row>
    <row r="4" spans="1:2">
      <c r="A4" t="s">
        <v>5</v>
      </c>
      <c r="B4" t="s">
        <v>6</v>
      </c>
    </row>
    <row r="5" spans="1:2">
      <c r="A5" t="s">
        <v>7</v>
      </c>
      <c r="B5" t="s">
        <v>8</v>
      </c>
    </row>
    <row r="6" spans="1:2">
      <c r="A6" t="s">
        <v>9</v>
      </c>
      <c r="B6" s="95">
        <v>0</v>
      </c>
    </row>
    <row r="7" spans="1:2">
      <c r="A7" t="s">
        <v>10</v>
      </c>
      <c r="B7" s="95">
        <v>33356</v>
      </c>
    </row>
    <row r="8" spans="1:2">
      <c r="A8" t="s">
        <v>11</v>
      </c>
      <c r="B8" t="s">
        <v>12</v>
      </c>
    </row>
    <row r="9" spans="1:2">
      <c r="A9" t="s">
        <v>13</v>
      </c>
      <c r="B9" t="s">
        <v>14</v>
      </c>
    </row>
    <row r="10" spans="1:2">
      <c r="A10" t="s">
        <v>15</v>
      </c>
      <c r="B10" t="s">
        <v>16</v>
      </c>
    </row>
    <row r="11" spans="1:2">
      <c r="A11" t="s">
        <v>17</v>
      </c>
      <c r="B11" t="s">
        <v>16</v>
      </c>
    </row>
    <row r="12" spans="1:2">
      <c r="A12" t="s">
        <v>18</v>
      </c>
      <c r="B12" s="95">
        <v>0</v>
      </c>
    </row>
    <row r="13" spans="1:2">
      <c r="A13" t="s">
        <v>19</v>
      </c>
      <c r="B13" s="95">
        <v>0</v>
      </c>
    </row>
    <row r="14" spans="1:2">
      <c r="A14" t="s">
        <v>20</v>
      </c>
      <c r="B14" s="119">
        <v>46112.689259259256</v>
      </c>
    </row>
    <row r="15" spans="1:2">
      <c r="A15" t="s">
        <v>21</v>
      </c>
      <c r="B15" s="95">
        <v>33359</v>
      </c>
    </row>
    <row r="16" spans="1:2">
      <c r="A16" t="s">
        <v>22</v>
      </c>
      <c r="B16" t="s">
        <v>12</v>
      </c>
    </row>
    <row r="17" spans="1:2">
      <c r="A17" t="s">
        <v>23</v>
      </c>
      <c r="B17" t="s">
        <v>14</v>
      </c>
    </row>
    <row r="18" spans="1:2">
      <c r="A18" t="s">
        <v>24</v>
      </c>
      <c r="B18" t="s">
        <v>25</v>
      </c>
    </row>
    <row r="19" spans="1:2">
      <c r="A19" t="s">
        <v>26</v>
      </c>
      <c r="B19" s="95">
        <v>219</v>
      </c>
    </row>
    <row r="20" spans="1:2">
      <c r="A20" t="s">
        <v>27</v>
      </c>
      <c r="B20" t="s">
        <v>28</v>
      </c>
    </row>
    <row r="21" spans="1:2">
      <c r="A21" t="s">
        <v>29</v>
      </c>
      <c r="B21" s="119">
        <v>46112.711134259262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8D7B4-85C1-4879-9290-334372E5AD62}">
  <sheetPr>
    <tabColor rgb="FFCCCCCE"/>
  </sheetPr>
  <dimension ref="A1:T174"/>
  <sheetViews>
    <sheetView showGridLines="0" zoomScale="80" zoomScaleNormal="80" workbookViewId="0">
      <selection activeCell="B36" sqref="B36"/>
    </sheetView>
  </sheetViews>
  <sheetFormatPr defaultColWidth="0" defaultRowHeight="12.75" zeroHeight="1"/>
  <cols>
    <col min="1" max="1" width="9" style="20" customWidth="1"/>
    <col min="2" max="2" width="3.375" style="20" bestFit="1" customWidth="1"/>
    <col min="3" max="3" width="15" style="20" customWidth="1"/>
    <col min="4" max="15" width="9" style="20" customWidth="1"/>
    <col min="16" max="16" width="14.375" style="41" customWidth="1"/>
    <col min="17" max="17" width="9" style="41" customWidth="1"/>
    <col min="18" max="20" width="0" style="20" hidden="1" customWidth="1"/>
    <col min="21" max="16384" width="9" style="20" hidden="1"/>
  </cols>
  <sheetData>
    <row r="1" spans="1:17" s="28" customFormat="1" ht="31.5">
      <c r="A1" s="28" t="str">
        <f ca="1" xml:space="preserve"> RIGHT(CELL("filename", A1), LEN(CELL("filename", A1)) - SEARCH("]", CELL("filename", A1)))</f>
        <v>g. LEA enhanced threshold</v>
      </c>
      <c r="H1" s="47"/>
      <c r="P1" s="47"/>
      <c r="Q1" s="47"/>
    </row>
    <row r="2" spans="1:17"/>
    <row r="3" spans="1:17" s="21" customFormat="1">
      <c r="A3" s="45" t="s">
        <v>126</v>
      </c>
      <c r="I3" s="20"/>
      <c r="J3" s="20"/>
      <c r="K3" s="20"/>
      <c r="L3" s="20"/>
      <c r="M3" s="20"/>
      <c r="N3" s="20"/>
      <c r="O3" s="20"/>
      <c r="P3" s="42"/>
      <c r="Q3" s="42"/>
    </row>
    <row r="4" spans="1:17"/>
    <row r="5" spans="1:17"/>
    <row r="6" spans="1:17">
      <c r="C6" s="22" t="s">
        <v>127</v>
      </c>
      <c r="E6" s="22" t="s">
        <v>148</v>
      </c>
    </row>
    <row r="7" spans="1:17">
      <c r="C7" s="22" t="s">
        <v>118</v>
      </c>
      <c r="D7" s="22" t="s">
        <v>129</v>
      </c>
      <c r="E7" s="22" t="s">
        <v>130</v>
      </c>
      <c r="F7" s="22" t="s">
        <v>131</v>
      </c>
      <c r="G7" s="22" t="s">
        <v>132</v>
      </c>
      <c r="H7" s="22" t="s">
        <v>133</v>
      </c>
      <c r="I7" s="22" t="s">
        <v>134</v>
      </c>
      <c r="J7" s="22" t="s">
        <v>135</v>
      </c>
      <c r="K7" s="22" t="s">
        <v>63</v>
      </c>
      <c r="L7" s="22" t="s">
        <v>64</v>
      </c>
      <c r="M7" s="22" t="s">
        <v>65</v>
      </c>
      <c r="N7" s="22" t="s">
        <v>66</v>
      </c>
      <c r="O7" s="22" t="s">
        <v>67</v>
      </c>
    </row>
    <row r="8" spans="1:17">
      <c r="A8" s="41"/>
      <c r="B8" s="44" t="s">
        <v>149</v>
      </c>
      <c r="C8" s="20" t="s">
        <v>68</v>
      </c>
      <c r="I8" s="57">
        <f xml:space="preserve"> SUMIFS( F_Inputs!L:L, F_Inputs!$A:$A, $C8, F_Inputs!$B:$B, $P8 )</f>
        <v>182.1</v>
      </c>
      <c r="J8" s="57">
        <f xml:space="preserve"> SUMIFS( F_Inputs!M:M, F_Inputs!$A:$A, $C8, F_Inputs!$B:$B, $P8 )</f>
        <v>173.3</v>
      </c>
      <c r="K8" s="57">
        <f xml:space="preserve"> SUMIFS( F_Inputs!N:N, F_Inputs!$A:$A, $C8, F_Inputs!$B:$B, $P8 )</f>
        <v>168</v>
      </c>
      <c r="L8" s="57">
        <f xml:space="preserve"> SUMIFS( F_Inputs!O:O, F_Inputs!$A:$A, $C8, F_Inputs!$B:$B, $P8 )</f>
        <v>162.69999999999999</v>
      </c>
      <c r="M8" s="57">
        <f xml:space="preserve"> SUMIFS( F_Inputs!P:P, F_Inputs!$A:$A, $C8, F_Inputs!$B:$B, $P8 )</f>
        <v>157.30000000000001</v>
      </c>
      <c r="N8" s="57">
        <f xml:space="preserve"> SUMIFS( F_Inputs!Q:Q, F_Inputs!$A:$A, $C8, F_Inputs!$B:$B, $P8 )</f>
        <v>155.30000000000001</v>
      </c>
      <c r="O8" s="57">
        <f xml:space="preserve"> SUMIFS( F_Inputs!R:R, F_Inputs!$A:$A, $C8, F_Inputs!$B:$B, $P8 )</f>
        <v>151.5</v>
      </c>
      <c r="P8" s="41" t="s">
        <v>150</v>
      </c>
    </row>
    <row r="9" spans="1:17">
      <c r="A9" s="41"/>
      <c r="B9" s="44" t="s">
        <v>149</v>
      </c>
      <c r="C9" s="20" t="s">
        <v>100</v>
      </c>
      <c r="I9" s="57">
        <f xml:space="preserve"> SUMIFS( F_Inputs!L:L, F_Inputs!$A:$A, $C9, F_Inputs!$B:$B, $P9 )</f>
        <v>261.60000000000002</v>
      </c>
      <c r="J9" s="57">
        <f xml:space="preserve"> SUMIFS( F_Inputs!M:M, F_Inputs!$A:$A, $C9, F_Inputs!$B:$B, $P9 )</f>
        <v>228.5</v>
      </c>
      <c r="K9" s="57">
        <f xml:space="preserve"> SUMIFS( F_Inputs!N:N, F_Inputs!$A:$A, $C9, F_Inputs!$B:$B, $P9 )</f>
        <v>217.3</v>
      </c>
      <c r="L9" s="57">
        <f xml:space="preserve"> SUMIFS( F_Inputs!O:O, F_Inputs!$A:$A, $C9, F_Inputs!$B:$B, $P9 )</f>
        <v>206.1</v>
      </c>
      <c r="M9" s="57">
        <f xml:space="preserve"> SUMIFS( F_Inputs!P:P, F_Inputs!$A:$A, $C9, F_Inputs!$B:$B, $P9 )</f>
        <v>194.9</v>
      </c>
      <c r="N9" s="57">
        <f xml:space="preserve"> SUMIFS( F_Inputs!Q:Q, F_Inputs!$A:$A, $C9, F_Inputs!$B:$B, $P9 )</f>
        <v>183.7</v>
      </c>
      <c r="O9" s="57">
        <f xml:space="preserve"> SUMIFS( F_Inputs!R:R, F_Inputs!$A:$A, $C9, F_Inputs!$B:$B, $P9 )</f>
        <v>172.7</v>
      </c>
      <c r="P9" s="41" t="s">
        <v>150</v>
      </c>
    </row>
    <row r="10" spans="1:17">
      <c r="A10" s="41"/>
      <c r="B10" s="44" t="s">
        <v>149</v>
      </c>
      <c r="C10" s="20" t="s">
        <v>101</v>
      </c>
      <c r="I10" s="57">
        <f xml:space="preserve"> SUMIFS( F_Inputs!L:L, F_Inputs!$A:$A, $C10, F_Inputs!$B:$B, $P10 )</f>
        <v>15.7</v>
      </c>
      <c r="J10" s="57">
        <f xml:space="preserve"> SUMIFS( F_Inputs!M:M, F_Inputs!$A:$A, $C10, F_Inputs!$B:$B, $P10 )</f>
        <v>13.2</v>
      </c>
      <c r="K10" s="57">
        <f xml:space="preserve"> SUMIFS( F_Inputs!N:N, F_Inputs!$A:$A, $C10, F_Inputs!$B:$B, $P10 )</f>
        <v>13.1</v>
      </c>
      <c r="L10" s="57">
        <f xml:space="preserve"> SUMIFS( F_Inputs!O:O, F_Inputs!$A:$A, $C10, F_Inputs!$B:$B, $P10 )</f>
        <v>13</v>
      </c>
      <c r="M10" s="57">
        <f xml:space="preserve"> SUMIFS( F_Inputs!P:P, F_Inputs!$A:$A, $C10, F_Inputs!$B:$B, $P10 )</f>
        <v>12.9</v>
      </c>
      <c r="N10" s="57">
        <f xml:space="preserve"> SUMIFS( F_Inputs!Q:Q, F_Inputs!$A:$A, $C10, F_Inputs!$B:$B, $P10 )</f>
        <v>12.9</v>
      </c>
      <c r="O10" s="57">
        <f xml:space="preserve"> SUMIFS( F_Inputs!R:R, F_Inputs!$A:$A, $C10, F_Inputs!$B:$B, $P10 )</f>
        <v>12.8</v>
      </c>
      <c r="P10" s="41" t="s">
        <v>150</v>
      </c>
    </row>
    <row r="11" spans="1:17">
      <c r="A11" s="41"/>
      <c r="B11" s="44" t="s">
        <v>149</v>
      </c>
      <c r="C11" s="20" t="s">
        <v>102</v>
      </c>
      <c r="I11" s="57">
        <f xml:space="preserve"> SUMIFS( F_Inputs!L:L, F_Inputs!$A:$A, $C11, F_Inputs!$B:$B, $P11 )</f>
        <v>170.8</v>
      </c>
      <c r="J11" s="57">
        <f xml:space="preserve"> SUMIFS( F_Inputs!M:M, F_Inputs!$A:$A, $C11, F_Inputs!$B:$B, $P11 )</f>
        <v>168.4</v>
      </c>
      <c r="K11" s="57">
        <f xml:space="preserve"> SUMIFS( F_Inputs!N:N, F_Inputs!$A:$A, $C11, F_Inputs!$B:$B, $P11 )</f>
        <v>165.9</v>
      </c>
      <c r="L11" s="57">
        <f xml:space="preserve"> SUMIFS( F_Inputs!O:O, F_Inputs!$A:$A, $C11, F_Inputs!$B:$B, $P11 )</f>
        <v>163.6</v>
      </c>
      <c r="M11" s="57">
        <f xml:space="preserve"> SUMIFS( F_Inputs!P:P, F_Inputs!$A:$A, $C11, F_Inputs!$B:$B, $P11 )</f>
        <v>161.19999999999999</v>
      </c>
      <c r="N11" s="57">
        <f xml:space="preserve"> SUMIFS( F_Inputs!Q:Q, F_Inputs!$A:$A, $C11, F_Inputs!$B:$B, $P11 )</f>
        <v>158.69999999999999</v>
      </c>
      <c r="O11" s="57">
        <f xml:space="preserve"> SUMIFS( F_Inputs!R:R, F_Inputs!$A:$A, $C11, F_Inputs!$B:$B, $P11 )</f>
        <v>156.30000000000001</v>
      </c>
      <c r="P11" s="41" t="s">
        <v>150</v>
      </c>
    </row>
    <row r="12" spans="1:17">
      <c r="A12" s="41"/>
      <c r="B12" s="44" t="s">
        <v>149</v>
      </c>
      <c r="C12" s="20" t="s">
        <v>103</v>
      </c>
      <c r="I12" s="57">
        <f xml:space="preserve"> SUMIFS( F_Inputs!L:L, F_Inputs!$A:$A, $C12, F_Inputs!$B:$B, $P12 )</f>
        <v>379.5</v>
      </c>
      <c r="J12" s="57">
        <f xml:space="preserve"> SUMIFS( F_Inputs!M:M, F_Inputs!$A:$A, $C12, F_Inputs!$B:$B, $P12 )</f>
        <v>345.8</v>
      </c>
      <c r="K12" s="57">
        <f xml:space="preserve"> SUMIFS( F_Inputs!N:N, F_Inputs!$A:$A, $C12, F_Inputs!$B:$B, $P12 )</f>
        <v>331.2</v>
      </c>
      <c r="L12" s="57">
        <f xml:space="preserve"> SUMIFS( F_Inputs!O:O, F_Inputs!$A:$A, $C12, F_Inputs!$B:$B, $P12 )</f>
        <v>326.7</v>
      </c>
      <c r="M12" s="57">
        <f xml:space="preserve"> SUMIFS( F_Inputs!P:P, F_Inputs!$A:$A, $C12, F_Inputs!$B:$B, $P12 )</f>
        <v>317.39999999999998</v>
      </c>
      <c r="N12" s="57">
        <f xml:space="preserve"> SUMIFS( F_Inputs!Q:Q, F_Inputs!$A:$A, $C12, F_Inputs!$B:$B, $P12 )</f>
        <v>308.39999999999998</v>
      </c>
      <c r="O12" s="57">
        <f xml:space="preserve"> SUMIFS( F_Inputs!R:R, F_Inputs!$A:$A, $C12, F_Inputs!$B:$B, $P12 )</f>
        <v>289.7</v>
      </c>
      <c r="P12" s="41" t="s">
        <v>150</v>
      </c>
    </row>
    <row r="13" spans="1:17">
      <c r="A13" s="41"/>
      <c r="B13" s="44" t="s">
        <v>149</v>
      </c>
      <c r="C13" s="20" t="s">
        <v>104</v>
      </c>
      <c r="I13" s="57">
        <f xml:space="preserve"> SUMIFS( F_Inputs!L:L, F_Inputs!$A:$A, $C13, F_Inputs!$B:$B, $P13 )</f>
        <v>118.5</v>
      </c>
      <c r="J13" s="57">
        <f xml:space="preserve"> SUMIFS( F_Inputs!M:M, F_Inputs!$A:$A, $C13, F_Inputs!$B:$B, $P13 )</f>
        <v>99</v>
      </c>
      <c r="K13" s="57">
        <f xml:space="preserve"> SUMIFS( F_Inputs!N:N, F_Inputs!$A:$A, $C13, F_Inputs!$B:$B, $P13 )</f>
        <v>95.8</v>
      </c>
      <c r="L13" s="57">
        <f xml:space="preserve"> SUMIFS( F_Inputs!O:O, F_Inputs!$A:$A, $C13, F_Inputs!$B:$B, $P13 )</f>
        <v>92.6</v>
      </c>
      <c r="M13" s="57">
        <f xml:space="preserve"> SUMIFS( F_Inputs!P:P, F_Inputs!$A:$A, $C13, F_Inputs!$B:$B, $P13 )</f>
        <v>89.4</v>
      </c>
      <c r="N13" s="57">
        <f xml:space="preserve"> SUMIFS( F_Inputs!Q:Q, F_Inputs!$A:$A, $C13, F_Inputs!$B:$B, $P13 )</f>
        <v>86.2</v>
      </c>
      <c r="O13" s="57">
        <f xml:space="preserve"> SUMIFS( F_Inputs!R:R, F_Inputs!$A:$A, $C13, F_Inputs!$B:$B, $P13 )</f>
        <v>82.3</v>
      </c>
      <c r="P13" s="41" t="s">
        <v>150</v>
      </c>
    </row>
    <row r="14" spans="1:17">
      <c r="A14" s="41"/>
      <c r="B14" s="44" t="s">
        <v>149</v>
      </c>
      <c r="C14" s="20" t="s">
        <v>105</v>
      </c>
      <c r="I14" s="57">
        <f xml:space="preserve"> SUMIFS( F_Inputs!L:L, F_Inputs!$A:$A, $C14, F_Inputs!$B:$B, $P14 )</f>
        <v>112</v>
      </c>
      <c r="J14" s="57">
        <f xml:space="preserve"> SUMIFS( F_Inputs!M:M, F_Inputs!$A:$A, $C14, F_Inputs!$B:$B, $P14 )</f>
        <v>100.7</v>
      </c>
      <c r="K14" s="57">
        <f xml:space="preserve"> SUMIFS( F_Inputs!N:N, F_Inputs!$A:$A, $C14, F_Inputs!$B:$B, $P14 )</f>
        <v>93.8</v>
      </c>
      <c r="L14" s="57">
        <f xml:space="preserve"> SUMIFS( F_Inputs!O:O, F_Inputs!$A:$A, $C14, F_Inputs!$B:$B, $P14 )</f>
        <v>86.9</v>
      </c>
      <c r="M14" s="57">
        <f xml:space="preserve"> SUMIFS( F_Inputs!P:P, F_Inputs!$A:$A, $C14, F_Inputs!$B:$B, $P14 )</f>
        <v>80</v>
      </c>
      <c r="N14" s="57">
        <f xml:space="preserve"> SUMIFS( F_Inputs!Q:Q, F_Inputs!$A:$A, $C14, F_Inputs!$B:$B, $P14 )</f>
        <v>73.099999999999994</v>
      </c>
      <c r="O14" s="57">
        <f xml:space="preserve"> SUMIFS( F_Inputs!R:R, F_Inputs!$A:$A, $C14, F_Inputs!$B:$B, $P14 )</f>
        <v>66.3</v>
      </c>
      <c r="P14" s="41" t="s">
        <v>150</v>
      </c>
    </row>
    <row r="15" spans="1:17">
      <c r="A15" s="41"/>
      <c r="B15" s="44" t="s">
        <v>149</v>
      </c>
      <c r="C15" s="20" t="s">
        <v>106</v>
      </c>
      <c r="I15" s="57">
        <f xml:space="preserve"> SUMIFS( F_Inputs!L:L, F_Inputs!$A:$A, $C15, F_Inputs!$B:$B, $P15 )</f>
        <v>570.4</v>
      </c>
      <c r="J15" s="57">
        <f xml:space="preserve"> SUMIFS( F_Inputs!M:M, F_Inputs!$A:$A, $C15, F_Inputs!$B:$B, $P15 )</f>
        <v>521.79999999999995</v>
      </c>
      <c r="K15" s="57">
        <f xml:space="preserve"> SUMIFS( F_Inputs!N:N, F_Inputs!$A:$A, $C15, F_Inputs!$B:$B, $P15 )</f>
        <v>496.3</v>
      </c>
      <c r="L15" s="57">
        <f xml:space="preserve"> SUMIFS( F_Inputs!O:O, F_Inputs!$A:$A, $C15, F_Inputs!$B:$B, $P15 )</f>
        <v>470.8</v>
      </c>
      <c r="M15" s="57">
        <f xml:space="preserve"> SUMIFS( F_Inputs!P:P, F_Inputs!$A:$A, $C15, F_Inputs!$B:$B, $P15 )</f>
        <v>445.2</v>
      </c>
      <c r="N15" s="57">
        <f xml:space="preserve"> SUMIFS( F_Inputs!Q:Q, F_Inputs!$A:$A, $C15, F_Inputs!$B:$B, $P15 )</f>
        <v>425.9</v>
      </c>
      <c r="O15" s="57">
        <f xml:space="preserve"> SUMIFS( F_Inputs!R:R, F_Inputs!$A:$A, $C15, F_Inputs!$B:$B, $P15 )</f>
        <v>407.6</v>
      </c>
      <c r="P15" s="41" t="s">
        <v>150</v>
      </c>
    </row>
    <row r="16" spans="1:17">
      <c r="A16" s="41"/>
      <c r="B16" s="44" t="s">
        <v>149</v>
      </c>
      <c r="C16" s="20" t="s">
        <v>107</v>
      </c>
      <c r="I16" s="57">
        <f xml:space="preserve"> SUMIFS( F_Inputs!L:L, F_Inputs!$A:$A, $C16, F_Inputs!$B:$B, $P16 )</f>
        <v>408.6</v>
      </c>
      <c r="J16" s="57">
        <f xml:space="preserve"> SUMIFS( F_Inputs!M:M, F_Inputs!$A:$A, $C16, F_Inputs!$B:$B, $P16 )</f>
        <v>378.1</v>
      </c>
      <c r="K16" s="57">
        <f xml:space="preserve"> SUMIFS( F_Inputs!N:N, F_Inputs!$A:$A, $C16, F_Inputs!$B:$B, $P16 )</f>
        <v>368.6</v>
      </c>
      <c r="L16" s="57">
        <f xml:space="preserve"> SUMIFS( F_Inputs!O:O, F_Inputs!$A:$A, $C16, F_Inputs!$B:$B, $P16 )</f>
        <v>359.1</v>
      </c>
      <c r="M16" s="57">
        <f xml:space="preserve"> SUMIFS( F_Inputs!P:P, F_Inputs!$A:$A, $C16, F_Inputs!$B:$B, $P16 )</f>
        <v>349.6</v>
      </c>
      <c r="N16" s="57">
        <f xml:space="preserve"> SUMIFS( F_Inputs!Q:Q, F_Inputs!$A:$A, $C16, F_Inputs!$B:$B, $P16 )</f>
        <v>340.1</v>
      </c>
      <c r="O16" s="57">
        <f xml:space="preserve"> SUMIFS( F_Inputs!R:R, F_Inputs!$A:$A, $C16, F_Inputs!$B:$B, $P16 )</f>
        <v>330.6</v>
      </c>
      <c r="P16" s="41" t="s">
        <v>150</v>
      </c>
    </row>
    <row r="17" spans="1:16">
      <c r="A17" s="41"/>
      <c r="B17" s="44" t="s">
        <v>149</v>
      </c>
      <c r="C17" s="20" t="s">
        <v>108</v>
      </c>
      <c r="I17" s="57">
        <f xml:space="preserve"> SUMIFS( F_Inputs!L:L, F_Inputs!$A:$A, $C17, F_Inputs!$B:$B, $P17 )</f>
        <v>69.8</v>
      </c>
      <c r="J17" s="57">
        <f xml:space="preserve"> SUMIFS( F_Inputs!M:M, F_Inputs!$A:$A, $C17, F_Inputs!$B:$B, $P17 )</f>
        <v>66.7</v>
      </c>
      <c r="K17" s="57">
        <f xml:space="preserve"> SUMIFS( F_Inputs!N:N, F_Inputs!$A:$A, $C17, F_Inputs!$B:$B, $P17 )</f>
        <v>64.400000000000006</v>
      </c>
      <c r="L17" s="57">
        <f xml:space="preserve"> SUMIFS( F_Inputs!O:O, F_Inputs!$A:$A, $C17, F_Inputs!$B:$B, $P17 )</f>
        <v>62.1</v>
      </c>
      <c r="M17" s="57">
        <f xml:space="preserve"> SUMIFS( F_Inputs!P:P, F_Inputs!$A:$A, $C17, F_Inputs!$B:$B, $P17 )</f>
        <v>59.7</v>
      </c>
      <c r="N17" s="57">
        <f xml:space="preserve"> SUMIFS( F_Inputs!Q:Q, F_Inputs!$A:$A, $C17, F_Inputs!$B:$B, $P17 )</f>
        <v>58.8</v>
      </c>
      <c r="O17" s="57">
        <f xml:space="preserve"> SUMIFS( F_Inputs!R:R, F_Inputs!$A:$A, $C17, F_Inputs!$B:$B, $P17 )</f>
        <v>57.9</v>
      </c>
      <c r="P17" s="41" t="s">
        <v>150</v>
      </c>
    </row>
    <row r="18" spans="1:16">
      <c r="A18" s="41"/>
      <c r="B18" s="44" t="s">
        <v>149</v>
      </c>
      <c r="C18" s="20" t="s">
        <v>109</v>
      </c>
      <c r="I18" s="57">
        <f xml:space="preserve"> SUMIFS( F_Inputs!L:L, F_Inputs!$A:$A, $C18, F_Inputs!$B:$B, $P18 )</f>
        <v>260</v>
      </c>
      <c r="J18" s="57">
        <f xml:space="preserve"> SUMIFS( F_Inputs!M:M, F_Inputs!$A:$A, $C18, F_Inputs!$B:$B, $P18 )</f>
        <v>260</v>
      </c>
      <c r="K18" s="57">
        <f xml:space="preserve"> SUMIFS( F_Inputs!N:N, F_Inputs!$A:$A, $C18, F_Inputs!$B:$B, $P18 )</f>
        <v>251.8</v>
      </c>
      <c r="L18" s="57">
        <f xml:space="preserve"> SUMIFS( F_Inputs!O:O, F_Inputs!$A:$A, $C18, F_Inputs!$B:$B, $P18 )</f>
        <v>243.4</v>
      </c>
      <c r="M18" s="57">
        <f xml:space="preserve"> SUMIFS( F_Inputs!P:P, F_Inputs!$A:$A, $C18, F_Inputs!$B:$B, $P18 )</f>
        <v>235.8</v>
      </c>
      <c r="N18" s="57">
        <f xml:space="preserve"> SUMIFS( F_Inputs!Q:Q, F_Inputs!$A:$A, $C18, F_Inputs!$B:$B, $P18 )</f>
        <v>229.1</v>
      </c>
      <c r="O18" s="57">
        <f xml:space="preserve"> SUMIFS( F_Inputs!R:R, F_Inputs!$A:$A, $C18, F_Inputs!$B:$B, $P18 )</f>
        <v>223.8</v>
      </c>
      <c r="P18" s="41" t="s">
        <v>150</v>
      </c>
    </row>
    <row r="19" spans="1:16">
      <c r="A19" s="41"/>
      <c r="B19" s="44" t="s">
        <v>149</v>
      </c>
      <c r="C19" s="20" t="s">
        <v>110</v>
      </c>
      <c r="I19" s="57">
        <f xml:space="preserve"> SUMIFS( F_Inputs!L:L, F_Inputs!$A:$A, $C19, F_Inputs!$B:$B, $P19 )</f>
        <v>153.5</v>
      </c>
      <c r="J19" s="57">
        <f xml:space="preserve"> SUMIFS( F_Inputs!M:M, F_Inputs!$A:$A, $C19, F_Inputs!$B:$B, $P19 )</f>
        <v>144.9</v>
      </c>
      <c r="K19" s="57">
        <f xml:space="preserve"> SUMIFS( F_Inputs!N:N, F_Inputs!$A:$A, $C19, F_Inputs!$B:$B, $P19 )</f>
        <v>143.4</v>
      </c>
      <c r="L19" s="57">
        <f xml:space="preserve"> SUMIFS( F_Inputs!O:O, F_Inputs!$A:$A, $C19, F_Inputs!$B:$B, $P19 )</f>
        <v>135.4</v>
      </c>
      <c r="M19" s="57">
        <f xml:space="preserve"> SUMIFS( F_Inputs!P:P, F_Inputs!$A:$A, $C19, F_Inputs!$B:$B, $P19 )</f>
        <v>132.19999999999999</v>
      </c>
      <c r="N19" s="57">
        <f xml:space="preserve"> SUMIFS( F_Inputs!Q:Q, F_Inputs!$A:$A, $C19, F_Inputs!$B:$B, $P19 )</f>
        <v>129.1</v>
      </c>
      <c r="O19" s="57">
        <f xml:space="preserve"> SUMIFS( F_Inputs!R:R, F_Inputs!$A:$A, $C19, F_Inputs!$B:$B, $P19 )</f>
        <v>126.1</v>
      </c>
      <c r="P19" s="41" t="s">
        <v>150</v>
      </c>
    </row>
    <row r="20" spans="1:16">
      <c r="A20" s="41"/>
      <c r="B20" s="44" t="s">
        <v>149</v>
      </c>
      <c r="C20" s="20" t="s">
        <v>111</v>
      </c>
      <c r="I20" s="57">
        <f xml:space="preserve"> SUMIFS( F_Inputs!L:L, F_Inputs!$A:$A, $C20, F_Inputs!$B:$B, $P20 )</f>
        <v>38.299999999999997</v>
      </c>
      <c r="J20" s="57">
        <f xml:space="preserve"> SUMIFS( F_Inputs!M:M, F_Inputs!$A:$A, $C20, F_Inputs!$B:$B, $P20 )</f>
        <v>35.1</v>
      </c>
      <c r="K20" s="57">
        <f xml:space="preserve"> SUMIFS( F_Inputs!N:N, F_Inputs!$A:$A, $C20, F_Inputs!$B:$B, $P20 )</f>
        <v>31.7</v>
      </c>
      <c r="L20" s="57">
        <f xml:space="preserve"> SUMIFS( F_Inputs!O:O, F_Inputs!$A:$A, $C20, F_Inputs!$B:$B, $P20 )</f>
        <v>31.1</v>
      </c>
      <c r="M20" s="57">
        <f xml:space="preserve"> SUMIFS( F_Inputs!P:P, F_Inputs!$A:$A, $C20, F_Inputs!$B:$B, $P20 )</f>
        <v>30.4</v>
      </c>
      <c r="N20" s="57">
        <f xml:space="preserve"> SUMIFS( F_Inputs!Q:Q, F_Inputs!$A:$A, $C20, F_Inputs!$B:$B, $P20 )</f>
        <v>29.9</v>
      </c>
      <c r="O20" s="57">
        <f xml:space="preserve"> SUMIFS( F_Inputs!R:R, F_Inputs!$A:$A, $C20, F_Inputs!$B:$B, $P20 )</f>
        <v>29.5</v>
      </c>
      <c r="P20" s="41" t="s">
        <v>150</v>
      </c>
    </row>
    <row r="21" spans="1:16">
      <c r="A21" s="41"/>
      <c r="B21" s="44" t="s">
        <v>149</v>
      </c>
      <c r="C21" s="20" t="s">
        <v>112</v>
      </c>
      <c r="I21" s="57">
        <f xml:space="preserve"> SUMIFS( F_Inputs!L:L, F_Inputs!$A:$A, $C21, F_Inputs!$B:$B, $P21 )</f>
        <v>28.2</v>
      </c>
      <c r="J21" s="57">
        <f xml:space="preserve"> SUMIFS( F_Inputs!M:M, F_Inputs!$A:$A, $C21, F_Inputs!$B:$B, $P21 )</f>
        <v>24</v>
      </c>
      <c r="K21" s="57">
        <f xml:space="preserve"> SUMIFS( F_Inputs!N:N, F_Inputs!$A:$A, $C21, F_Inputs!$B:$B, $P21 )</f>
        <v>22</v>
      </c>
      <c r="L21" s="57">
        <f xml:space="preserve"> SUMIFS( F_Inputs!O:O, F_Inputs!$A:$A, $C21, F_Inputs!$B:$B, $P21 )</f>
        <v>22.4</v>
      </c>
      <c r="M21" s="57">
        <f xml:space="preserve"> SUMIFS( F_Inputs!P:P, F_Inputs!$A:$A, $C21, F_Inputs!$B:$B, $P21 )</f>
        <v>22</v>
      </c>
      <c r="N21" s="57">
        <f xml:space="preserve"> SUMIFS( F_Inputs!Q:Q, F_Inputs!$A:$A, $C21, F_Inputs!$B:$B, $P21 )</f>
        <v>21</v>
      </c>
      <c r="O21" s="57">
        <f xml:space="preserve"> SUMIFS( F_Inputs!R:R, F_Inputs!$A:$A, $C21, F_Inputs!$B:$B, $P21 )</f>
        <v>20.3</v>
      </c>
      <c r="P21" s="41" t="s">
        <v>150</v>
      </c>
    </row>
    <row r="22" spans="1:16">
      <c r="A22" s="41"/>
      <c r="B22" s="44" t="s">
        <v>149</v>
      </c>
      <c r="C22" s="20" t="s">
        <v>113</v>
      </c>
      <c r="I22" s="57">
        <f xml:space="preserve"> SUMIFS( F_Inputs!L:L, F_Inputs!$A:$A, $C22, F_Inputs!$B:$B, $P22 )</f>
        <v>101.4</v>
      </c>
      <c r="J22" s="57">
        <f xml:space="preserve"> SUMIFS( F_Inputs!M:M, F_Inputs!$A:$A, $C22, F_Inputs!$B:$B, $P22 )</f>
        <v>96.3</v>
      </c>
      <c r="K22" s="57">
        <f xml:space="preserve"> SUMIFS( F_Inputs!N:N, F_Inputs!$A:$A, $C22, F_Inputs!$B:$B, $P22 )</f>
        <v>91.1</v>
      </c>
      <c r="L22" s="57">
        <f xml:space="preserve"> SUMIFS( F_Inputs!O:O, F_Inputs!$A:$A, $C22, F_Inputs!$B:$B, $P22 )</f>
        <v>85.9</v>
      </c>
      <c r="M22" s="57">
        <f xml:space="preserve"> SUMIFS( F_Inputs!P:P, F_Inputs!$A:$A, $C22, F_Inputs!$B:$B, $P22 )</f>
        <v>80.7</v>
      </c>
      <c r="N22" s="57">
        <f xml:space="preserve"> SUMIFS( F_Inputs!Q:Q, F_Inputs!$A:$A, $C22, F_Inputs!$B:$B, $P22 )</f>
        <v>75.5</v>
      </c>
      <c r="O22" s="57">
        <f xml:space="preserve"> SUMIFS( F_Inputs!R:R, F_Inputs!$A:$A, $C22, F_Inputs!$B:$B, $P22 )</f>
        <v>70.5</v>
      </c>
      <c r="P22" s="41" t="s">
        <v>150</v>
      </c>
    </row>
    <row r="23" spans="1:16">
      <c r="A23" s="41"/>
      <c r="B23" s="44" t="s">
        <v>149</v>
      </c>
      <c r="C23" s="20" t="s">
        <v>114</v>
      </c>
      <c r="I23" s="57">
        <f xml:space="preserve"> SUMIFS( F_Inputs!L:L, F_Inputs!$A:$A, $C23, F_Inputs!$B:$B, $P23 )</f>
        <v>76.400000000000006</v>
      </c>
      <c r="J23" s="57">
        <f xml:space="preserve"> SUMIFS( F_Inputs!M:M, F_Inputs!$A:$A, $C23, F_Inputs!$B:$B, $P23 )</f>
        <v>73.900000000000006</v>
      </c>
      <c r="K23" s="57">
        <f xml:space="preserve"> SUMIFS( F_Inputs!N:N, F_Inputs!$A:$A, $C23, F_Inputs!$B:$B, $P23 )</f>
        <v>70.400000000000006</v>
      </c>
      <c r="L23" s="57">
        <f xml:space="preserve"> SUMIFS( F_Inputs!O:O, F_Inputs!$A:$A, $C23, F_Inputs!$B:$B, $P23 )</f>
        <v>68.2</v>
      </c>
      <c r="M23" s="57">
        <f xml:space="preserve"> SUMIFS( F_Inputs!P:P, F_Inputs!$A:$A, $C23, F_Inputs!$B:$B, $P23 )</f>
        <v>66</v>
      </c>
      <c r="N23" s="57">
        <f xml:space="preserve"> SUMIFS( F_Inputs!Q:Q, F_Inputs!$A:$A, $C23, F_Inputs!$B:$B, $P23 )</f>
        <v>63.7</v>
      </c>
      <c r="O23" s="57">
        <f xml:space="preserve"> SUMIFS( F_Inputs!R:R, F_Inputs!$A:$A, $C23, F_Inputs!$B:$B, $P23 )</f>
        <v>61.3</v>
      </c>
      <c r="P23" s="41" t="s">
        <v>150</v>
      </c>
    </row>
    <row r="24" spans="1:16">
      <c r="A24" s="41"/>
      <c r="B24" s="44" t="s">
        <v>149</v>
      </c>
      <c r="C24" s="20" t="s">
        <v>115</v>
      </c>
      <c r="I24" s="57">
        <f xml:space="preserve"> SUMIFS( F_Inputs!L:L, F_Inputs!$A:$A, $C24, F_Inputs!$B:$B, $P24 )</f>
        <v>20.7</v>
      </c>
      <c r="J24" s="57">
        <f xml:space="preserve"> SUMIFS( F_Inputs!M:M, F_Inputs!$A:$A, $C24, F_Inputs!$B:$B, $P24 )</f>
        <v>21.3</v>
      </c>
      <c r="K24" s="57">
        <f xml:space="preserve"> SUMIFS( F_Inputs!N:N, F_Inputs!$A:$A, $C24, F_Inputs!$B:$B, $P24 )</f>
        <v>20.6</v>
      </c>
      <c r="L24" s="57">
        <f xml:space="preserve"> SUMIFS( F_Inputs!O:O, F_Inputs!$A:$A, $C24, F_Inputs!$B:$B, $P24 )</f>
        <v>19.899999999999999</v>
      </c>
      <c r="M24" s="57">
        <f xml:space="preserve"> SUMIFS( F_Inputs!P:P, F_Inputs!$A:$A, $C24, F_Inputs!$B:$B, $P24 )</f>
        <v>19.2</v>
      </c>
      <c r="N24" s="57">
        <f xml:space="preserve"> SUMIFS( F_Inputs!Q:Q, F_Inputs!$A:$A, $C24, F_Inputs!$B:$B, $P24 )</f>
        <v>18.5</v>
      </c>
      <c r="O24" s="57">
        <f xml:space="preserve"> SUMIFS( F_Inputs!R:R, F_Inputs!$A:$A, $C24, F_Inputs!$B:$B, $P24 )</f>
        <v>17.8</v>
      </c>
      <c r="P24" s="41" t="s">
        <v>150</v>
      </c>
    </row>
    <row r="25" spans="1:16">
      <c r="A25" s="41"/>
      <c r="B25" s="41"/>
      <c r="C25" s="22" t="s">
        <v>119</v>
      </c>
    </row>
    <row r="26" spans="1:16">
      <c r="A26" s="41"/>
      <c r="B26" s="44" t="s">
        <v>149</v>
      </c>
      <c r="C26" s="20" t="s">
        <v>102</v>
      </c>
      <c r="I26" s="57">
        <f xml:space="preserve"> SUMIFS( F_Inputs!L:L, F_Inputs!$A:$A, $C26, F_Inputs!$B:$B, $P26 )</f>
        <v>120</v>
      </c>
      <c r="J26" s="57">
        <f xml:space="preserve"> SUMIFS( F_Inputs!M:M, F_Inputs!$A:$A, $C26, F_Inputs!$B:$B, $P26 )</f>
        <v>114.6</v>
      </c>
      <c r="K26" s="57">
        <f xml:space="preserve"> SUMIFS( F_Inputs!N:N, F_Inputs!$A:$A, $C26, F_Inputs!$B:$B, $P26 )</f>
        <v>112.7</v>
      </c>
      <c r="L26" s="57">
        <f xml:space="preserve"> SUMIFS( F_Inputs!O:O, F_Inputs!$A:$A, $C26, F_Inputs!$B:$B, $P26 )</f>
        <v>110.9</v>
      </c>
      <c r="M26" s="57">
        <f xml:space="preserve"> SUMIFS( F_Inputs!P:P, F_Inputs!$A:$A, $C26, F_Inputs!$B:$B, $P26 )</f>
        <v>109</v>
      </c>
      <c r="N26" s="57">
        <f xml:space="preserve"> SUMIFS( F_Inputs!Q:Q, F_Inputs!$A:$A, $C26, F_Inputs!$B:$B, $P26 )</f>
        <v>107.1</v>
      </c>
      <c r="O26" s="57">
        <f xml:space="preserve"> SUMIFS( F_Inputs!R:R, F_Inputs!$A:$A, $C26, F_Inputs!$B:$B, $P26 )</f>
        <v>105.2</v>
      </c>
      <c r="P26" s="41" t="s">
        <v>151</v>
      </c>
    </row>
    <row r="27" spans="1:16">
      <c r="A27" s="41"/>
      <c r="B27" s="44" t="s">
        <v>149</v>
      </c>
      <c r="C27" s="20" t="s">
        <v>114</v>
      </c>
      <c r="I27" s="57">
        <f xml:space="preserve"> SUMIFS( F_Inputs!L:L, F_Inputs!$A:$A, $C27, F_Inputs!$B:$B, $P27 )</f>
        <v>64.099999999999994</v>
      </c>
      <c r="J27" s="57">
        <f xml:space="preserve"> SUMIFS( F_Inputs!M:M, F_Inputs!$A:$A, $C27, F_Inputs!$B:$B, $P27 )</f>
        <v>60.7</v>
      </c>
      <c r="K27" s="57">
        <f xml:space="preserve"> SUMIFS( F_Inputs!N:N, F_Inputs!$A:$A, $C27, F_Inputs!$B:$B, $P27 )</f>
        <v>57.7</v>
      </c>
      <c r="L27" s="57">
        <f xml:space="preserve"> SUMIFS( F_Inputs!O:O, F_Inputs!$A:$A, $C27, F_Inputs!$B:$B, $P27 )</f>
        <v>56</v>
      </c>
      <c r="M27" s="57">
        <f xml:space="preserve"> SUMIFS( F_Inputs!P:P, F_Inputs!$A:$A, $C27, F_Inputs!$B:$B, $P27 )</f>
        <v>54.3</v>
      </c>
      <c r="N27" s="57">
        <f xml:space="preserve"> SUMIFS( F_Inputs!Q:Q, F_Inputs!$A:$A, $C27, F_Inputs!$B:$B, $P27 )</f>
        <v>52.5</v>
      </c>
      <c r="O27" s="57">
        <f xml:space="preserve"> SUMIFS( F_Inputs!R:R, F_Inputs!$A:$A, $C27, F_Inputs!$B:$B, $P27 )</f>
        <v>50.7</v>
      </c>
      <c r="P27" s="41" t="s">
        <v>151</v>
      </c>
    </row>
    <row r="28" spans="1:16">
      <c r="A28" s="41"/>
      <c r="B28" s="41"/>
      <c r="C28" s="22" t="s">
        <v>120</v>
      </c>
    </row>
    <row r="29" spans="1:16">
      <c r="A29" s="41"/>
      <c r="B29" s="44" t="s">
        <v>149</v>
      </c>
      <c r="C29" s="20" t="s">
        <v>102</v>
      </c>
      <c r="I29" s="57">
        <f xml:space="preserve"> SUMIFS( F_Inputs!L:L, F_Inputs!$A:$A, $C29, F_Inputs!$B:$B, $P29 )</f>
        <v>50.8</v>
      </c>
      <c r="J29" s="57">
        <f xml:space="preserve"> SUMIFS( F_Inputs!M:M, F_Inputs!$A:$A, $C29, F_Inputs!$B:$B, $P29 )</f>
        <v>53.8</v>
      </c>
      <c r="K29" s="57">
        <f xml:space="preserve"> SUMIFS( F_Inputs!N:N, F_Inputs!$A:$A, $C29, F_Inputs!$B:$B, $P29 )</f>
        <v>53.2</v>
      </c>
      <c r="L29" s="57">
        <f xml:space="preserve"> SUMIFS( F_Inputs!O:O, F_Inputs!$A:$A, $C29, F_Inputs!$B:$B, $P29 )</f>
        <v>52.7</v>
      </c>
      <c r="M29" s="57">
        <f xml:space="preserve"> SUMIFS( F_Inputs!P:P, F_Inputs!$A:$A, $C29, F_Inputs!$B:$B, $P29 )</f>
        <v>52.2</v>
      </c>
      <c r="N29" s="57">
        <f xml:space="preserve"> SUMIFS( F_Inputs!Q:Q, F_Inputs!$A:$A, $C29, F_Inputs!$B:$B, $P29 )</f>
        <v>51.6</v>
      </c>
      <c r="O29" s="57">
        <f xml:space="preserve"> SUMIFS( F_Inputs!R:R, F_Inputs!$A:$A, $C29, F_Inputs!$B:$B, $P29 )</f>
        <v>51.1</v>
      </c>
      <c r="P29" s="41" t="s">
        <v>152</v>
      </c>
    </row>
    <row r="30" spans="1:16">
      <c r="A30" s="41"/>
      <c r="B30" s="44" t="s">
        <v>149</v>
      </c>
      <c r="C30" s="20" t="s">
        <v>114</v>
      </c>
      <c r="I30" s="57">
        <f xml:space="preserve"> SUMIFS( F_Inputs!L:L, F_Inputs!$A:$A, $C30, F_Inputs!$B:$B, $P30 )</f>
        <v>12.3</v>
      </c>
      <c r="J30" s="57">
        <f xml:space="preserve"> SUMIFS( F_Inputs!M:M, F_Inputs!$A:$A, $C30, F_Inputs!$B:$B, $P30 )</f>
        <v>13.2</v>
      </c>
      <c r="K30" s="57">
        <f xml:space="preserve"> SUMIFS( F_Inputs!N:N, F_Inputs!$A:$A, $C30, F_Inputs!$B:$B, $P30 )</f>
        <v>12.7</v>
      </c>
      <c r="L30" s="57">
        <f xml:space="preserve"> SUMIFS( F_Inputs!O:O, F_Inputs!$A:$A, $C30, F_Inputs!$B:$B, $P30 )</f>
        <v>12.2</v>
      </c>
      <c r="M30" s="57">
        <f xml:space="preserve"> SUMIFS( F_Inputs!P:P, F_Inputs!$A:$A, $C30, F_Inputs!$B:$B, $P30 )</f>
        <v>11.7</v>
      </c>
      <c r="N30" s="57">
        <f xml:space="preserve"> SUMIFS( F_Inputs!Q:Q, F_Inputs!$A:$A, $C30, F_Inputs!$B:$B, $P30 )</f>
        <v>11.2</v>
      </c>
      <c r="O30" s="57">
        <f xml:space="preserve"> SUMIFS( F_Inputs!R:R, F_Inputs!$A:$A, $C30, F_Inputs!$B:$B, $P30 )</f>
        <v>10.6</v>
      </c>
      <c r="P30" s="41" t="s">
        <v>152</v>
      </c>
    </row>
    <row r="31" spans="1:16">
      <c r="A31" s="41"/>
      <c r="B31" s="41"/>
    </row>
    <row r="32" spans="1:16">
      <c r="A32" s="41"/>
      <c r="B32" s="41"/>
      <c r="O32" s="63"/>
    </row>
    <row r="33" spans="1:16">
      <c r="A33" s="41"/>
      <c r="B33" s="41"/>
      <c r="K33" s="62"/>
      <c r="L33" s="62"/>
      <c r="M33" s="62"/>
      <c r="N33" s="62"/>
    </row>
    <row r="34" spans="1:16">
      <c r="A34" s="41"/>
      <c r="B34" s="41"/>
      <c r="C34" s="22" t="s">
        <v>139</v>
      </c>
      <c r="E34" s="22" t="s">
        <v>148</v>
      </c>
      <c r="K34" s="60">
        <v>1</v>
      </c>
      <c r="L34" s="60">
        <v>2</v>
      </c>
      <c r="M34" s="60">
        <v>3</v>
      </c>
      <c r="N34" s="60">
        <v>4</v>
      </c>
      <c r="O34" s="60">
        <v>5</v>
      </c>
    </row>
    <row r="35" spans="1:16">
      <c r="A35" s="41"/>
      <c r="B35" s="41"/>
      <c r="C35" s="22" t="s">
        <v>118</v>
      </c>
      <c r="D35" s="22" t="s">
        <v>129</v>
      </c>
      <c r="E35" s="22" t="s">
        <v>130</v>
      </c>
      <c r="F35" s="22" t="s">
        <v>131</v>
      </c>
      <c r="G35" s="22" t="s">
        <v>132</v>
      </c>
      <c r="H35" s="22" t="s">
        <v>133</v>
      </c>
      <c r="I35" s="22" t="s">
        <v>134</v>
      </c>
      <c r="J35" s="22" t="s">
        <v>135</v>
      </c>
      <c r="K35" s="22" t="s">
        <v>63</v>
      </c>
      <c r="L35" s="22" t="s">
        <v>64</v>
      </c>
      <c r="M35" s="22" t="s">
        <v>65</v>
      </c>
      <c r="N35" s="22" t="s">
        <v>66</v>
      </c>
      <c r="O35" s="22" t="s">
        <v>67</v>
      </c>
    </row>
    <row r="36" spans="1:16">
      <c r="A36" s="41"/>
      <c r="B36" s="44" t="s">
        <v>149</v>
      </c>
      <c r="C36" s="20" t="s">
        <v>68</v>
      </c>
      <c r="I36" s="57">
        <f t="shared" ref="I36:J52" si="0">I8</f>
        <v>182.1</v>
      </c>
      <c r="J36" s="57">
        <f t="shared" si="0"/>
        <v>173.3</v>
      </c>
      <c r="K36" s="56">
        <f ca="1" xml:space="preserve"> K8 * ( ( 1 + LEA_CF ) ^ K$34 )</f>
        <v>164.69471044349504</v>
      </c>
      <c r="L36" s="56">
        <f t="shared" ref="K36:O45" ca="1" si="1" xml:space="preserve"> L8 * ( ( 1 + LEA_CF ) ^ L$34 )</f>
        <v>156.36094679494218</v>
      </c>
      <c r="M36" s="56">
        <f t="shared" ca="1" si="1"/>
        <v>148.19714274066084</v>
      </c>
      <c r="N36" s="56">
        <f t="shared" ca="1" si="1"/>
        <v>143.43427179066259</v>
      </c>
      <c r="O36" s="56">
        <f t="shared" ca="1" si="1"/>
        <v>137.17168682066458</v>
      </c>
      <c r="P36" s="62"/>
    </row>
    <row r="37" spans="1:16">
      <c r="A37" s="41"/>
      <c r="B37" s="44" t="s">
        <v>149</v>
      </c>
      <c r="C37" s="20" t="s">
        <v>100</v>
      </c>
      <c r="I37" s="57">
        <f t="shared" si="0"/>
        <v>261.60000000000002</v>
      </c>
      <c r="J37" s="57">
        <f t="shared" si="0"/>
        <v>228.5</v>
      </c>
      <c r="K37" s="56">
        <f t="shared" ca="1" si="1"/>
        <v>213.02476535340165</v>
      </c>
      <c r="L37" s="56">
        <f t="shared" ca="1" si="1"/>
        <v>198.07001311885423</v>
      </c>
      <c r="M37" s="56">
        <f t="shared" ca="1" si="1"/>
        <v>183.62125314783722</v>
      </c>
      <c r="N37" s="56">
        <f t="shared" ca="1" si="1"/>
        <v>169.66436399191704</v>
      </c>
      <c r="O37" s="56">
        <f t="shared" ca="1" si="1"/>
        <v>156.36666873880375</v>
      </c>
      <c r="P37" s="62"/>
    </row>
    <row r="38" spans="1:16">
      <c r="A38" s="41"/>
      <c r="B38" s="44" t="s">
        <v>149</v>
      </c>
      <c r="C38" s="20" t="s">
        <v>101</v>
      </c>
      <c r="I38" s="57">
        <f t="shared" si="0"/>
        <v>15.7</v>
      </c>
      <c r="J38" s="57">
        <f t="shared" si="0"/>
        <v>13.2</v>
      </c>
      <c r="K38" s="56">
        <f t="shared" ca="1" si="1"/>
        <v>12.842266111963006</v>
      </c>
      <c r="L38" s="56">
        <f t="shared" ca="1" si="1"/>
        <v>12.493499129282412</v>
      </c>
      <c r="M38" s="56">
        <f t="shared" ca="1" si="1"/>
        <v>12.153484687568497</v>
      </c>
      <c r="N38" s="56">
        <f t="shared" ca="1" si="1"/>
        <v>11.914372866062765</v>
      </c>
      <c r="O38" s="56">
        <f t="shared" ca="1" si="1"/>
        <v>11.589423044914234</v>
      </c>
      <c r="P38" s="62"/>
    </row>
    <row r="39" spans="1:16">
      <c r="A39" s="41"/>
      <c r="B39" s="44" t="s">
        <v>149</v>
      </c>
      <c r="C39" s="20" t="s">
        <v>102</v>
      </c>
      <c r="I39" s="57">
        <f t="shared" si="0"/>
        <v>170.8</v>
      </c>
      <c r="J39" s="57">
        <f t="shared" si="0"/>
        <v>168.4</v>
      </c>
      <c r="K39" s="56">
        <f t="shared" ca="1" si="1"/>
        <v>162.63602656295137</v>
      </c>
      <c r="L39" s="56">
        <f t="shared" ca="1" si="1"/>
        <v>157.22588135004636</v>
      </c>
      <c r="M39" s="56">
        <f t="shared" ca="1" si="1"/>
        <v>151.87145206480943</v>
      </c>
      <c r="N39" s="56">
        <f t="shared" ca="1" si="1"/>
        <v>146.57449409644656</v>
      </c>
      <c r="O39" s="56">
        <f t="shared" ca="1" si="1"/>
        <v>141.51772046250741</v>
      </c>
      <c r="P39" s="62"/>
    </row>
    <row r="40" spans="1:16">
      <c r="A40" s="41"/>
      <c r="B40" s="44" t="s">
        <v>149</v>
      </c>
      <c r="C40" s="20" t="s">
        <v>103</v>
      </c>
      <c r="I40" s="57">
        <f t="shared" si="0"/>
        <v>379.5</v>
      </c>
      <c r="J40" s="57">
        <f t="shared" si="0"/>
        <v>345.8</v>
      </c>
      <c r="K40" s="56">
        <f t="shared" ca="1" si="1"/>
        <v>324.68385773146167</v>
      </c>
      <c r="L40" s="56">
        <f t="shared" ca="1" si="1"/>
        <v>313.97124350281263</v>
      </c>
      <c r="M40" s="56">
        <f t="shared" ca="1" si="1"/>
        <v>299.03225114994115</v>
      </c>
      <c r="N40" s="56">
        <f t="shared" ca="1" si="1"/>
        <v>284.83663503052378</v>
      </c>
      <c r="O40" s="56">
        <f t="shared" ca="1" si="1"/>
        <v>262.30123875872295</v>
      </c>
      <c r="P40" s="62"/>
    </row>
    <row r="41" spans="1:16">
      <c r="A41" s="41"/>
      <c r="B41" s="44" t="s">
        <v>149</v>
      </c>
      <c r="C41" s="20" t="s">
        <v>104</v>
      </c>
      <c r="I41" s="57">
        <f t="shared" si="0"/>
        <v>118.5</v>
      </c>
      <c r="J41" s="57">
        <f t="shared" si="0"/>
        <v>99</v>
      </c>
      <c r="K41" s="56">
        <f t="shared" ca="1" si="1"/>
        <v>93.915197979088248</v>
      </c>
      <c r="L41" s="56">
        <f t="shared" ca="1" si="1"/>
        <v>88.992155336273186</v>
      </c>
      <c r="M41" s="56">
        <f t="shared" ca="1" si="1"/>
        <v>84.226475276637501</v>
      </c>
      <c r="N41" s="56">
        <f t="shared" ca="1" si="1"/>
        <v>79.613871399582194</v>
      </c>
      <c r="O41" s="56">
        <f t="shared" ca="1" si="1"/>
        <v>74.516368484096986</v>
      </c>
      <c r="P41" s="62"/>
    </row>
    <row r="42" spans="1:16">
      <c r="A42" s="41"/>
      <c r="B42" s="44" t="s">
        <v>149</v>
      </c>
      <c r="C42" s="20" t="s">
        <v>105</v>
      </c>
      <c r="I42" s="57">
        <f t="shared" si="0"/>
        <v>112</v>
      </c>
      <c r="J42" s="57">
        <f t="shared" si="0"/>
        <v>100.7</v>
      </c>
      <c r="K42" s="56">
        <f t="shared" ca="1" si="1"/>
        <v>91.954546664284734</v>
      </c>
      <c r="L42" s="56">
        <f t="shared" ca="1" si="1"/>
        <v>83.514236487280129</v>
      </c>
      <c r="M42" s="56">
        <f t="shared" ca="1" si="1"/>
        <v>75.37044767484339</v>
      </c>
      <c r="N42" s="56">
        <f t="shared" ca="1" si="1"/>
        <v>67.514779574355657</v>
      </c>
      <c r="O42" s="56">
        <f t="shared" ca="1" si="1"/>
        <v>60.029589677954192</v>
      </c>
      <c r="P42" s="62"/>
    </row>
    <row r="43" spans="1:16">
      <c r="A43" s="41"/>
      <c r="B43" s="44" t="s">
        <v>149</v>
      </c>
      <c r="C43" s="20" t="s">
        <v>106</v>
      </c>
      <c r="I43" s="57">
        <f t="shared" si="0"/>
        <v>570.4</v>
      </c>
      <c r="J43" s="57">
        <f t="shared" si="0"/>
        <v>521.79999999999995</v>
      </c>
      <c r="K43" s="56">
        <f t="shared" ca="1" si="1"/>
        <v>486.53562376849163</v>
      </c>
      <c r="L43" s="56">
        <f t="shared" ca="1" si="1"/>
        <v>452.45687615893536</v>
      </c>
      <c r="M43" s="56">
        <f t="shared" ca="1" si="1"/>
        <v>419.43654131050346</v>
      </c>
      <c r="N43" s="56">
        <f t="shared" ca="1" si="1"/>
        <v>393.35902353923501</v>
      </c>
      <c r="O43" s="56">
        <f t="shared" ca="1" si="1"/>
        <v>369.05069008648769</v>
      </c>
      <c r="P43" s="62"/>
    </row>
    <row r="44" spans="1:16">
      <c r="A44" s="41"/>
      <c r="B44" s="44" t="s">
        <v>149</v>
      </c>
      <c r="C44" s="20" t="s">
        <v>107</v>
      </c>
      <c r="I44" s="57">
        <f t="shared" si="0"/>
        <v>408.6</v>
      </c>
      <c r="J44" s="57">
        <f t="shared" si="0"/>
        <v>378.1</v>
      </c>
      <c r="K44" s="56">
        <f t="shared" ca="1" si="1"/>
        <v>361.34803731828737</v>
      </c>
      <c r="L44" s="56">
        <f t="shared" ca="1" si="1"/>
        <v>345.10888748656265</v>
      </c>
      <c r="M44" s="56">
        <f t="shared" ca="1" si="1"/>
        <v>329.36885633906564</v>
      </c>
      <c r="N44" s="56">
        <f t="shared" ca="1" si="1"/>
        <v>314.11459005798037</v>
      </c>
      <c r="O44" s="56">
        <f t="shared" ca="1" si="1"/>
        <v>299.33306708192549</v>
      </c>
      <c r="P44" s="62"/>
    </row>
    <row r="45" spans="1:16">
      <c r="A45" s="41"/>
      <c r="B45" s="44" t="s">
        <v>149</v>
      </c>
      <c r="C45" s="20" t="s">
        <v>108</v>
      </c>
      <c r="I45" s="57">
        <f t="shared" si="0"/>
        <v>69.8</v>
      </c>
      <c r="J45" s="57">
        <f t="shared" si="0"/>
        <v>66.7</v>
      </c>
      <c r="K45" s="56">
        <f t="shared" ca="1" si="1"/>
        <v>63.132972336673106</v>
      </c>
      <c r="L45" s="56">
        <f t="shared" ca="1" si="1"/>
        <v>59.680484302187523</v>
      </c>
      <c r="M45" s="56">
        <f t="shared" ca="1" si="1"/>
        <v>56.245196577351884</v>
      </c>
      <c r="N45" s="56">
        <f t="shared" ca="1" si="1"/>
        <v>54.307373994146552</v>
      </c>
      <c r="O45" s="56">
        <f t="shared" ca="1" si="1"/>
        <v>52.424030804729227</v>
      </c>
      <c r="P45" s="62"/>
    </row>
    <row r="46" spans="1:16">
      <c r="A46" s="41"/>
      <c r="B46" s="44" t="s">
        <v>149</v>
      </c>
      <c r="C46" s="20" t="s">
        <v>109</v>
      </c>
      <c r="I46" s="57">
        <f t="shared" si="0"/>
        <v>260</v>
      </c>
      <c r="J46" s="57">
        <f t="shared" si="0"/>
        <v>260</v>
      </c>
      <c r="K46" s="56">
        <f t="shared" ref="K46:O52" ca="1" si="2" xml:space="preserve"> K18 * ( ( 1 + LEA_CF ) ^ K$34 )</f>
        <v>246.84600053376224</v>
      </c>
      <c r="L46" s="56">
        <f t="shared" ca="1" si="2"/>
        <v>233.91674523594918</v>
      </c>
      <c r="M46" s="56">
        <f t="shared" ca="1" si="2"/>
        <v>222.15439452160089</v>
      </c>
      <c r="N46" s="56">
        <f t="shared" ca="1" si="2"/>
        <v>211.59556772209143</v>
      </c>
      <c r="O46" s="56">
        <f t="shared" ca="1" si="2"/>
        <v>202.63381855092231</v>
      </c>
      <c r="P46" s="62"/>
    </row>
    <row r="47" spans="1:16">
      <c r="A47" s="41"/>
      <c r="B47" s="44" t="s">
        <v>149</v>
      </c>
      <c r="C47" s="20" t="s">
        <v>110</v>
      </c>
      <c r="I47" s="57">
        <f t="shared" si="0"/>
        <v>153.5</v>
      </c>
      <c r="J47" s="57">
        <f t="shared" si="0"/>
        <v>144.9</v>
      </c>
      <c r="K47" s="56">
        <f t="shared" ca="1" si="2"/>
        <v>140.57869927141186</v>
      </c>
      <c r="L47" s="56">
        <f t="shared" ca="1" si="2"/>
        <v>130.12459862344915</v>
      </c>
      <c r="M47" s="56">
        <f t="shared" ca="1" si="2"/>
        <v>124.54966478267869</v>
      </c>
      <c r="N47" s="56">
        <f t="shared" ca="1" si="2"/>
        <v>119.23608814020953</v>
      </c>
      <c r="O47" s="56">
        <f t="shared" ca="1" si="2"/>
        <v>114.17392546591287</v>
      </c>
      <c r="P47" s="62"/>
    </row>
    <row r="48" spans="1:16">
      <c r="A48" s="41"/>
      <c r="B48" s="44" t="s">
        <v>149</v>
      </c>
      <c r="C48" s="20" t="s">
        <v>111</v>
      </c>
      <c r="I48" s="57">
        <f t="shared" si="0"/>
        <v>38.299999999999997</v>
      </c>
      <c r="J48" s="57">
        <f t="shared" si="0"/>
        <v>35.1</v>
      </c>
      <c r="K48" s="56">
        <f t="shared" ca="1" si="2"/>
        <v>31.076323339635671</v>
      </c>
      <c r="L48" s="56">
        <f t="shared" ca="1" si="2"/>
        <v>29.888294070821772</v>
      </c>
      <c r="M48" s="56">
        <f t="shared" ca="1" si="2"/>
        <v>28.640770116440486</v>
      </c>
      <c r="N48" s="56">
        <f t="shared" ca="1" si="2"/>
        <v>27.615484394982687</v>
      </c>
      <c r="O48" s="56">
        <f t="shared" ca="1" si="2"/>
        <v>26.709998423825773</v>
      </c>
      <c r="P48" s="62"/>
    </row>
    <row r="49" spans="1:16">
      <c r="A49" s="41"/>
      <c r="B49" s="44" t="s">
        <v>149</v>
      </c>
      <c r="C49" s="20" t="s">
        <v>112</v>
      </c>
      <c r="I49" s="57">
        <f t="shared" si="0"/>
        <v>28.2</v>
      </c>
      <c r="J49" s="57">
        <f t="shared" si="0"/>
        <v>24</v>
      </c>
      <c r="K49" s="56">
        <f t="shared" ca="1" si="2"/>
        <v>21.567164462838637</v>
      </c>
      <c r="L49" s="56">
        <f t="shared" ca="1" si="2"/>
        <v>21.527260038148157</v>
      </c>
      <c r="M49" s="56">
        <f t="shared" ca="1" si="2"/>
        <v>20.726873110581934</v>
      </c>
      <c r="N49" s="56">
        <f t="shared" ca="1" si="2"/>
        <v>19.395490712195198</v>
      </c>
      <c r="O49" s="56">
        <f t="shared" ca="1" si="2"/>
        <v>18.38010061029367</v>
      </c>
      <c r="P49" s="62"/>
    </row>
    <row r="50" spans="1:16">
      <c r="A50" s="41"/>
      <c r="B50" s="44" t="s">
        <v>149</v>
      </c>
      <c r="C50" s="20" t="s">
        <v>113</v>
      </c>
      <c r="I50" s="57">
        <f t="shared" si="0"/>
        <v>101.4</v>
      </c>
      <c r="J50" s="57">
        <f t="shared" si="0"/>
        <v>96.3</v>
      </c>
      <c r="K50" s="56">
        <f t="shared" ca="1" si="2"/>
        <v>89.307667389299993</v>
      </c>
      <c r="L50" s="56">
        <f t="shared" ca="1" si="2"/>
        <v>82.553198092719953</v>
      </c>
      <c r="M50" s="56">
        <f t="shared" ca="1" si="2"/>
        <v>76.029939091998273</v>
      </c>
      <c r="N50" s="56">
        <f t="shared" ca="1" si="2"/>
        <v>69.731407084320836</v>
      </c>
      <c r="O50" s="56">
        <f t="shared" ca="1" si="2"/>
        <v>63.832369114566681</v>
      </c>
      <c r="P50" s="62"/>
    </row>
    <row r="51" spans="1:16">
      <c r="A51" s="41"/>
      <c r="B51" s="44" t="s">
        <v>149</v>
      </c>
      <c r="C51" s="20" t="s">
        <v>114</v>
      </c>
      <c r="I51" s="57">
        <f t="shared" si="0"/>
        <v>76.400000000000006</v>
      </c>
      <c r="J51" s="57">
        <f t="shared" si="0"/>
        <v>73.900000000000006</v>
      </c>
      <c r="K51" s="56">
        <f t="shared" ca="1" si="2"/>
        <v>69.014926281083646</v>
      </c>
      <c r="L51" s="56">
        <f t="shared" ca="1" si="2"/>
        <v>65.542818509004661</v>
      </c>
      <c r="M51" s="56">
        <f t="shared" ca="1" si="2"/>
        <v>62.180619331745795</v>
      </c>
      <c r="N51" s="56">
        <f t="shared" ca="1" si="2"/>
        <v>58.832988493658775</v>
      </c>
      <c r="O51" s="56">
        <f t="shared" ca="1" si="2"/>
        <v>55.502471301034575</v>
      </c>
      <c r="P51" s="62"/>
    </row>
    <row r="52" spans="1:16">
      <c r="A52" s="41"/>
      <c r="B52" s="44" t="s">
        <v>149</v>
      </c>
      <c r="C52" s="20" t="s">
        <v>115</v>
      </c>
      <c r="I52" s="57">
        <f t="shared" si="0"/>
        <v>20.7</v>
      </c>
      <c r="J52" s="57">
        <f t="shared" si="0"/>
        <v>21.3</v>
      </c>
      <c r="K52" s="56">
        <f t="shared" ca="1" si="2"/>
        <v>20.194708542476182</v>
      </c>
      <c r="L52" s="56">
        <f t="shared" ca="1" si="2"/>
        <v>19.124664051747693</v>
      </c>
      <c r="M52" s="56">
        <f t="shared" ca="1" si="2"/>
        <v>18.088907441962412</v>
      </c>
      <c r="N52" s="56">
        <f t="shared" ca="1" si="2"/>
        <v>17.08650372264815</v>
      </c>
      <c r="O52" s="56">
        <f t="shared" ca="1" si="2"/>
        <v>16.116541421833858</v>
      </c>
      <c r="P52" s="62"/>
    </row>
    <row r="53" spans="1:16">
      <c r="A53" s="41"/>
      <c r="B53" s="41"/>
      <c r="C53" s="22" t="s">
        <v>119</v>
      </c>
      <c r="I53" s="36"/>
      <c r="J53" s="36"/>
    </row>
    <row r="54" spans="1:16">
      <c r="A54" s="41"/>
      <c r="B54" s="44" t="s">
        <v>149</v>
      </c>
      <c r="C54" s="20" t="s">
        <v>102</v>
      </c>
      <c r="I54" s="57">
        <f t="shared" ref="I54:J54" si="3">I26</f>
        <v>120</v>
      </c>
      <c r="J54" s="57">
        <f t="shared" si="3"/>
        <v>114.6</v>
      </c>
      <c r="K54" s="56">
        <f t="shared" ref="K54:O55" ca="1" si="4" xml:space="preserve"> K26 * ( ( 1 + LEA_CF ) ^ K$34 )</f>
        <v>110.48270158917794</v>
      </c>
      <c r="L54" s="56">
        <f t="shared" ca="1" si="4"/>
        <v>106.57915795672459</v>
      </c>
      <c r="M54" s="56">
        <f t="shared" ca="1" si="4"/>
        <v>102.69223495697412</v>
      </c>
      <c r="N54" s="56">
        <f t="shared" ca="1" si="4"/>
        <v>98.917002632195505</v>
      </c>
      <c r="O54" s="56">
        <f t="shared" ca="1" si="4"/>
        <v>95.250570650388866</v>
      </c>
    </row>
    <row r="55" spans="1:16">
      <c r="A55" s="41"/>
      <c r="B55" s="44" t="s">
        <v>149</v>
      </c>
      <c r="C55" s="20" t="s">
        <v>114</v>
      </c>
      <c r="I55" s="57">
        <f t="shared" ref="I55:J55" si="5">I27</f>
        <v>64.099999999999994</v>
      </c>
      <c r="J55" s="57">
        <f t="shared" si="5"/>
        <v>60.7</v>
      </c>
      <c r="K55" s="56">
        <f t="shared" ca="1" si="4"/>
        <v>56.564790432081338</v>
      </c>
      <c r="L55" s="56">
        <f t="shared" ca="1" si="4"/>
        <v>53.818150095370392</v>
      </c>
      <c r="M55" s="56">
        <f t="shared" ca="1" si="4"/>
        <v>51.157691359299946</v>
      </c>
      <c r="N55" s="56">
        <f t="shared" ca="1" si="4"/>
        <v>48.488726780487994</v>
      </c>
      <c r="O55" s="56">
        <f t="shared" ca="1" si="4"/>
        <v>45.904980341964979</v>
      </c>
    </row>
    <row r="56" spans="1:16">
      <c r="A56" s="41"/>
      <c r="B56" s="41"/>
      <c r="C56" s="22" t="s">
        <v>120</v>
      </c>
      <c r="I56" s="36"/>
      <c r="J56" s="36"/>
    </row>
    <row r="57" spans="1:16">
      <c r="A57" s="41"/>
      <c r="B57" s="44" t="s">
        <v>149</v>
      </c>
      <c r="C57" s="20" t="s">
        <v>102</v>
      </c>
      <c r="I57" s="57">
        <f t="shared" ref="I57:J57" si="6">I29</f>
        <v>50.8</v>
      </c>
      <c r="J57" s="57">
        <f t="shared" si="6"/>
        <v>53.8</v>
      </c>
      <c r="K57" s="56">
        <f ca="1" xml:space="preserve"> K29 * ( ( 1 + LEA_CF ) ^ K$34 )</f>
        <v>52.153324973773437</v>
      </c>
      <c r="L57" s="56">
        <f ca="1" xml:space="preserve"> L29 * ( ( 1 + LEA_CF ) ^ L$34 )</f>
        <v>50.646723393321786</v>
      </c>
      <c r="M57" s="56">
        <f ca="1" xml:space="preserve"> M29 * ( ( 1 + LEA_CF ) ^ M$34 )</f>
        <v>49.179217107835314</v>
      </c>
      <c r="N57" s="56">
        <f ca="1" xml:space="preserve"> N29 * ( ( 1 + LEA_CF ) ^ N$34 )</f>
        <v>47.657491464251059</v>
      </c>
      <c r="O57" s="56">
        <f ca="1" xml:space="preserve"> O29 * ( ( 1 + LEA_CF ) ^ O$34 )</f>
        <v>46.267149812118546</v>
      </c>
    </row>
    <row r="58" spans="1:16">
      <c r="A58" s="41"/>
      <c r="B58" s="44" t="s">
        <v>149</v>
      </c>
      <c r="C58" s="20" t="s">
        <v>114</v>
      </c>
      <c r="I58" s="57">
        <f t="shared" ref="I58:J58" si="7">I30</f>
        <v>12.3</v>
      </c>
      <c r="J58" s="57">
        <f t="shared" si="7"/>
        <v>13.2</v>
      </c>
      <c r="K58" s="56">
        <f t="shared" ref="K58:O58" ca="1" si="8" xml:space="preserve"> K30 * ( ( 1 + LEA_CF ) ^ K$34 )</f>
        <v>12.450135849002304</v>
      </c>
      <c r="L58" s="56">
        <f t="shared" ca="1" si="8"/>
        <v>11.724668413634264</v>
      </c>
      <c r="M58" s="56">
        <f t="shared" ca="1" si="8"/>
        <v>11.022927972445846</v>
      </c>
      <c r="N58" s="56">
        <f t="shared" ca="1" si="8"/>
        <v>10.344261713170772</v>
      </c>
      <c r="O58" s="56">
        <f t="shared" ca="1" si="8"/>
        <v>9.5974909590695994</v>
      </c>
    </row>
    <row r="59" spans="1:16">
      <c r="A59" s="41"/>
      <c r="B59" s="41"/>
      <c r="I59" s="36"/>
      <c r="J59" s="36"/>
    </row>
    <row r="60" spans="1:16">
      <c r="A60" s="41"/>
      <c r="B60" s="41"/>
    </row>
    <row r="61" spans="1:16">
      <c r="A61" s="41"/>
      <c r="B61" s="41"/>
    </row>
    <row r="62" spans="1:16">
      <c r="A62" s="41"/>
      <c r="B62" s="41"/>
      <c r="C62" s="22" t="s">
        <v>140</v>
      </c>
      <c r="E62" s="22" t="s">
        <v>148</v>
      </c>
    </row>
    <row r="63" spans="1:16">
      <c r="A63" s="41"/>
      <c r="B63" s="41"/>
      <c r="C63" s="22" t="s">
        <v>118</v>
      </c>
      <c r="D63" s="22" t="s">
        <v>129</v>
      </c>
      <c r="E63" s="22" t="s">
        <v>130</v>
      </c>
      <c r="F63" s="22" t="s">
        <v>131</v>
      </c>
      <c r="G63" s="22" t="s">
        <v>132</v>
      </c>
      <c r="H63" s="22" t="s">
        <v>133</v>
      </c>
      <c r="I63" s="22" t="s">
        <v>134</v>
      </c>
      <c r="J63" s="22" t="s">
        <v>135</v>
      </c>
      <c r="K63" s="22" t="s">
        <v>63</v>
      </c>
      <c r="L63" s="22" t="s">
        <v>64</v>
      </c>
      <c r="M63" s="22" t="s">
        <v>65</v>
      </c>
      <c r="N63" s="22" t="s">
        <v>66</v>
      </c>
      <c r="O63" s="22" t="s">
        <v>67</v>
      </c>
    </row>
    <row r="64" spans="1:16">
      <c r="A64" s="41"/>
      <c r="B64" s="44" t="s">
        <v>149</v>
      </c>
      <c r="C64" s="20" t="s">
        <v>68</v>
      </c>
      <c r="E64" s="56">
        <f xml:space="preserve"> SUM( SUMIFS( F_Inputs!$F:$F, F_Inputs!$A:$A, $C64, F_Inputs!$B:$B, $P64 ), SUMIFS( F_Inputs!$G:$G, F_Inputs!$A:$A, $C64, F_Inputs!$B:$B, $P64 ), SUMIFS( F_Inputs!$H:$H, F_Inputs!$A:$A, $C64, F_Inputs!$B:$B, $P64 ) ) / 3</f>
        <v>194.06666666666669</v>
      </c>
      <c r="I64" s="56"/>
      <c r="J64" s="56"/>
      <c r="K64" s="56">
        <f t="shared" ref="K64:K80" ca="1" si="9" xml:space="preserve"> AVERAGE( I36:K36 )</f>
        <v>173.36490348116502</v>
      </c>
      <c r="L64" s="56">
        <f t="shared" ref="L64:L80" ca="1" si="10" xml:space="preserve"> AVERAGE( J36:L36 )</f>
        <v>164.78521907947905</v>
      </c>
      <c r="M64" s="56">
        <f t="shared" ref="M64:M80" ca="1" si="11" xml:space="preserve"> AVERAGE( K36:M36 )</f>
        <v>156.4175999930327</v>
      </c>
      <c r="N64" s="56">
        <f t="shared" ref="N64:N80" ca="1" si="12" xml:space="preserve"> AVERAGE( L36:N36 )</f>
        <v>149.3307871087552</v>
      </c>
      <c r="O64" s="56">
        <f t="shared" ref="O64:O80" ca="1" si="13" xml:space="preserve"> AVERAGE( M36:O36 )</f>
        <v>142.93436711732934</v>
      </c>
      <c r="P64" s="41" t="s">
        <v>153</v>
      </c>
    </row>
    <row r="65" spans="1:16">
      <c r="A65" s="41"/>
      <c r="B65" s="44" t="s">
        <v>149</v>
      </c>
      <c r="C65" s="20" t="s">
        <v>100</v>
      </c>
      <c r="E65" s="56">
        <f xml:space="preserve"> SUM( SUMIFS( F_Inputs!$F:$F, F_Inputs!$A:$A, $C65, F_Inputs!$B:$B, $P65 ), SUMIFS( F_Inputs!$G:$G, F_Inputs!$A:$A, $C65, F_Inputs!$B:$B, $P65 ), SUMIFS( F_Inputs!$H:$H, F_Inputs!$A:$A, $C65, F_Inputs!$B:$B, $P65 ) ) / 3</f>
        <v>217.1</v>
      </c>
      <c r="I65" s="56"/>
      <c r="J65" s="56"/>
      <c r="K65" s="56">
        <f t="shared" ca="1" si="9"/>
        <v>234.37492178446723</v>
      </c>
      <c r="L65" s="56">
        <f t="shared" ca="1" si="10"/>
        <v>213.19825949075198</v>
      </c>
      <c r="M65" s="56">
        <f t="shared" ca="1" si="11"/>
        <v>198.2386772066977</v>
      </c>
      <c r="N65" s="56">
        <f t="shared" ca="1" si="12"/>
        <v>183.78521008620282</v>
      </c>
      <c r="O65" s="56">
        <f t="shared" ca="1" si="13"/>
        <v>169.88409529285266</v>
      </c>
      <c r="P65" s="41" t="s">
        <v>153</v>
      </c>
    </row>
    <row r="66" spans="1:16">
      <c r="A66" s="41"/>
      <c r="B66" s="44" t="s">
        <v>149</v>
      </c>
      <c r="C66" s="20" t="s">
        <v>101</v>
      </c>
      <c r="E66" s="56">
        <f xml:space="preserve"> SUM( SUMIFS( F_Inputs!$F:$F, F_Inputs!$A:$A, $C66, F_Inputs!$B:$B, $P66 ), SUMIFS( F_Inputs!$G:$G, F_Inputs!$A:$A, $C66, F_Inputs!$B:$B, $P66 ), SUMIFS( F_Inputs!$H:$H, F_Inputs!$A:$A, $C66, F_Inputs!$B:$B, $P66 ) ) / 3</f>
        <v>17.343333333333334</v>
      </c>
      <c r="I66" s="56"/>
      <c r="J66" s="56"/>
      <c r="K66" s="56">
        <f t="shared" ca="1" si="9"/>
        <v>13.914088703987668</v>
      </c>
      <c r="L66" s="56">
        <f t="shared" ca="1" si="10"/>
        <v>12.845255080415138</v>
      </c>
      <c r="M66" s="56">
        <f t="shared" ca="1" si="11"/>
        <v>12.496416642937973</v>
      </c>
      <c r="N66" s="56">
        <f t="shared" ca="1" si="12"/>
        <v>12.187118894304559</v>
      </c>
      <c r="O66" s="56">
        <f t="shared" ca="1" si="13"/>
        <v>11.885760199515166</v>
      </c>
      <c r="P66" s="41" t="s">
        <v>153</v>
      </c>
    </row>
    <row r="67" spans="1:16">
      <c r="A67" s="41"/>
      <c r="B67" s="44" t="s">
        <v>149</v>
      </c>
      <c r="C67" s="20" t="s">
        <v>102</v>
      </c>
      <c r="E67" s="56">
        <f xml:space="preserve"> SUM( SUMIFS( F_Inputs!$F:$F, F_Inputs!$A:$A, $C67, F_Inputs!$B:$B, $P67 ), SUMIFS( F_Inputs!$G:$G, F_Inputs!$A:$A, $C67, F_Inputs!$B:$B, $P67 ), SUMIFS( F_Inputs!$H:$H, F_Inputs!$A:$A, $C67, F_Inputs!$B:$B, $P67 ) ) / 3</f>
        <v>200.03333333333333</v>
      </c>
      <c r="I67" s="56"/>
      <c r="J67" s="56"/>
      <c r="K67" s="56">
        <f t="shared" ca="1" si="9"/>
        <v>167.2786755209838</v>
      </c>
      <c r="L67" s="56">
        <f t="shared" ca="1" si="10"/>
        <v>162.7539693043326</v>
      </c>
      <c r="M67" s="56">
        <f t="shared" ca="1" si="11"/>
        <v>157.24445332593572</v>
      </c>
      <c r="N67" s="56">
        <f t="shared" ca="1" si="12"/>
        <v>151.89060917043412</v>
      </c>
      <c r="O67" s="56">
        <f t="shared" ca="1" si="13"/>
        <v>146.65455554125447</v>
      </c>
      <c r="P67" s="41" t="s">
        <v>153</v>
      </c>
    </row>
    <row r="68" spans="1:16">
      <c r="A68" s="41"/>
      <c r="B68" s="44" t="s">
        <v>149</v>
      </c>
      <c r="C68" s="20" t="s">
        <v>103</v>
      </c>
      <c r="E68" s="56">
        <f xml:space="preserve"> SUM( SUMIFS( F_Inputs!$F:$F, F_Inputs!$A:$A, $C68, F_Inputs!$B:$B, $P68 ), SUMIFS( F_Inputs!$G:$G, F_Inputs!$A:$A, $C68, F_Inputs!$B:$B, $P68 ), SUMIFS( F_Inputs!$H:$H, F_Inputs!$A:$A, $C68, F_Inputs!$B:$B, $P68 ) ) / 3</f>
        <v>446.13333333333338</v>
      </c>
      <c r="I68" s="56"/>
      <c r="J68" s="56"/>
      <c r="K68" s="56">
        <f t="shared" ca="1" si="9"/>
        <v>349.99461924382058</v>
      </c>
      <c r="L68" s="56">
        <f t="shared" ca="1" si="10"/>
        <v>328.15170041142477</v>
      </c>
      <c r="M68" s="56">
        <f t="shared" ca="1" si="11"/>
        <v>312.56245079473848</v>
      </c>
      <c r="N68" s="56">
        <f t="shared" ca="1" si="12"/>
        <v>299.28004322775917</v>
      </c>
      <c r="O68" s="56">
        <f t="shared" ca="1" si="13"/>
        <v>282.05670831306264</v>
      </c>
      <c r="P68" s="41" t="s">
        <v>153</v>
      </c>
    </row>
    <row r="69" spans="1:16">
      <c r="A69" s="41"/>
      <c r="B69" s="44" t="s">
        <v>149</v>
      </c>
      <c r="C69" s="20" t="s">
        <v>104</v>
      </c>
      <c r="E69" s="56">
        <f xml:space="preserve"> SUM( SUMIFS( F_Inputs!$F:$F, F_Inputs!$A:$A, $C69, F_Inputs!$B:$B, $P69 ), SUMIFS( F_Inputs!$G:$G, F_Inputs!$A:$A, $C69, F_Inputs!$B:$B, $P69 ), SUMIFS( F_Inputs!$H:$H, F_Inputs!$A:$A, $C69, F_Inputs!$B:$B, $P69 ) ) / 3</f>
        <v>124.2</v>
      </c>
      <c r="I69" s="56"/>
      <c r="J69" s="56"/>
      <c r="K69" s="56">
        <f t="shared" ca="1" si="9"/>
        <v>103.80506599302942</v>
      </c>
      <c r="L69" s="56">
        <f t="shared" ca="1" si="10"/>
        <v>93.96911777178714</v>
      </c>
      <c r="M69" s="56">
        <f t="shared" ca="1" si="11"/>
        <v>89.044609530666321</v>
      </c>
      <c r="N69" s="56">
        <f t="shared" ca="1" si="12"/>
        <v>84.27750067083096</v>
      </c>
      <c r="O69" s="56">
        <f t="shared" ca="1" si="13"/>
        <v>79.452238386772237</v>
      </c>
      <c r="P69" s="41" t="s">
        <v>153</v>
      </c>
    </row>
    <row r="70" spans="1:16">
      <c r="A70" s="41"/>
      <c r="B70" s="44" t="s">
        <v>149</v>
      </c>
      <c r="C70" s="20" t="s">
        <v>105</v>
      </c>
      <c r="E70" s="56">
        <f xml:space="preserve"> SUM( SUMIFS( F_Inputs!$F:$F, F_Inputs!$A:$A, $C70, F_Inputs!$B:$B, $P70 ), SUMIFS( F_Inputs!$G:$G, F_Inputs!$A:$A, $C70, F_Inputs!$B:$B, $P70 ), SUMIFS( F_Inputs!$H:$H, F_Inputs!$A:$A, $C70, F_Inputs!$B:$B, $P70 ) ) / 3</f>
        <v>99.866666666666674</v>
      </c>
      <c r="I70" s="56"/>
      <c r="J70" s="56"/>
      <c r="K70" s="56">
        <f t="shared" ca="1" si="9"/>
        <v>101.55151555476158</v>
      </c>
      <c r="L70" s="56">
        <f t="shared" ca="1" si="10"/>
        <v>92.056261050521627</v>
      </c>
      <c r="M70" s="56">
        <f t="shared" ca="1" si="11"/>
        <v>83.61307694213609</v>
      </c>
      <c r="N70" s="56">
        <f t="shared" ca="1" si="12"/>
        <v>75.466487912159721</v>
      </c>
      <c r="O70" s="56">
        <f t="shared" ca="1" si="13"/>
        <v>67.638272309051075</v>
      </c>
      <c r="P70" s="41" t="s">
        <v>153</v>
      </c>
    </row>
    <row r="71" spans="1:16">
      <c r="A71" s="41"/>
      <c r="B71" s="44" t="s">
        <v>149</v>
      </c>
      <c r="C71" s="20" t="s">
        <v>106</v>
      </c>
      <c r="E71" s="56">
        <f xml:space="preserve"> SUM( SUMIFS( F_Inputs!$F:$F, F_Inputs!$A:$A, $C71, F_Inputs!$B:$B, $P71 ), SUMIFS( F_Inputs!$G:$G, F_Inputs!$A:$A, $C71, F_Inputs!$B:$B, $P71 ), SUMIFS( F_Inputs!$H:$H, F_Inputs!$A:$A, $C71, F_Inputs!$B:$B, $P71 ) ) / 3</f>
        <v>672.9</v>
      </c>
      <c r="I71" s="56"/>
      <c r="J71" s="56"/>
      <c r="K71" s="56">
        <f t="shared" ca="1" si="9"/>
        <v>526.24520792283045</v>
      </c>
      <c r="L71" s="56">
        <f t="shared" ca="1" si="10"/>
        <v>486.93083330914232</v>
      </c>
      <c r="M71" s="56">
        <f t="shared" ca="1" si="11"/>
        <v>452.8096804126435</v>
      </c>
      <c r="N71" s="56">
        <f t="shared" ca="1" si="12"/>
        <v>421.750813669558</v>
      </c>
      <c r="O71" s="56">
        <f t="shared" ca="1" si="13"/>
        <v>393.94875164540872</v>
      </c>
      <c r="P71" s="41" t="s">
        <v>153</v>
      </c>
    </row>
    <row r="72" spans="1:16">
      <c r="A72" s="41"/>
      <c r="B72" s="44" t="s">
        <v>149</v>
      </c>
      <c r="C72" s="20" t="s">
        <v>107</v>
      </c>
      <c r="E72" s="56">
        <f xml:space="preserve"> SUM( SUMIFS( F_Inputs!$F:$F, F_Inputs!$A:$A, $C72, F_Inputs!$B:$B, $P72 ), SUMIFS( F_Inputs!$G:$G, F_Inputs!$A:$A, $C72, F_Inputs!$B:$B, $P72 ), SUMIFS( F_Inputs!$H:$H, F_Inputs!$A:$A, $C72, F_Inputs!$B:$B, $P72 ) ) / 3</f>
        <v>447.06666666666666</v>
      </c>
      <c r="I72" s="56"/>
      <c r="J72" s="56"/>
      <c r="K72" s="56">
        <f t="shared" ca="1" si="9"/>
        <v>382.6826791060958</v>
      </c>
      <c r="L72" s="56">
        <f t="shared" ca="1" si="10"/>
        <v>361.51897493494999</v>
      </c>
      <c r="M72" s="56">
        <f t="shared" ca="1" si="11"/>
        <v>345.27526038130526</v>
      </c>
      <c r="N72" s="56">
        <f t="shared" ca="1" si="12"/>
        <v>329.53077796120289</v>
      </c>
      <c r="O72" s="56">
        <f t="shared" ca="1" si="13"/>
        <v>314.27217115965715</v>
      </c>
      <c r="P72" s="41" t="s">
        <v>153</v>
      </c>
    </row>
    <row r="73" spans="1:16">
      <c r="A73" s="41"/>
      <c r="B73" s="44" t="s">
        <v>149</v>
      </c>
      <c r="C73" s="20" t="s">
        <v>108</v>
      </c>
      <c r="E73" s="56">
        <f xml:space="preserve"> SUM( SUMIFS( F_Inputs!$F:$F, F_Inputs!$A:$A, $C73, F_Inputs!$B:$B, $P73 ), SUMIFS( F_Inputs!$G:$G, F_Inputs!$A:$A, $C73, F_Inputs!$B:$B, $P73 ), SUMIFS( F_Inputs!$H:$H, F_Inputs!$A:$A, $C73, F_Inputs!$B:$B, $P73 ) ) / 3</f>
        <v>73.333333333333329</v>
      </c>
      <c r="I73" s="56"/>
      <c r="J73" s="56"/>
      <c r="K73" s="56">
        <f t="shared" ca="1" si="9"/>
        <v>66.544324112224373</v>
      </c>
      <c r="L73" s="56">
        <f t="shared" ca="1" si="10"/>
        <v>63.171152212953537</v>
      </c>
      <c r="M73" s="56">
        <f t="shared" ca="1" si="11"/>
        <v>59.686217738737504</v>
      </c>
      <c r="N73" s="56">
        <f t="shared" ca="1" si="12"/>
        <v>56.744351624561993</v>
      </c>
      <c r="O73" s="56">
        <f t="shared" ca="1" si="13"/>
        <v>54.325533792075895</v>
      </c>
      <c r="P73" s="41" t="s">
        <v>153</v>
      </c>
    </row>
    <row r="74" spans="1:16">
      <c r="A74" s="41"/>
      <c r="B74" s="44" t="s">
        <v>149</v>
      </c>
      <c r="C74" s="20" t="s">
        <v>109</v>
      </c>
      <c r="E74" s="56">
        <f xml:space="preserve"> SUM( SUMIFS( F_Inputs!$F:$F, F_Inputs!$A:$A, $C74, F_Inputs!$B:$B, $P74 ), SUMIFS( F_Inputs!$G:$G, F_Inputs!$A:$A, $C74, F_Inputs!$B:$B, $P74 ), SUMIFS( F_Inputs!$H:$H, F_Inputs!$A:$A, $C74, F_Inputs!$B:$B, $P74 ) ) / 3</f>
        <v>315.3</v>
      </c>
      <c r="I74" s="56"/>
      <c r="J74" s="56"/>
      <c r="K74" s="56">
        <f t="shared" ca="1" si="9"/>
        <v>255.61533351125408</v>
      </c>
      <c r="L74" s="56">
        <f t="shared" ca="1" si="10"/>
        <v>246.92091525657045</v>
      </c>
      <c r="M74" s="56">
        <f t="shared" ca="1" si="11"/>
        <v>234.30571343043744</v>
      </c>
      <c r="N74" s="56">
        <f t="shared" ca="1" si="12"/>
        <v>222.55556915988052</v>
      </c>
      <c r="O74" s="56">
        <f t="shared" ca="1" si="13"/>
        <v>212.12792693153821</v>
      </c>
      <c r="P74" s="41" t="s">
        <v>153</v>
      </c>
    </row>
    <row r="75" spans="1:16">
      <c r="A75" s="41"/>
      <c r="B75" s="44" t="s">
        <v>149</v>
      </c>
      <c r="C75" s="20" t="s">
        <v>110</v>
      </c>
      <c r="E75" s="56">
        <f xml:space="preserve"> SUM( SUMIFS( F_Inputs!$F:$F, F_Inputs!$A:$A, $C75, F_Inputs!$B:$B, $P75 ), SUMIFS( F_Inputs!$G:$G, F_Inputs!$A:$A, $C75, F_Inputs!$B:$B, $P75 ), SUMIFS( F_Inputs!$H:$H, F_Inputs!$A:$A, $C75, F_Inputs!$B:$B, $P75 ) ) / 3</f>
        <v>187.08</v>
      </c>
      <c r="I75" s="56"/>
      <c r="J75" s="56"/>
      <c r="K75" s="56">
        <f t="shared" ca="1" si="9"/>
        <v>146.32623309047062</v>
      </c>
      <c r="L75" s="56">
        <f t="shared" ca="1" si="10"/>
        <v>138.53443263162035</v>
      </c>
      <c r="M75" s="56">
        <f t="shared" ca="1" si="11"/>
        <v>131.75098755917989</v>
      </c>
      <c r="N75" s="56">
        <f t="shared" ca="1" si="12"/>
        <v>124.63678384877913</v>
      </c>
      <c r="O75" s="56">
        <f t="shared" ca="1" si="13"/>
        <v>119.31989279626703</v>
      </c>
      <c r="P75" s="41" t="s">
        <v>153</v>
      </c>
    </row>
    <row r="76" spans="1:16">
      <c r="A76" s="41"/>
      <c r="B76" s="44" t="s">
        <v>149</v>
      </c>
      <c r="C76" s="20" t="s">
        <v>111</v>
      </c>
      <c r="E76" s="56">
        <f xml:space="preserve"> SUM( SUMIFS( F_Inputs!$F:$F, F_Inputs!$A:$A, $C76, F_Inputs!$B:$B, $P76 ), SUMIFS( F_Inputs!$G:$G, F_Inputs!$A:$A, $C76, F_Inputs!$B:$B, $P76 ), SUMIFS( F_Inputs!$H:$H, F_Inputs!$A:$A, $C76, F_Inputs!$B:$B, $P76 ) ) / 3</f>
        <v>40.666666666666664</v>
      </c>
      <c r="I76" s="56"/>
      <c r="J76" s="56"/>
      <c r="K76" s="56">
        <f t="shared" ca="1" si="9"/>
        <v>34.825441113211895</v>
      </c>
      <c r="L76" s="56">
        <f t="shared" ca="1" si="10"/>
        <v>32.02153913681915</v>
      </c>
      <c r="M76" s="56">
        <f t="shared" ca="1" si="11"/>
        <v>29.868462508965976</v>
      </c>
      <c r="N76" s="56">
        <f t="shared" ca="1" si="12"/>
        <v>28.71484952741498</v>
      </c>
      <c r="O76" s="56">
        <f t="shared" ca="1" si="13"/>
        <v>27.655417645082981</v>
      </c>
      <c r="P76" s="41" t="s">
        <v>153</v>
      </c>
    </row>
    <row r="77" spans="1:16">
      <c r="A77" s="41"/>
      <c r="B77" s="44" t="s">
        <v>149</v>
      </c>
      <c r="C77" s="20" t="s">
        <v>112</v>
      </c>
      <c r="E77" s="56">
        <f xml:space="preserve"> SUM( SUMIFS( F_Inputs!$F:$F, F_Inputs!$A:$A, $C77, F_Inputs!$B:$B, $P77 ), SUMIFS( F_Inputs!$G:$G, F_Inputs!$A:$A, $C77, F_Inputs!$B:$B, $P77 ), SUMIFS( F_Inputs!$H:$H, F_Inputs!$A:$A, $C77, F_Inputs!$B:$B, $P77 ) ) / 3</f>
        <v>28.366666666666664</v>
      </c>
      <c r="I77" s="56"/>
      <c r="J77" s="56"/>
      <c r="K77" s="56">
        <f t="shared" ca="1" si="9"/>
        <v>24.589054820946213</v>
      </c>
      <c r="L77" s="56">
        <f t="shared" ca="1" si="10"/>
        <v>22.364808166995598</v>
      </c>
      <c r="M77" s="56">
        <f t="shared" ca="1" si="11"/>
        <v>21.273765870522908</v>
      </c>
      <c r="N77" s="56">
        <f t="shared" ca="1" si="12"/>
        <v>20.549874620308429</v>
      </c>
      <c r="O77" s="56">
        <f t="shared" ca="1" si="13"/>
        <v>19.500821477690266</v>
      </c>
      <c r="P77" s="41" t="s">
        <v>153</v>
      </c>
    </row>
    <row r="78" spans="1:16">
      <c r="A78" s="41"/>
      <c r="B78" s="44" t="s">
        <v>149</v>
      </c>
      <c r="C78" s="20" t="s">
        <v>113</v>
      </c>
      <c r="E78" s="56">
        <f xml:space="preserve"> SUM( SUMIFS( F_Inputs!$F:$F, F_Inputs!$A:$A, $C78, F_Inputs!$B:$B, $P78 ), SUMIFS( F_Inputs!$G:$G, F_Inputs!$A:$A, $C78, F_Inputs!$B:$B, $P78 ), SUMIFS( F_Inputs!$H:$H, F_Inputs!$A:$A, $C78, F_Inputs!$B:$B, $P78 ) ) / 3</f>
        <v>95.133333333333326</v>
      </c>
      <c r="I78" s="56"/>
      <c r="J78" s="56"/>
      <c r="K78" s="56">
        <f t="shared" ca="1" si="9"/>
        <v>95.669222463099985</v>
      </c>
      <c r="L78" s="56">
        <f t="shared" ca="1" si="10"/>
        <v>89.386955160673324</v>
      </c>
      <c r="M78" s="56">
        <f t="shared" ca="1" si="11"/>
        <v>82.630268191339411</v>
      </c>
      <c r="N78" s="56">
        <f t="shared" ca="1" si="12"/>
        <v>76.104848089679692</v>
      </c>
      <c r="O78" s="56">
        <f t="shared" ca="1" si="13"/>
        <v>69.864571763628604</v>
      </c>
      <c r="P78" s="41" t="s">
        <v>153</v>
      </c>
    </row>
    <row r="79" spans="1:16">
      <c r="A79" s="41"/>
      <c r="B79" s="44" t="s">
        <v>149</v>
      </c>
      <c r="C79" s="20" t="s">
        <v>114</v>
      </c>
      <c r="E79" s="56">
        <f xml:space="preserve"> SUM( SUMIFS( F_Inputs!$F:$F, F_Inputs!$A:$A, $C79, F_Inputs!$B:$B, $P79 ), SUMIFS( F_Inputs!$G:$G, F_Inputs!$A:$A, $C79, F_Inputs!$B:$B, $P79 ), SUMIFS( F_Inputs!$H:$H, F_Inputs!$A:$A, $C79, F_Inputs!$B:$B, $P79 ) ) / 3</f>
        <v>88.266666666666666</v>
      </c>
      <c r="I79" s="56"/>
      <c r="J79" s="56"/>
      <c r="K79" s="56">
        <f t="shared" ca="1" si="9"/>
        <v>73.104975427027895</v>
      </c>
      <c r="L79" s="56">
        <f t="shared" ca="1" si="10"/>
        <v>69.485914930029438</v>
      </c>
      <c r="M79" s="56">
        <f t="shared" ca="1" si="11"/>
        <v>65.579454707278032</v>
      </c>
      <c r="N79" s="56">
        <f t="shared" ca="1" si="12"/>
        <v>62.185475444803075</v>
      </c>
      <c r="O79" s="56">
        <f t="shared" ca="1" si="13"/>
        <v>58.838693042146382</v>
      </c>
      <c r="P79" s="41" t="s">
        <v>153</v>
      </c>
    </row>
    <row r="80" spans="1:16">
      <c r="A80" s="41"/>
      <c r="B80" s="44" t="s">
        <v>149</v>
      </c>
      <c r="C80" s="20" t="s">
        <v>115</v>
      </c>
      <c r="E80" s="56">
        <f xml:space="preserve"> SUM( SUMIFS( F_Inputs!$F:$F, F_Inputs!$A:$A, $C80, F_Inputs!$B:$B, $P80 ), SUMIFS( F_Inputs!$G:$G, F_Inputs!$A:$A, $C80, F_Inputs!$B:$B, $P80 ), SUMIFS( F_Inputs!$H:$H, F_Inputs!$A:$A, $C80, F_Inputs!$B:$B, $P80 ) ) / 3</f>
        <v>25.2</v>
      </c>
      <c r="I80" s="56"/>
      <c r="J80" s="56"/>
      <c r="K80" s="56">
        <f t="shared" ca="1" si="9"/>
        <v>20.731569514158725</v>
      </c>
      <c r="L80" s="56">
        <f t="shared" ca="1" si="10"/>
        <v>20.20645753140796</v>
      </c>
      <c r="M80" s="56">
        <f t="shared" ca="1" si="11"/>
        <v>19.13609334539543</v>
      </c>
      <c r="N80" s="56">
        <f t="shared" ca="1" si="12"/>
        <v>18.100025072119418</v>
      </c>
      <c r="O80" s="56">
        <f t="shared" ca="1" si="13"/>
        <v>17.097317528814809</v>
      </c>
      <c r="P80" s="41" t="s">
        <v>153</v>
      </c>
    </row>
    <row r="81" spans="1:16">
      <c r="A81" s="41"/>
      <c r="B81" s="41"/>
      <c r="C81" s="22" t="s">
        <v>119</v>
      </c>
    </row>
    <row r="82" spans="1:16">
      <c r="A82" s="41"/>
      <c r="B82" s="44" t="s">
        <v>149</v>
      </c>
      <c r="C82" s="20" t="s">
        <v>102</v>
      </c>
      <c r="E82" s="56">
        <f xml:space="preserve"> SUM( SUMIFS( F_Inputs!$F:$F, F_Inputs!$A:$A, $C82, F_Inputs!$B:$B, $P82 ), SUMIFS( F_Inputs!$G:$G, F_Inputs!$A:$A, $C82, F_Inputs!$B:$B, $P82 ), SUMIFS( F_Inputs!$H:$H, F_Inputs!$A:$A, $C82, F_Inputs!$B:$B, $P82 ) ) / 3</f>
        <v>134.79999999999998</v>
      </c>
      <c r="I82" s="56"/>
      <c r="J82" s="56"/>
      <c r="K82" s="56">
        <f t="shared" ref="K82:O83" ca="1" si="14" xml:space="preserve"> AVERAGE( I54:K54 )</f>
        <v>115.02756719639264</v>
      </c>
      <c r="L82" s="56">
        <f t="shared" ca="1" si="14"/>
        <v>110.55395318196751</v>
      </c>
      <c r="M82" s="56">
        <f t="shared" ca="1" si="14"/>
        <v>106.58469816762555</v>
      </c>
      <c r="N82" s="56">
        <f t="shared" ca="1" si="14"/>
        <v>102.72946518196473</v>
      </c>
      <c r="O82" s="56">
        <f t="shared" ca="1" si="14"/>
        <v>98.953269413186163</v>
      </c>
      <c r="P82" s="41" t="s">
        <v>154</v>
      </c>
    </row>
    <row r="83" spans="1:16">
      <c r="A83" s="41"/>
      <c r="B83" s="44" t="s">
        <v>149</v>
      </c>
      <c r="C83" s="20" t="s">
        <v>114</v>
      </c>
      <c r="E83" s="56">
        <f xml:space="preserve"> SUM( SUMIFS( F_Inputs!$F:$F, F_Inputs!$A:$A, $C83, F_Inputs!$B:$B, $P83 ), SUMIFS( F_Inputs!$G:$G, F_Inputs!$A:$A, $C83, F_Inputs!$B:$B, $P83 ), SUMIFS( F_Inputs!$H:$H, F_Inputs!$A:$A, $C83, F_Inputs!$B:$B, $P83 ) ) / 3</f>
        <v>72.666666666666671</v>
      </c>
      <c r="I83" s="56"/>
      <c r="J83" s="56"/>
      <c r="K83" s="56">
        <f t="shared" ca="1" si="14"/>
        <v>60.454930144027117</v>
      </c>
      <c r="L83" s="56">
        <f t="shared" ca="1" si="14"/>
        <v>57.027646842483911</v>
      </c>
      <c r="M83" s="56">
        <f t="shared" ca="1" si="14"/>
        <v>53.846877295583887</v>
      </c>
      <c r="N83" s="56">
        <f t="shared" ca="1" si="14"/>
        <v>51.154856078386103</v>
      </c>
      <c r="O83" s="56">
        <f t="shared" ca="1" si="14"/>
        <v>48.517132827250975</v>
      </c>
      <c r="P83" s="41" t="s">
        <v>154</v>
      </c>
    </row>
    <row r="84" spans="1:16">
      <c r="A84" s="41"/>
      <c r="B84" s="41"/>
      <c r="C84" s="22" t="s">
        <v>120</v>
      </c>
    </row>
    <row r="85" spans="1:16">
      <c r="A85" s="41"/>
      <c r="B85" s="44" t="s">
        <v>149</v>
      </c>
      <c r="C85" s="20" t="s">
        <v>102</v>
      </c>
      <c r="E85" s="56">
        <f xml:space="preserve"> SUM( SUMIFS( F_Inputs!$F:$F, F_Inputs!$A:$A, $C85, F_Inputs!$B:$B, $P85 ), SUMIFS( F_Inputs!$G:$G, F_Inputs!$A:$A, $C85, F_Inputs!$B:$B, $P85 ), SUMIFS( F_Inputs!$H:$H, F_Inputs!$A:$A, $C85, F_Inputs!$B:$B, $P85 ) ) / 3</f>
        <v>65.233333333333334</v>
      </c>
      <c r="I85" s="56"/>
      <c r="J85" s="56"/>
      <c r="K85" s="56">
        <f t="shared" ref="K85:O86" ca="1" si="15" xml:space="preserve"> AVERAGE( I57:K57 )</f>
        <v>52.251108324591144</v>
      </c>
      <c r="L85" s="56">
        <f t="shared" ca="1" si="15"/>
        <v>52.200016122365071</v>
      </c>
      <c r="M85" s="56">
        <f t="shared" ca="1" si="15"/>
        <v>50.659755158310183</v>
      </c>
      <c r="N85" s="56">
        <f t="shared" ca="1" si="15"/>
        <v>49.161143988469384</v>
      </c>
      <c r="O85" s="56">
        <f t="shared" ca="1" si="15"/>
        <v>47.701286128068297</v>
      </c>
      <c r="P85" s="41" t="s">
        <v>155</v>
      </c>
    </row>
    <row r="86" spans="1:16">
      <c r="A86" s="41"/>
      <c r="B86" s="44" t="s">
        <v>149</v>
      </c>
      <c r="C86" s="20" t="s">
        <v>114</v>
      </c>
      <c r="E86" s="56">
        <f xml:space="preserve"> SUM( SUMIFS( F_Inputs!$F:$F, F_Inputs!$A:$A, $C86, F_Inputs!$B:$B, $P86 ), SUMIFS( F_Inputs!$G:$G, F_Inputs!$A:$A, $C86, F_Inputs!$B:$B, $P86 ), SUMIFS( F_Inputs!$H:$H, F_Inputs!$A:$A, $C86, F_Inputs!$B:$B, $P86 ) ) / 3</f>
        <v>15.6</v>
      </c>
      <c r="I86" s="56"/>
      <c r="J86" s="56"/>
      <c r="K86" s="56">
        <f t="shared" ca="1" si="15"/>
        <v>12.65004528300077</v>
      </c>
      <c r="L86" s="56">
        <f t="shared" ca="1" si="15"/>
        <v>12.458268087545521</v>
      </c>
      <c r="M86" s="56">
        <f t="shared" ca="1" si="15"/>
        <v>11.732577411694137</v>
      </c>
      <c r="N86" s="56">
        <f t="shared" ca="1" si="15"/>
        <v>11.030619366416962</v>
      </c>
      <c r="O86" s="56">
        <f t="shared" ca="1" si="15"/>
        <v>10.321560214895404</v>
      </c>
      <c r="P86" s="41" t="s">
        <v>155</v>
      </c>
    </row>
    <row r="87" spans="1:16">
      <c r="A87" s="41"/>
      <c r="B87" s="41"/>
    </row>
    <row r="88" spans="1:16">
      <c r="A88" s="41"/>
      <c r="B88" s="41"/>
    </row>
    <row r="89" spans="1:16">
      <c r="A89" s="41"/>
      <c r="B89" s="41"/>
    </row>
    <row r="90" spans="1:16">
      <c r="A90" s="41"/>
      <c r="B90" s="41"/>
      <c r="C90" s="22" t="s">
        <v>144</v>
      </c>
      <c r="E90" s="22" t="s">
        <v>117</v>
      </c>
    </row>
    <row r="91" spans="1:16">
      <c r="A91" s="41"/>
      <c r="B91" s="41"/>
      <c r="C91" s="22" t="s">
        <v>118</v>
      </c>
      <c r="D91" s="22" t="s">
        <v>129</v>
      </c>
      <c r="E91" s="22" t="s">
        <v>130</v>
      </c>
      <c r="F91" s="22" t="s">
        <v>131</v>
      </c>
      <c r="G91" s="22" t="s">
        <v>132</v>
      </c>
      <c r="H91" s="22" t="s">
        <v>133</v>
      </c>
      <c r="I91" s="22" t="s">
        <v>134</v>
      </c>
      <c r="J91" s="22" t="s">
        <v>135</v>
      </c>
      <c r="K91" s="22" t="s">
        <v>63</v>
      </c>
      <c r="L91" s="22" t="s">
        <v>64</v>
      </c>
      <c r="M91" s="22" t="s">
        <v>65</v>
      </c>
      <c r="N91" s="22" t="s">
        <v>66</v>
      </c>
      <c r="O91" s="22" t="s">
        <v>67</v>
      </c>
    </row>
    <row r="92" spans="1:16">
      <c r="A92" s="41"/>
      <c r="B92" s="44" t="s">
        <v>149</v>
      </c>
      <c r="C92" s="20" t="s">
        <v>68</v>
      </c>
      <c r="I92" s="56"/>
      <c r="J92" s="56"/>
      <c r="K92" s="49">
        <f t="shared" ref="K92:K108" ca="1" si="16" xml:space="preserve"> ( K64 / $E64 - 1 ) * -1</f>
        <v>0.10667346196582794</v>
      </c>
      <c r="L92" s="49">
        <f t="shared" ref="L92:O92" ca="1" si="17" xml:space="preserve"> ( L64 / $E64 - 1 ) * -1</f>
        <v>0.15088344685943478</v>
      </c>
      <c r="M92" s="49">
        <f t="shared" ca="1" si="17"/>
        <v>0.19400068708502571</v>
      </c>
      <c r="N92" s="49">
        <f t="shared" ca="1" si="17"/>
        <v>0.23051810146639373</v>
      </c>
      <c r="O92" s="49">
        <f t="shared" ca="1" si="17"/>
        <v>0.26347801210582622</v>
      </c>
    </row>
    <row r="93" spans="1:16">
      <c r="A93" s="41"/>
      <c r="B93" s="44" t="s">
        <v>149</v>
      </c>
      <c r="C93" s="20" t="s">
        <v>100</v>
      </c>
      <c r="I93" s="56"/>
      <c r="J93" s="56"/>
      <c r="K93" s="49">
        <f t="shared" ca="1" si="16"/>
        <v>-7.9571265704593497E-2</v>
      </c>
      <c r="L93" s="49">
        <f t="shared" ref="L93:O107" ca="1" si="18" xml:space="preserve"> ( L65 / $E65 - 1 ) * -1</f>
        <v>1.7972088941722753E-2</v>
      </c>
      <c r="M93" s="49">
        <f t="shared" ca="1" si="18"/>
        <v>8.6878502041926708E-2</v>
      </c>
      <c r="N93" s="49">
        <f t="shared" ca="1" si="18"/>
        <v>0.15345366150989026</v>
      </c>
      <c r="O93" s="49">
        <f t="shared" ca="1" si="18"/>
        <v>0.2174845910048242</v>
      </c>
    </row>
    <row r="94" spans="1:16">
      <c r="A94" s="41"/>
      <c r="B94" s="44" t="s">
        <v>149</v>
      </c>
      <c r="C94" s="20" t="s">
        <v>101</v>
      </c>
      <c r="I94" s="56"/>
      <c r="J94" s="56"/>
      <c r="K94" s="49">
        <f t="shared" ca="1" si="16"/>
        <v>0.19772696306048432</v>
      </c>
      <c r="L94" s="49">
        <f t="shared" ca="1" si="18"/>
        <v>0.2593548867721428</v>
      </c>
      <c r="M94" s="49">
        <f t="shared" ca="1" si="18"/>
        <v>0.2794685771898151</v>
      </c>
      <c r="N94" s="49">
        <f t="shared" ca="1" si="18"/>
        <v>0.29730238933473618</v>
      </c>
      <c r="O94" s="49">
        <f t="shared" ca="1" si="18"/>
        <v>0.31467844323379779</v>
      </c>
    </row>
    <row r="95" spans="1:16">
      <c r="A95" s="41"/>
      <c r="B95" s="44" t="s">
        <v>149</v>
      </c>
      <c r="C95" s="20" t="s">
        <v>102</v>
      </c>
      <c r="I95" s="56"/>
      <c r="J95" s="56"/>
      <c r="K95" s="49">
        <f t="shared" ca="1" si="16"/>
        <v>0.16374599806207069</v>
      </c>
      <c r="L95" s="49">
        <f t="shared" ca="1" si="18"/>
        <v>0.18636575918513942</v>
      </c>
      <c r="M95" s="49">
        <f t="shared" ca="1" si="18"/>
        <v>0.21390874857889153</v>
      </c>
      <c r="N95" s="49">
        <f t="shared" ca="1" si="18"/>
        <v>0.24067350856306891</v>
      </c>
      <c r="O95" s="49">
        <f t="shared" ca="1" si="18"/>
        <v>0.26684941405805129</v>
      </c>
    </row>
    <row r="96" spans="1:16">
      <c r="A96" s="41"/>
      <c r="B96" s="44" t="s">
        <v>149</v>
      </c>
      <c r="C96" s="20" t="s">
        <v>103</v>
      </c>
      <c r="I96" s="56"/>
      <c r="J96" s="56"/>
      <c r="K96" s="49">
        <f t="shared" ca="1" si="16"/>
        <v>0.21549323241821461</v>
      </c>
      <c r="L96" s="49">
        <f t="shared" ca="1" si="18"/>
        <v>0.26445374982495951</v>
      </c>
      <c r="M96" s="49">
        <f t="shared" ca="1" si="18"/>
        <v>0.29939677795560715</v>
      </c>
      <c r="N96" s="49">
        <f t="shared" ca="1" si="18"/>
        <v>0.32916906030837012</v>
      </c>
      <c r="O96" s="49">
        <f t="shared" ca="1" si="18"/>
        <v>0.36777486182069052</v>
      </c>
    </row>
    <row r="97" spans="1:15">
      <c r="A97" s="41"/>
      <c r="B97" s="44" t="s">
        <v>149</v>
      </c>
      <c r="C97" s="20" t="s">
        <v>104</v>
      </c>
      <c r="I97" s="56"/>
      <c r="J97" s="56"/>
      <c r="K97" s="49">
        <f t="shared" ca="1" si="16"/>
        <v>0.16421041873567299</v>
      </c>
      <c r="L97" s="49">
        <f t="shared" ca="1" si="18"/>
        <v>0.24340484885839664</v>
      </c>
      <c r="M97" s="49">
        <f t="shared" ca="1" si="18"/>
        <v>0.28305467366613268</v>
      </c>
      <c r="N97" s="49">
        <f t="shared" ca="1" si="18"/>
        <v>0.32143719266641735</v>
      </c>
      <c r="O97" s="49">
        <f t="shared" ca="1" si="18"/>
        <v>0.36028793569426543</v>
      </c>
    </row>
    <row r="98" spans="1:15">
      <c r="A98" s="41"/>
      <c r="B98" s="44" t="s">
        <v>149</v>
      </c>
      <c r="C98" s="20" t="s">
        <v>105</v>
      </c>
      <c r="I98" s="56"/>
      <c r="J98" s="56"/>
      <c r="K98" s="49">
        <f t="shared" ca="1" si="16"/>
        <v>-1.6870983525649974E-2</v>
      </c>
      <c r="L98" s="49">
        <f t="shared" ca="1" si="18"/>
        <v>7.8208333940037233E-2</v>
      </c>
      <c r="M98" s="49">
        <f t="shared" ca="1" si="18"/>
        <v>0.16275290111345708</v>
      </c>
      <c r="N98" s="49">
        <f t="shared" ca="1" si="18"/>
        <v>0.24432755762189873</v>
      </c>
      <c r="O98" s="49">
        <f t="shared" ca="1" si="18"/>
        <v>0.32271422921510939</v>
      </c>
    </row>
    <row r="99" spans="1:15">
      <c r="A99" s="41"/>
      <c r="B99" s="44" t="s">
        <v>149</v>
      </c>
      <c r="C99" s="20" t="s">
        <v>106</v>
      </c>
      <c r="I99" s="56"/>
      <c r="J99" s="56"/>
      <c r="K99" s="49">
        <f t="shared" ca="1" si="16"/>
        <v>0.21794440790187175</v>
      </c>
      <c r="L99" s="49">
        <f t="shared" ca="1" si="18"/>
        <v>0.2763696934029688</v>
      </c>
      <c r="M99" s="49">
        <f t="shared" ca="1" si="18"/>
        <v>0.32707730656465517</v>
      </c>
      <c r="N99" s="49">
        <f t="shared" ca="1" si="18"/>
        <v>0.3732340412103462</v>
      </c>
      <c r="O99" s="49">
        <f t="shared" ca="1" si="18"/>
        <v>0.41455082234298002</v>
      </c>
    </row>
    <row r="100" spans="1:15">
      <c r="A100" s="41"/>
      <c r="B100" s="44" t="s">
        <v>149</v>
      </c>
      <c r="C100" s="20" t="s">
        <v>107</v>
      </c>
      <c r="I100" s="56"/>
      <c r="J100" s="56"/>
      <c r="K100" s="49">
        <f t="shared" ca="1" si="16"/>
        <v>0.14401428771377323</v>
      </c>
      <c r="L100" s="49">
        <f t="shared" ca="1" si="18"/>
        <v>0.19135332179775577</v>
      </c>
      <c r="M100" s="49">
        <f t="shared" ca="1" si="18"/>
        <v>0.22768730901885192</v>
      </c>
      <c r="N100" s="49">
        <f t="shared" ca="1" si="18"/>
        <v>0.2629046123742852</v>
      </c>
      <c r="O100" s="49">
        <f t="shared" ca="1" si="18"/>
        <v>0.29703510775501685</v>
      </c>
    </row>
    <row r="101" spans="1:15">
      <c r="A101" s="41"/>
      <c r="B101" s="44" t="s">
        <v>149</v>
      </c>
      <c r="C101" s="20" t="s">
        <v>108</v>
      </c>
      <c r="I101" s="56"/>
      <c r="J101" s="56"/>
      <c r="K101" s="49">
        <f t="shared" ca="1" si="16"/>
        <v>9.2577398469667616E-2</v>
      </c>
      <c r="L101" s="49">
        <f t="shared" ca="1" si="18"/>
        <v>0.13857519709608812</v>
      </c>
      <c r="M101" s="49">
        <f t="shared" ca="1" si="18"/>
        <v>0.18609703083539764</v>
      </c>
      <c r="N101" s="49">
        <f t="shared" ca="1" si="18"/>
        <v>0.22621338693779092</v>
      </c>
      <c r="O101" s="49">
        <f t="shared" ca="1" si="18"/>
        <v>0.25919726647169228</v>
      </c>
    </row>
    <row r="102" spans="1:15">
      <c r="A102" s="41"/>
      <c r="B102" s="44" t="s">
        <v>149</v>
      </c>
      <c r="C102" s="20" t="s">
        <v>109</v>
      </c>
      <c r="I102" s="56"/>
      <c r="J102" s="56"/>
      <c r="K102" s="49">
        <f t="shared" ca="1" si="16"/>
        <v>0.18929485089992371</v>
      </c>
      <c r="L102" s="49">
        <f t="shared" ca="1" si="18"/>
        <v>0.21686991672511757</v>
      </c>
      <c r="M102" s="49">
        <f t="shared" ca="1" si="18"/>
        <v>0.25688007158123238</v>
      </c>
      <c r="N102" s="49">
        <f t="shared" ca="1" si="18"/>
        <v>0.29414662492901833</v>
      </c>
      <c r="O102" s="49">
        <f t="shared" ca="1" si="18"/>
        <v>0.32721875378516274</v>
      </c>
    </row>
    <row r="103" spans="1:15">
      <c r="A103" s="41"/>
      <c r="B103" s="44" t="s">
        <v>149</v>
      </c>
      <c r="C103" s="20" t="s">
        <v>110</v>
      </c>
      <c r="I103" s="56"/>
      <c r="J103" s="56"/>
      <c r="K103" s="49">
        <f t="shared" ca="1" si="16"/>
        <v>0.21784138822711885</v>
      </c>
      <c r="L103" s="49">
        <f t="shared" ca="1" si="18"/>
        <v>0.25949095236465503</v>
      </c>
      <c r="M103" s="49">
        <f t="shared" ca="1" si="18"/>
        <v>0.29575054757761454</v>
      </c>
      <c r="N103" s="49">
        <f t="shared" ca="1" si="18"/>
        <v>0.33377814919403936</v>
      </c>
      <c r="O103" s="49">
        <f t="shared" ca="1" si="18"/>
        <v>0.36219856320148058</v>
      </c>
    </row>
    <row r="104" spans="1:15">
      <c r="A104" s="41"/>
      <c r="B104" s="44" t="s">
        <v>149</v>
      </c>
      <c r="C104" s="20" t="s">
        <v>111</v>
      </c>
      <c r="I104" s="56"/>
      <c r="J104" s="56"/>
      <c r="K104" s="49">
        <f t="shared" ca="1" si="16"/>
        <v>0.14363669393741241</v>
      </c>
      <c r="L104" s="49">
        <f t="shared" ca="1" si="18"/>
        <v>0.21258510319297164</v>
      </c>
      <c r="M104" s="49">
        <f t="shared" ca="1" si="18"/>
        <v>0.2655296104352628</v>
      </c>
      <c r="N104" s="49">
        <f t="shared" ca="1" si="18"/>
        <v>0.293897142768484</v>
      </c>
      <c r="O104" s="49">
        <f t="shared" ca="1" si="18"/>
        <v>0.31994874643238569</v>
      </c>
    </row>
    <row r="105" spans="1:15">
      <c r="A105" s="41"/>
      <c r="B105" s="44" t="s">
        <v>149</v>
      </c>
      <c r="C105" s="20" t="s">
        <v>112</v>
      </c>
      <c r="I105" s="56"/>
      <c r="J105" s="56"/>
      <c r="K105" s="49">
        <f t="shared" ca="1" si="16"/>
        <v>0.13317080537204884</v>
      </c>
      <c r="L105" s="49">
        <f t="shared" ca="1" si="18"/>
        <v>0.21158138071695887</v>
      </c>
      <c r="M105" s="49">
        <f t="shared" ca="1" si="18"/>
        <v>0.25004350632704198</v>
      </c>
      <c r="N105" s="49">
        <f t="shared" ca="1" si="18"/>
        <v>0.27556258682813994</v>
      </c>
      <c r="O105" s="49">
        <f t="shared" ca="1" si="18"/>
        <v>0.31254448374769916</v>
      </c>
    </row>
    <row r="106" spans="1:15">
      <c r="A106" s="41"/>
      <c r="B106" s="44" t="s">
        <v>149</v>
      </c>
      <c r="C106" s="20" t="s">
        <v>113</v>
      </c>
      <c r="I106" s="56"/>
      <c r="J106" s="56"/>
      <c r="K106" s="49">
        <f t="shared" ca="1" si="16"/>
        <v>-5.6330321979676246E-3</v>
      </c>
      <c r="L106" s="49">
        <f t="shared" ca="1" si="18"/>
        <v>6.0403414568955927E-2</v>
      </c>
      <c r="M106" s="49">
        <f t="shared" ca="1" si="18"/>
        <v>0.13142675341969778</v>
      </c>
      <c r="N106" s="49">
        <f t="shared" ca="1" si="18"/>
        <v>0.20001911608605782</v>
      </c>
      <c r="O106" s="49">
        <f t="shared" ca="1" si="18"/>
        <v>0.26561417207117788</v>
      </c>
    </row>
    <row r="107" spans="1:15">
      <c r="A107" s="41"/>
      <c r="B107" s="44" t="s">
        <v>149</v>
      </c>
      <c r="C107" s="20" t="s">
        <v>114</v>
      </c>
      <c r="I107" s="56"/>
      <c r="J107" s="56"/>
      <c r="K107" s="49">
        <f t="shared" ca="1" si="16"/>
        <v>0.17177142643095289</v>
      </c>
      <c r="L107" s="49">
        <f t="shared" ca="1" si="18"/>
        <v>0.21277286710691723</v>
      </c>
      <c r="M107" s="49">
        <f t="shared" ca="1" si="18"/>
        <v>0.25703034697192562</v>
      </c>
      <c r="N107" s="49">
        <f t="shared" ca="1" si="18"/>
        <v>0.29548177366159656</v>
      </c>
      <c r="O107" s="49">
        <f t="shared" ca="1" si="18"/>
        <v>0.33339849272492772</v>
      </c>
    </row>
    <row r="108" spans="1:15">
      <c r="A108" s="41"/>
      <c r="B108" s="44" t="s">
        <v>149</v>
      </c>
      <c r="C108" s="20" t="s">
        <v>115</v>
      </c>
      <c r="I108" s="56"/>
      <c r="J108" s="56"/>
      <c r="K108" s="49">
        <f t="shared" ca="1" si="16"/>
        <v>0.17731867007306645</v>
      </c>
      <c r="L108" s="49">
        <f t="shared" ref="L108:O108" ca="1" si="19" xml:space="preserve"> ( L80 / $E80 - 1 ) * -1</f>
        <v>0.19815644716635084</v>
      </c>
      <c r="M108" s="49">
        <f t="shared" ca="1" si="19"/>
        <v>0.24063121645256225</v>
      </c>
      <c r="N108" s="49">
        <f t="shared" ca="1" si="19"/>
        <v>0.28174503682065799</v>
      </c>
      <c r="O108" s="49">
        <f t="shared" ca="1" si="19"/>
        <v>0.32153501869782497</v>
      </c>
    </row>
    <row r="109" spans="1:15">
      <c r="A109" s="41"/>
      <c r="B109" s="41"/>
      <c r="C109" s="22" t="s">
        <v>119</v>
      </c>
    </row>
    <row r="110" spans="1:15">
      <c r="A110" s="41"/>
      <c r="B110" s="44" t="s">
        <v>149</v>
      </c>
      <c r="C110" s="20" t="s">
        <v>102</v>
      </c>
      <c r="I110" s="56"/>
      <c r="J110" s="56"/>
      <c r="K110" s="49">
        <f t="shared" ref="K110:O110" ca="1" si="20" xml:space="preserve"> ( K82 / $E82 - 1 ) * -1</f>
        <v>0.14667976857275478</v>
      </c>
      <c r="L110" s="49">
        <f t="shared" ca="1" si="20"/>
        <v>0.17986681615751088</v>
      </c>
      <c r="M110" s="49">
        <f t="shared" ca="1" si="20"/>
        <v>0.20931232813334155</v>
      </c>
      <c r="N110" s="49">
        <f t="shared" ca="1" si="20"/>
        <v>0.23791197936227937</v>
      </c>
      <c r="O110" s="49">
        <f t="shared" ca="1" si="20"/>
        <v>0.26592530108912338</v>
      </c>
    </row>
    <row r="111" spans="1:15">
      <c r="A111" s="41"/>
      <c r="B111" s="44" t="s">
        <v>149</v>
      </c>
      <c r="C111" s="20" t="s">
        <v>114</v>
      </c>
      <c r="I111" s="56"/>
      <c r="J111" s="56"/>
      <c r="K111" s="49">
        <f t="shared" ref="K111:O111" ca="1" si="21" xml:space="preserve"> ( K83 / $E83 - 1 ) * -1</f>
        <v>0.16805142003632412</v>
      </c>
      <c r="L111" s="49">
        <f t="shared" ca="1" si="21"/>
        <v>0.21521586914012969</v>
      </c>
      <c r="M111" s="49">
        <f t="shared" ca="1" si="21"/>
        <v>0.25898792712499241</v>
      </c>
      <c r="N111" s="49">
        <f t="shared" ca="1" si="21"/>
        <v>0.29603409066441144</v>
      </c>
      <c r="O111" s="49">
        <f t="shared" ca="1" si="21"/>
        <v>0.33233303448737195</v>
      </c>
    </row>
    <row r="112" spans="1:15">
      <c r="A112" s="41"/>
      <c r="B112" s="41"/>
      <c r="C112" s="22" t="s">
        <v>120</v>
      </c>
    </row>
    <row r="113" spans="1:16">
      <c r="A113" s="41"/>
      <c r="B113" s="44" t="s">
        <v>149</v>
      </c>
      <c r="C113" s="20" t="s">
        <v>102</v>
      </c>
      <c r="I113" s="56"/>
      <c r="J113" s="56"/>
      <c r="K113" s="49">
        <f t="shared" ref="K113:O114" ca="1" si="22" xml:space="preserve"> ( K85 / $E85 - 1 ) * -1</f>
        <v>0.19901213605634427</v>
      </c>
      <c r="L113" s="49">
        <f t="shared" ca="1" si="22"/>
        <v>0.19979535836946749</v>
      </c>
      <c r="M113" s="49">
        <f t="shared" ca="1" si="22"/>
        <v>0.22340692143622609</v>
      </c>
      <c r="N113" s="49">
        <f t="shared" ca="1" si="22"/>
        <v>0.24638001039648361</v>
      </c>
      <c r="O113" s="49">
        <f t="shared" ca="1" si="22"/>
        <v>0.26875902716297961</v>
      </c>
    </row>
    <row r="114" spans="1:16">
      <c r="A114" s="41"/>
      <c r="B114" s="44" t="s">
        <v>149</v>
      </c>
      <c r="C114" s="20" t="s">
        <v>114</v>
      </c>
      <c r="I114" s="56"/>
      <c r="J114" s="56"/>
      <c r="K114" s="49">
        <f t="shared" ca="1" si="22"/>
        <v>0.18909966134610445</v>
      </c>
      <c r="L114" s="49">
        <f t="shared" ca="1" si="22"/>
        <v>0.20139307131118456</v>
      </c>
      <c r="M114" s="49">
        <f t="shared" ca="1" si="22"/>
        <v>0.2479117043785809</v>
      </c>
      <c r="N114" s="49">
        <f t="shared" ca="1" si="22"/>
        <v>0.2929090149732716</v>
      </c>
      <c r="O114" s="49">
        <f t="shared" ca="1" si="22"/>
        <v>0.33836152468619196</v>
      </c>
    </row>
    <row r="115" spans="1:16">
      <c r="A115" s="41"/>
      <c r="B115" s="41"/>
    </row>
    <row r="116" spans="1:16">
      <c r="A116" s="41"/>
      <c r="B116" s="41"/>
    </row>
    <row r="117" spans="1:16">
      <c r="A117" s="41"/>
      <c r="B117" s="41"/>
    </row>
    <row r="118" spans="1:16">
      <c r="A118" s="41"/>
      <c r="B118" s="41"/>
      <c r="C118" s="22" t="s">
        <v>145</v>
      </c>
      <c r="E118" s="22" t="s">
        <v>117</v>
      </c>
    </row>
    <row r="119" spans="1:16">
      <c r="A119" s="41"/>
      <c r="B119" s="41"/>
      <c r="C119" s="22" t="s">
        <v>156</v>
      </c>
      <c r="D119" s="22" t="s">
        <v>129</v>
      </c>
      <c r="E119" s="22" t="s">
        <v>130</v>
      </c>
      <c r="F119" s="22" t="s">
        <v>131</v>
      </c>
      <c r="G119" s="22" t="s">
        <v>132</v>
      </c>
      <c r="H119" s="22" t="s">
        <v>133</v>
      </c>
      <c r="I119" s="22" t="s">
        <v>134</v>
      </c>
      <c r="J119" s="22" t="s">
        <v>135</v>
      </c>
      <c r="K119" s="22" t="s">
        <v>63</v>
      </c>
      <c r="L119" s="22" t="s">
        <v>64</v>
      </c>
      <c r="M119" s="22" t="s">
        <v>65</v>
      </c>
      <c r="N119" s="22" t="s">
        <v>66</v>
      </c>
      <c r="O119" s="22" t="s">
        <v>67</v>
      </c>
    </row>
    <row r="120" spans="1:16">
      <c r="A120" s="41"/>
      <c r="B120" s="44" t="s">
        <v>149</v>
      </c>
      <c r="C120" s="20" t="s">
        <v>68</v>
      </c>
      <c r="I120" s="56"/>
      <c r="J120" s="56"/>
      <c r="K120" s="35">
        <f ca="1" xml:space="preserve"> SUMIFS( PCL!L:L, PCL!$A:$A, $B120, PCL!$C:$C, $C$119, PCL!$B:$B, $C120 )</f>
        <v>0.10100000000000002</v>
      </c>
      <c r="L120" s="35">
        <f ca="1" xml:space="preserve"> SUMIFS( PCL!M:M, PCL!$A:$A, $B120, PCL!$C:$C, $C$119, PCL!$B:$B, $C120 )</f>
        <v>0.13400000000000001</v>
      </c>
      <c r="M120" s="35">
        <f ca="1" xml:space="preserve"> SUMIFS( PCL!N:N, PCL!$A:$A, $B120, PCL!$C:$C, $C$119, PCL!$B:$B, $C120 )</f>
        <v>0.16200000000000001</v>
      </c>
      <c r="N120" s="35">
        <f ca="1" xml:space="preserve"> SUMIFS( PCL!O:O, PCL!$A:$A, $B120, PCL!$C:$C, $C$119, PCL!$B:$B, $C120 )</f>
        <v>0.184</v>
      </c>
      <c r="O120" s="35">
        <f ca="1" xml:space="preserve"> SUMIFS( PCL!P:P, PCL!$A:$A, $B120, PCL!$C:$C, $C$119, PCL!$B:$B, $C120 )</f>
        <v>0.20300000000000001</v>
      </c>
      <c r="P120" s="41" t="s">
        <v>157</v>
      </c>
    </row>
    <row r="121" spans="1:16">
      <c r="A121" s="41"/>
      <c r="B121" s="44" t="s">
        <v>149</v>
      </c>
      <c r="C121" s="20" t="s">
        <v>100</v>
      </c>
      <c r="I121" s="56"/>
      <c r="J121" s="56"/>
      <c r="K121" s="35">
        <f ca="1" xml:space="preserve"> SUMIFS( PCL!L:L, PCL!$A:$A, $B121, PCL!$C:$C, $C$119, PCL!$B:$B, $C121 )</f>
        <v>-8.5999999999999993E-2</v>
      </c>
      <c r="L121" s="35">
        <f ca="1" xml:space="preserve"> SUMIFS( PCL!M:M, PCL!$A:$A, $B121, PCL!$C:$C, $C$119, PCL!$B:$B, $C121 )</f>
        <v>-1E-3</v>
      </c>
      <c r="M121" s="35">
        <f ca="1" xml:space="preserve"> SUMIFS( PCL!N:N, PCL!$A:$A, $B121, PCL!$C:$C, $C$119, PCL!$B:$B, $C121 )</f>
        <v>5.0999999999999997E-2</v>
      </c>
      <c r="N121" s="35">
        <f ca="1" xml:space="preserve"> SUMIFS( PCL!O:O, PCL!$A:$A, $B121, PCL!$C:$C, $C$119, PCL!$B:$B, $C121 )</f>
        <v>0.10199999999999999</v>
      </c>
      <c r="O121" s="35">
        <f ca="1" xml:space="preserve"> SUMIFS( PCL!P:P, PCL!$A:$A, $B121, PCL!$C:$C, $C$119, PCL!$B:$B, $C121 )</f>
        <v>0.154</v>
      </c>
      <c r="P121" s="41" t="s">
        <v>157</v>
      </c>
    </row>
    <row r="122" spans="1:16">
      <c r="A122" s="41"/>
      <c r="B122" s="44" t="s">
        <v>149</v>
      </c>
      <c r="C122" s="20" t="s">
        <v>101</v>
      </c>
      <c r="I122" s="56"/>
      <c r="J122" s="56"/>
      <c r="K122" s="35">
        <f ca="1" xml:space="preserve"> SUMIFS( PCL!L:L, PCL!$A:$A, $B122, PCL!$C:$C, $C$119, PCL!$B:$B, $C122 )</f>
        <v>0.191</v>
      </c>
      <c r="L122" s="35">
        <f ca="1" xml:space="preserve"> SUMIFS( PCL!M:M, PCL!$A:$A, $B122, PCL!$C:$C, $C$119, PCL!$B:$B, $C122 )</f>
        <v>0.24299999999999999</v>
      </c>
      <c r="M122" s="35">
        <f ca="1" xml:space="preserve"> SUMIFS( PCL!N:N, PCL!$A:$A, $B122, PCL!$C:$C, $C$119, PCL!$B:$B, $C122 )</f>
        <v>0.249</v>
      </c>
      <c r="N122" s="35">
        <f ca="1" xml:space="preserve"> SUMIFS( PCL!O:O, PCL!$A:$A, $B122, PCL!$C:$C, $C$119, PCL!$B:$B, $C122 )</f>
        <v>0.252</v>
      </c>
      <c r="O122" s="35">
        <f ca="1" xml:space="preserve"> SUMIFS( PCL!P:P, PCL!$A:$A, $B122, PCL!$C:$C, $C$119, PCL!$B:$B, $C122 )</f>
        <v>0.25600000000000001</v>
      </c>
      <c r="P122" s="41" t="s">
        <v>157</v>
      </c>
    </row>
    <row r="123" spans="1:16">
      <c r="A123" s="41"/>
      <c r="B123" s="44" t="s">
        <v>149</v>
      </c>
      <c r="C123" s="20" t="s">
        <v>102</v>
      </c>
      <c r="I123" s="56"/>
      <c r="J123" s="56"/>
      <c r="K123" s="35">
        <f ca="1" xml:space="preserve"> SUMIFS( PCL!L:L, PCL!$A:$A, $B123, PCL!$C:$C, $C$119, PCL!$B:$B, $C123 )</f>
        <v>0.158</v>
      </c>
      <c r="L123" s="35">
        <f ca="1" xml:space="preserve"> SUMIFS( PCL!M:M, PCL!$A:$A, $B123, PCL!$C:$C, $C$119, PCL!$B:$B, $C123 )</f>
        <v>0.17</v>
      </c>
      <c r="M123" s="35">
        <f ca="1" xml:space="preserve"> SUMIFS( PCL!N:N, PCL!$A:$A, $B123, PCL!$C:$C, $C$119, PCL!$B:$B, $C123 )</f>
        <v>0.182</v>
      </c>
      <c r="N123" s="35">
        <f ca="1" xml:space="preserve"> SUMIFS( PCL!O:O, PCL!$A:$A, $B123, PCL!$C:$C, $C$119, PCL!$B:$B, $C123 )</f>
        <v>0.19400000000000003</v>
      </c>
      <c r="O123" s="35">
        <f ca="1" xml:space="preserve"> SUMIFS( PCL!P:P, PCL!$A:$A, $B123, PCL!$C:$C, $C$119, PCL!$B:$B, $C123 )</f>
        <v>0.20599999999999999</v>
      </c>
      <c r="P123" s="41" t="s">
        <v>157</v>
      </c>
    </row>
    <row r="124" spans="1:16">
      <c r="A124" s="41"/>
      <c r="B124" s="44" t="s">
        <v>149</v>
      </c>
      <c r="C124" s="20" t="s">
        <v>103</v>
      </c>
      <c r="I124" s="56"/>
      <c r="J124" s="56"/>
      <c r="K124" s="35">
        <f ca="1" xml:space="preserve"> SUMIFS( PCL!L:L, PCL!$A:$A, $B124, PCL!$C:$C, $C$119, PCL!$B:$B, $C124 )</f>
        <v>0.21099999999999997</v>
      </c>
      <c r="L124" s="35">
        <f ca="1" xml:space="preserve"> SUMIFS( PCL!M:M, PCL!$A:$A, $B124, PCL!$C:$C, $C$119, PCL!$B:$B, $C124 )</f>
        <v>0.25</v>
      </c>
      <c r="M124" s="35">
        <f ca="1" xml:space="preserve"> SUMIFS( PCL!N:N, PCL!$A:$A, $B124, PCL!$C:$C, $C$119, PCL!$B:$B, $C124 )</f>
        <v>0.27100000000000002</v>
      </c>
      <c r="N124" s="35">
        <f ca="1" xml:space="preserve"> SUMIFS( PCL!O:O, PCL!$A:$A, $B124, PCL!$C:$C, $C$119, PCL!$B:$B, $C124 )</f>
        <v>0.28799999999999998</v>
      </c>
      <c r="O124" s="35">
        <f ca="1" xml:space="preserve"> SUMIFS( PCL!P:P, PCL!$A:$A, $B124, PCL!$C:$C, $C$119, PCL!$B:$B, $C124 )</f>
        <v>0.316</v>
      </c>
      <c r="P124" s="41" t="s">
        <v>157</v>
      </c>
    </row>
    <row r="125" spans="1:16">
      <c r="A125" s="41"/>
      <c r="B125" s="44" t="s">
        <v>149</v>
      </c>
      <c r="C125" s="20" t="s">
        <v>104</v>
      </c>
      <c r="I125" s="56"/>
      <c r="J125" s="56"/>
      <c r="K125" s="35">
        <f ca="1" xml:space="preserve"> SUMIFS( PCL!L:L, PCL!$A:$A, $B125, PCL!$C:$C, $C$119, PCL!$B:$B, $C125 )</f>
        <v>0.159</v>
      </c>
      <c r="L125" s="35">
        <f ca="1" xml:space="preserve"> SUMIFS( PCL!M:M, PCL!$A:$A, $B125, PCL!$C:$C, $C$119, PCL!$B:$B, $C125 )</f>
        <v>0.22900000000000001</v>
      </c>
      <c r="M125" s="35">
        <f ca="1" xml:space="preserve"> SUMIFS( PCL!N:N, PCL!$A:$A, $B125, PCL!$C:$C, $C$119, PCL!$B:$B, $C125 )</f>
        <v>0.254</v>
      </c>
      <c r="N125" s="35">
        <f ca="1" xml:space="preserve"> SUMIFS( PCL!O:O, PCL!$A:$A, $B125, PCL!$C:$C, $C$119, PCL!$B:$B, $C125 )</f>
        <v>0.28000000000000003</v>
      </c>
      <c r="O125" s="35">
        <f ca="1" xml:space="preserve"> SUMIFS( PCL!P:P, PCL!$A:$A, $B125, PCL!$C:$C, $C$119, PCL!$B:$B, $C125 )</f>
        <v>0.308</v>
      </c>
      <c r="P125" s="41" t="s">
        <v>157</v>
      </c>
    </row>
    <row r="126" spans="1:16">
      <c r="A126" s="41"/>
      <c r="B126" s="44" t="s">
        <v>149</v>
      </c>
      <c r="C126" s="20" t="s">
        <v>105</v>
      </c>
      <c r="I126" s="56"/>
      <c r="J126" s="56"/>
      <c r="K126" s="35">
        <f ca="1" xml:space="preserve"> SUMIFS( PCL!L:L, PCL!$A:$A, $B126, PCL!$C:$C, $C$119, PCL!$B:$B, $C126 )</f>
        <v>2.9000000000000005E-2</v>
      </c>
      <c r="L126" s="35">
        <f ca="1" xml:space="preserve"> SUMIFS( PCL!M:M, PCL!$A:$A, $B126, PCL!$C:$C, $C$119, PCL!$B:$B, $C126 )</f>
        <v>0.10800000000000001</v>
      </c>
      <c r="M126" s="35">
        <f ca="1" xml:space="preserve"> SUMIFS( PCL!N:N, PCL!$A:$A, $B126, PCL!$C:$C, $C$119, PCL!$B:$B, $C126 )</f>
        <v>0.17399999999999999</v>
      </c>
      <c r="N126" s="35">
        <f ca="1" xml:space="preserve"> SUMIFS( PCL!O:O, PCL!$A:$A, $B126, PCL!$C:$C, $C$119, PCL!$B:$B, $C126 )</f>
        <v>0.24</v>
      </c>
      <c r="O126" s="35">
        <f ca="1" xml:space="preserve"> SUMIFS( PCL!P:P, PCL!$A:$A, $B126, PCL!$C:$C, $C$119, PCL!$B:$B, $C126 )</f>
        <v>0.30499999999999999</v>
      </c>
      <c r="P126" s="41" t="s">
        <v>157</v>
      </c>
    </row>
    <row r="127" spans="1:16">
      <c r="A127" s="41"/>
      <c r="B127" s="44" t="s">
        <v>149</v>
      </c>
      <c r="C127" s="20" t="s">
        <v>106</v>
      </c>
      <c r="I127" s="56"/>
      <c r="J127" s="56"/>
      <c r="K127" s="35">
        <f ca="1" xml:space="preserve"> SUMIFS( PCL!L:L, PCL!$A:$A, $B127, PCL!$C:$C, $C$119, PCL!$B:$B, $C127 )</f>
        <v>0.21299999999999999</v>
      </c>
      <c r="L127" s="35">
        <f ca="1" xml:space="preserve"> SUMIFS( PCL!M:M, PCL!$A:$A, $B127, PCL!$C:$C, $C$119, PCL!$B:$B, $C127 )</f>
        <v>0.26200000000000001</v>
      </c>
      <c r="M127" s="35">
        <f ca="1" xml:space="preserve"> SUMIFS( PCL!N:N, PCL!$A:$A, $B127, PCL!$C:$C, $C$119, PCL!$B:$B, $C127 )</f>
        <v>0.3</v>
      </c>
      <c r="N127" s="35">
        <f ca="1" xml:space="preserve"> SUMIFS( PCL!O:O, PCL!$A:$A, $B127, PCL!$C:$C, $C$119, PCL!$B:$B, $C127 )</f>
        <v>0.33500000000000002</v>
      </c>
      <c r="O127" s="35">
        <f ca="1" xml:space="preserve"> SUMIFS( PCL!P:P, PCL!$A:$A, $B127, PCL!$C:$C, $C$119, PCL!$B:$B, $C127 )</f>
        <v>0.36700000000000005</v>
      </c>
      <c r="P127" s="41" t="s">
        <v>157</v>
      </c>
    </row>
    <row r="128" spans="1:16">
      <c r="A128" s="41"/>
      <c r="B128" s="44" t="s">
        <v>149</v>
      </c>
      <c r="C128" s="20" t="s">
        <v>107</v>
      </c>
      <c r="I128" s="56"/>
      <c r="J128" s="56"/>
      <c r="K128" s="35">
        <f ca="1" xml:space="preserve"> SUMIFS( PCL!L:L, PCL!$A:$A, $B128, PCL!$C:$C, $C$119, PCL!$B:$B, $C128 )</f>
        <v>0.13900000000000001</v>
      </c>
      <c r="L128" s="35">
        <f ca="1" xml:space="preserve"> SUMIFS( PCL!M:M, PCL!$A:$A, $B128, PCL!$C:$C, $C$119, PCL!$B:$B, $C128 )</f>
        <v>0.17599999999999999</v>
      </c>
      <c r="M128" s="35">
        <f ca="1" xml:space="preserve"> SUMIFS( PCL!N:N, PCL!$A:$A, $B128, PCL!$C:$C, $C$119, PCL!$B:$B, $C128 )</f>
        <v>0.19699999999999998</v>
      </c>
      <c r="N128" s="35">
        <f ca="1" xml:space="preserve"> SUMIFS( PCL!O:O, PCL!$A:$A, $B128, PCL!$C:$C, $C$119, PCL!$B:$B, $C128 )</f>
        <v>0.218</v>
      </c>
      <c r="O128" s="35">
        <f ca="1" xml:space="preserve"> SUMIFS( PCL!P:P, PCL!$A:$A, $B128, PCL!$C:$C, $C$119, PCL!$B:$B, $C128 )</f>
        <v>0.23899999999999999</v>
      </c>
      <c r="P128" s="41" t="s">
        <v>157</v>
      </c>
    </row>
    <row r="129" spans="1:16">
      <c r="A129" s="41"/>
      <c r="B129" s="44" t="s">
        <v>149</v>
      </c>
      <c r="C129" s="20" t="s">
        <v>108</v>
      </c>
      <c r="I129" s="56"/>
      <c r="J129" s="56"/>
      <c r="K129" s="35">
        <f ca="1" xml:space="preserve"> SUMIFS( PCL!L:L, PCL!$A:$A, $B129, PCL!$C:$C, $C$119, PCL!$B:$B, $C129 )</f>
        <v>8.5999999999999993E-2</v>
      </c>
      <c r="L129" s="35">
        <f ca="1" xml:space="preserve"> SUMIFS( PCL!M:M, PCL!$A:$A, $B129, PCL!$C:$C, $C$119, PCL!$B:$B, $C129 )</f>
        <v>0.121</v>
      </c>
      <c r="M129" s="35">
        <f ca="1" xml:space="preserve"> SUMIFS( PCL!N:N, PCL!$A:$A, $B129, PCL!$C:$C, $C$119, PCL!$B:$B, $C129 )</f>
        <v>0.153</v>
      </c>
      <c r="N129" s="35">
        <f ca="1" xml:space="preserve"> SUMIFS( PCL!O:O, PCL!$A:$A, $B129, PCL!$C:$C, $C$119, PCL!$B:$B, $C129 )</f>
        <v>0.17899999999999999</v>
      </c>
      <c r="O129" s="35">
        <f ca="1" xml:space="preserve"> SUMIFS( PCL!P:P, PCL!$A:$A, $B129, PCL!$C:$C, $C$119, PCL!$B:$B, $C129 )</f>
        <v>0.19800000000000001</v>
      </c>
      <c r="P129" s="41" t="s">
        <v>157</v>
      </c>
    </row>
    <row r="130" spans="1:16">
      <c r="A130" s="41"/>
      <c r="B130" s="44" t="s">
        <v>149</v>
      </c>
      <c r="C130" s="20" t="s">
        <v>109</v>
      </c>
      <c r="I130" s="56"/>
      <c r="J130" s="56"/>
      <c r="K130" s="35">
        <f ca="1" xml:space="preserve"> SUMIFS( PCL!L:L, PCL!$A:$A, $B130, PCL!$C:$C, $C$119, PCL!$B:$B, $C130 )</f>
        <v>0.184</v>
      </c>
      <c r="L130" s="35">
        <f ca="1" xml:space="preserve"> SUMIFS( PCL!M:M, PCL!$A:$A, $B130, PCL!$C:$C, $C$119, PCL!$B:$B, $C130 )</f>
        <v>0.20200000000000004</v>
      </c>
      <c r="M130" s="35">
        <f ca="1" xml:space="preserve"> SUMIFS( PCL!N:N, PCL!$A:$A, $B130, PCL!$C:$C, $C$119, PCL!$B:$B, $C130 )</f>
        <v>0.22699999999999998</v>
      </c>
      <c r="N130" s="35">
        <f ca="1" xml:space="preserve"> SUMIFS( PCL!O:O, PCL!$A:$A, $B130, PCL!$C:$C, $C$119, PCL!$B:$B, $C130 )</f>
        <v>0.251</v>
      </c>
      <c r="O130" s="35">
        <f ca="1" xml:space="preserve"> SUMIFS( PCL!P:P, PCL!$A:$A, $B130, PCL!$C:$C, $C$119, PCL!$B:$B, $C130 )</f>
        <v>0.27200000000000002</v>
      </c>
      <c r="P130" s="41" t="s">
        <v>157</v>
      </c>
    </row>
    <row r="131" spans="1:16">
      <c r="A131" s="41"/>
      <c r="B131" s="44" t="s">
        <v>149</v>
      </c>
      <c r="C131" s="20" t="s">
        <v>110</v>
      </c>
      <c r="I131" s="56"/>
      <c r="J131" s="56"/>
      <c r="K131" s="35">
        <f ca="1" xml:space="preserve"> SUMIFS( PCL!L:L, PCL!$A:$A, $B131, PCL!$C:$C, $C$119, PCL!$B:$B, $C131 )</f>
        <v>0.21299999999999999</v>
      </c>
      <c r="L131" s="35">
        <f ca="1" xml:space="preserve"> SUMIFS( PCL!M:M, PCL!$A:$A, $B131, PCL!$C:$C, $C$119, PCL!$B:$B, $C131 )</f>
        <v>0.245</v>
      </c>
      <c r="M131" s="35">
        <f ca="1" xml:space="preserve"> SUMIFS( PCL!N:N, PCL!$A:$A, $B131, PCL!$C:$C, $C$119, PCL!$B:$B, $C131 )</f>
        <v>0.26800000000000002</v>
      </c>
      <c r="N131" s="35">
        <f ca="1" xml:space="preserve"> SUMIFS( PCL!O:O, PCL!$A:$A, $B131, PCL!$C:$C, $C$119, PCL!$B:$B, $C131 )</f>
        <v>0.29299999999999998</v>
      </c>
      <c r="O131" s="35">
        <f ca="1" xml:space="preserve"> SUMIFS( PCL!P:P, PCL!$A:$A, $B131, PCL!$C:$C, $C$119, PCL!$B:$B, $C131 )</f>
        <v>0.31</v>
      </c>
      <c r="P131" s="41" t="s">
        <v>157</v>
      </c>
    </row>
    <row r="132" spans="1:16">
      <c r="A132" s="41"/>
      <c r="B132" s="44" t="s">
        <v>149</v>
      </c>
      <c r="C132" s="20" t="s">
        <v>111</v>
      </c>
      <c r="I132" s="56"/>
      <c r="J132" s="56"/>
      <c r="K132" s="35">
        <f ca="1" xml:space="preserve"> SUMIFS( PCL!L:L, PCL!$A:$A, $B132, PCL!$C:$C, $C$119, PCL!$B:$B, $C132 )</f>
        <v>0.13900000000000001</v>
      </c>
      <c r="L132" s="35">
        <f ca="1" xml:space="preserve"> SUMIFS( PCL!M:M, PCL!$A:$A, $B132, PCL!$C:$C, $C$119, PCL!$B:$B, $C132 )</f>
        <v>0.19800000000000001</v>
      </c>
      <c r="M132" s="35">
        <f ca="1" xml:space="preserve"> SUMIFS( PCL!N:N, PCL!$A:$A, $B132, PCL!$C:$C, $C$119, PCL!$B:$B, $C132 )</f>
        <v>0.23699999999999999</v>
      </c>
      <c r="N132" s="35">
        <f ca="1" xml:space="preserve"> SUMIFS( PCL!O:O, PCL!$A:$A, $B132, PCL!$C:$C, $C$119, PCL!$B:$B, $C132 )</f>
        <v>0.251</v>
      </c>
      <c r="O132" s="35">
        <f ca="1" xml:space="preserve"> SUMIFS( PCL!P:P, PCL!$A:$A, $B132, PCL!$C:$C, $C$119, PCL!$B:$B, $C132 )</f>
        <v>0.26500000000000001</v>
      </c>
      <c r="P132" s="41" t="s">
        <v>157</v>
      </c>
    </row>
    <row r="133" spans="1:16">
      <c r="A133" s="41"/>
      <c r="B133" s="44" t="s">
        <v>149</v>
      </c>
      <c r="C133" s="20" t="s">
        <v>112</v>
      </c>
      <c r="I133" s="56"/>
      <c r="J133" s="56"/>
      <c r="K133" s="35">
        <f ca="1" xml:space="preserve"> SUMIFS( PCL!L:L, PCL!$A:$A, $B133, PCL!$C:$C, $C$119, PCL!$B:$B, $C133 )</f>
        <v>0.129</v>
      </c>
      <c r="L133" s="35">
        <f ca="1" xml:space="preserve"> SUMIFS( PCL!M:M, PCL!$A:$A, $B133, PCL!$C:$C, $C$119, PCL!$B:$B, $C133 )</f>
        <v>0.19699999999999998</v>
      </c>
      <c r="M133" s="35">
        <f ca="1" xml:space="preserve"> SUMIFS( PCL!N:N, PCL!$A:$A, $B133, PCL!$C:$C, $C$119, PCL!$B:$B, $C133 )</f>
        <v>0.221</v>
      </c>
      <c r="N133" s="35">
        <f ca="1" xml:space="preserve"> SUMIFS( PCL!O:O, PCL!$A:$A, $B133, PCL!$C:$C, $C$119, PCL!$B:$B, $C133 )</f>
        <v>0.23200000000000004</v>
      </c>
      <c r="O133" s="35">
        <f ca="1" xml:space="preserve"> SUMIFS( PCL!P:P, PCL!$A:$A, $B133, PCL!$C:$C, $C$119, PCL!$B:$B, $C133 )</f>
        <v>0.25700000000000001</v>
      </c>
      <c r="P133" s="41" t="s">
        <v>157</v>
      </c>
    </row>
    <row r="134" spans="1:16">
      <c r="A134" s="41"/>
      <c r="B134" s="44" t="s">
        <v>149</v>
      </c>
      <c r="C134" s="20" t="s">
        <v>113</v>
      </c>
      <c r="I134" s="56"/>
      <c r="J134" s="56"/>
      <c r="K134" s="35">
        <f ca="1" xml:space="preserve"> SUMIFS( PCL!L:L, PCL!$A:$A, $B134, PCL!$C:$C, $C$119, PCL!$B:$B, $C134 )</f>
        <v>-1.2E-2</v>
      </c>
      <c r="L134" s="35">
        <f ca="1" xml:space="preserve"> SUMIFS( PCL!M:M, PCL!$A:$A, $B134, PCL!$C:$C, $C$119, PCL!$B:$B, $C134 )</f>
        <v>4.2000000000000003E-2</v>
      </c>
      <c r="M134" s="35">
        <f ca="1" xml:space="preserve"> SUMIFS( PCL!N:N, PCL!$A:$A, $B134, PCL!$C:$C, $C$119, PCL!$B:$B, $C134 )</f>
        <v>9.7000000000000017E-2</v>
      </c>
      <c r="N134" s="35">
        <f ca="1" xml:space="preserve"> SUMIFS( PCL!O:O, PCL!$A:$A, $B134, PCL!$C:$C, $C$119, PCL!$B:$B, $C134 )</f>
        <v>0.151</v>
      </c>
      <c r="O134" s="35">
        <f ca="1" xml:space="preserve"> SUMIFS( PCL!P:P, PCL!$A:$A, $B134, PCL!$C:$C, $C$119, PCL!$B:$B, $C134 )</f>
        <v>0.20499999999999999</v>
      </c>
      <c r="P134" s="41" t="s">
        <v>157</v>
      </c>
    </row>
    <row r="135" spans="1:16">
      <c r="A135" s="41"/>
      <c r="B135" s="44" t="s">
        <v>149</v>
      </c>
      <c r="C135" s="20" t="s">
        <v>114</v>
      </c>
      <c r="I135" s="56"/>
      <c r="J135" s="56"/>
      <c r="K135" s="35">
        <f ca="1" xml:space="preserve"> SUMIFS( PCL!L:L, PCL!$A:$A, $B135, PCL!$C:$C, $C$119, PCL!$B:$B, $C135 )</f>
        <v>0.16699999999999998</v>
      </c>
      <c r="L135" s="35">
        <f ca="1" xml:space="preserve"> SUMIFS( PCL!M:M, PCL!$A:$A, $B135, PCL!$C:$C, $C$119, PCL!$B:$B, $C135 )</f>
        <v>0.19800000000000001</v>
      </c>
      <c r="M135" s="35">
        <f ca="1" xml:space="preserve"> SUMIFS( PCL!N:N, PCL!$A:$A, $B135, PCL!$C:$C, $C$119, PCL!$B:$B, $C135 )</f>
        <v>0.22800000000000001</v>
      </c>
      <c r="N135" s="35">
        <f ca="1" xml:space="preserve"> SUMIFS( PCL!O:O, PCL!$A:$A, $B135, PCL!$C:$C, $C$119, PCL!$B:$B, $C135 )</f>
        <v>0.253</v>
      </c>
      <c r="O135" s="35">
        <f ca="1" xml:space="preserve"> SUMIFS( PCL!P:P, PCL!$A:$A, $B135, PCL!$C:$C, $C$119, PCL!$B:$B, $C135 )</f>
        <v>0.27900000000000003</v>
      </c>
      <c r="P135" s="41" t="s">
        <v>157</v>
      </c>
    </row>
    <row r="136" spans="1:16">
      <c r="A136" s="41"/>
      <c r="B136" s="44" t="s">
        <v>149</v>
      </c>
      <c r="C136" s="20" t="s">
        <v>115</v>
      </c>
      <c r="I136" s="56"/>
      <c r="J136" s="56"/>
      <c r="K136" s="35">
        <f ca="1" xml:space="preserve"> SUMIFS( PCL!L:L, PCL!$A:$A, $B136, PCL!$C:$C, $C$119, PCL!$B:$B, $C136 )</f>
        <v>0.17199999999999999</v>
      </c>
      <c r="L136" s="35">
        <f ca="1" xml:space="preserve"> SUMIFS( PCL!M:M, PCL!$A:$A, $B136, PCL!$C:$C, $C$119, PCL!$B:$B, $C136 )</f>
        <v>0.183</v>
      </c>
      <c r="M136" s="35">
        <f ca="1" xml:space="preserve"> SUMIFS( PCL!N:N, PCL!$A:$A, $B136, PCL!$C:$C, $C$119, PCL!$B:$B, $C136 )</f>
        <v>0.21</v>
      </c>
      <c r="N136" s="35">
        <f ca="1" xml:space="preserve"> SUMIFS( PCL!O:O, PCL!$A:$A, $B136, PCL!$C:$C, $C$119, PCL!$B:$B, $C136 )</f>
        <v>0.23799999999999996</v>
      </c>
      <c r="O136" s="35">
        <f ca="1" xml:space="preserve"> SUMIFS( PCL!P:P, PCL!$A:$A, $B136, PCL!$C:$C, $C$119, PCL!$B:$B, $C136 )</f>
        <v>0.26600000000000001</v>
      </c>
      <c r="P136" s="41" t="s">
        <v>157</v>
      </c>
    </row>
    <row r="137" spans="1:16">
      <c r="A137" s="41"/>
      <c r="B137" s="41"/>
      <c r="C137" s="22" t="s">
        <v>119</v>
      </c>
      <c r="K137" s="36"/>
      <c r="L137" s="36"/>
      <c r="M137" s="36"/>
      <c r="N137" s="36"/>
      <c r="O137" s="36"/>
    </row>
    <row r="138" spans="1:16">
      <c r="A138" s="41"/>
      <c r="B138" s="44" t="s">
        <v>149</v>
      </c>
      <c r="C138" s="20" t="s">
        <v>102</v>
      </c>
      <c r="I138" s="56"/>
      <c r="J138" s="56"/>
      <c r="K138" s="35">
        <f ca="1" xml:space="preserve"> SUMIFS( PCL!L:L, PCL!$A:$A, $B138, PCL!$C:$C, $C$137, PCL!$B:$B, $C138 )</f>
        <v>0.14099999999999999</v>
      </c>
      <c r="L138" s="35">
        <f ca="1" xml:space="preserve"> SUMIFS( PCL!M:M, PCL!$A:$A, $B138, PCL!$C:$C, $C$137, PCL!$B:$B, $C138 )</f>
        <v>0.16400000000000003</v>
      </c>
      <c r="M138" s="35">
        <f ca="1" xml:space="preserve"> SUMIFS( PCL!N:N, PCL!$A:$A, $B138, PCL!$C:$C, $C$137, PCL!$B:$B, $C138 )</f>
        <v>0.17800000000000002</v>
      </c>
      <c r="N138" s="35">
        <f ca="1" xml:space="preserve"> SUMIFS( PCL!O:O, PCL!$A:$A, $B138, PCL!$C:$C, $C$137, PCL!$B:$B, $C138 )</f>
        <v>0.191</v>
      </c>
      <c r="O138" s="35">
        <f ca="1" xml:space="preserve"> SUMIFS( PCL!P:P, PCL!$A:$A, $B138, PCL!$C:$C, $C$137, PCL!$B:$B, $C138 )</f>
        <v>0.20499999999999999</v>
      </c>
      <c r="P138" s="41" t="s">
        <v>158</v>
      </c>
    </row>
    <row r="139" spans="1:16">
      <c r="A139" s="41"/>
      <c r="B139" s="44" t="s">
        <v>149</v>
      </c>
      <c r="C139" s="20" t="s">
        <v>114</v>
      </c>
      <c r="I139" s="56"/>
      <c r="J139" s="56"/>
      <c r="K139" s="35">
        <f ca="1" xml:space="preserve"> SUMIFS( PCL!L:L, PCL!$A:$A, $B139, PCL!$C:$C, $C$137, PCL!$B:$B, $C139 )</f>
        <v>0.16300000000000001</v>
      </c>
      <c r="L139" s="35">
        <f ca="1" xml:space="preserve"> SUMIFS( PCL!M:M, PCL!$A:$A, $B139, PCL!$C:$C, $C$137, PCL!$B:$B, $C139 )</f>
        <v>0.2</v>
      </c>
      <c r="M139" s="35">
        <f ca="1" xml:space="preserve"> SUMIFS( PCL!N:N, PCL!$A:$A, $B139, PCL!$C:$C, $C$137, PCL!$B:$B, $C139 )</f>
        <v>0.23</v>
      </c>
      <c r="N139" s="35">
        <f ca="1" xml:space="preserve"> SUMIFS( PCL!O:O, PCL!$A:$A, $B139, PCL!$C:$C, $C$137, PCL!$B:$B, $C139 )</f>
        <v>0.254</v>
      </c>
      <c r="O139" s="35">
        <f ca="1" xml:space="preserve"> SUMIFS( PCL!P:P, PCL!$A:$A, $B139, PCL!$C:$C, $C$137, PCL!$B:$B, $C139 )</f>
        <v>0.27800000000000002</v>
      </c>
      <c r="P139" s="41" t="s">
        <v>158</v>
      </c>
    </row>
    <row r="140" spans="1:16">
      <c r="A140" s="41"/>
      <c r="B140" s="41"/>
      <c r="C140" s="22" t="s">
        <v>120</v>
      </c>
      <c r="K140" s="36"/>
      <c r="L140" s="36"/>
      <c r="M140" s="36"/>
      <c r="N140" s="36"/>
      <c r="O140" s="36"/>
    </row>
    <row r="141" spans="1:16">
      <c r="A141" s="41"/>
      <c r="B141" s="44" t="s">
        <v>149</v>
      </c>
      <c r="C141" s="20" t="s">
        <v>102</v>
      </c>
      <c r="I141" s="56"/>
      <c r="J141" s="56"/>
      <c r="K141" s="35">
        <f ca="1" xml:space="preserve"> SUMIFS( PCL!L:L, PCL!$A:$A, $B141, PCL!$C:$C, $C$140, PCL!$B:$B, $C141 )</f>
        <v>0.193</v>
      </c>
      <c r="L141" s="35">
        <f ca="1" xml:space="preserve"> SUMIFS( PCL!M:M, PCL!$A:$A, $B141, PCL!$C:$C, $C$140, PCL!$B:$B, $C141 )</f>
        <v>0.184</v>
      </c>
      <c r="M141" s="35">
        <f ca="1" xml:space="preserve"> SUMIFS( PCL!N:N, PCL!$A:$A, $B141, PCL!$C:$C, $C$140, PCL!$B:$B, $C141 )</f>
        <v>0.192</v>
      </c>
      <c r="N141" s="35">
        <f ca="1" xml:space="preserve"> SUMIFS( PCL!O:O, PCL!$A:$A, $B141, PCL!$C:$C, $C$140, PCL!$B:$B, $C141 )</f>
        <v>0.2</v>
      </c>
      <c r="O141" s="35">
        <f ca="1" xml:space="preserve"> SUMIFS( PCL!P:P, PCL!$A:$A, $B141, PCL!$C:$C, $C$140, PCL!$B:$B, $C141 )</f>
        <v>0.20800000000000002</v>
      </c>
      <c r="P141" s="41" t="s">
        <v>159</v>
      </c>
    </row>
    <row r="142" spans="1:16">
      <c r="A142" s="41"/>
      <c r="B142" s="44" t="s">
        <v>149</v>
      </c>
      <c r="C142" s="20" t="s">
        <v>114</v>
      </c>
      <c r="I142" s="56"/>
      <c r="J142" s="56"/>
      <c r="K142" s="35">
        <f ca="1" xml:space="preserve"> SUMIFS( PCL!L:L, PCL!$A:$A, $B142, PCL!$C:$C, $C$140, PCL!$B:$B, $C142 )</f>
        <v>0.184</v>
      </c>
      <c r="L142" s="35">
        <f ca="1" xml:space="preserve"> SUMIFS( PCL!M:M, PCL!$A:$A, $B142, PCL!$C:$C, $C$140, PCL!$B:$B, $C142 )</f>
        <v>0.18600000000000003</v>
      </c>
      <c r="M142" s="35">
        <f ca="1" xml:space="preserve"> SUMIFS( PCL!N:N, PCL!$A:$A, $B142, PCL!$C:$C, $C$140, PCL!$B:$B, $C142 )</f>
        <v>0.218</v>
      </c>
      <c r="N142" s="35">
        <f ca="1" xml:space="preserve"> SUMIFS( PCL!O:O, PCL!$A:$A, $B142, PCL!$C:$C, $C$140, PCL!$B:$B, $C142 )</f>
        <v>0.25</v>
      </c>
      <c r="O142" s="35">
        <f ca="1" xml:space="preserve"> SUMIFS( PCL!P:P, PCL!$A:$A, $B142, PCL!$C:$C, $C$140, PCL!$B:$B, $C142 )</f>
        <v>0.28399999999999997</v>
      </c>
      <c r="P142" s="41" t="s">
        <v>159</v>
      </c>
    </row>
    <row r="143" spans="1:16">
      <c r="A143" s="41"/>
      <c r="B143" s="41"/>
    </row>
    <row r="144" spans="1:16">
      <c r="A144" s="41"/>
      <c r="B144" s="41"/>
    </row>
    <row r="145" spans="1:15">
      <c r="A145" s="41"/>
      <c r="B145" s="41"/>
      <c r="C145" s="22" t="s">
        <v>147</v>
      </c>
      <c r="E145" s="22" t="s">
        <v>117</v>
      </c>
    </row>
    <row r="146" spans="1:15">
      <c r="A146" s="41"/>
      <c r="B146" s="41"/>
      <c r="C146" s="22" t="s">
        <v>118</v>
      </c>
      <c r="D146" s="22" t="s">
        <v>129</v>
      </c>
      <c r="E146" s="22" t="s">
        <v>130</v>
      </c>
      <c r="F146" s="22" t="s">
        <v>131</v>
      </c>
      <c r="G146" s="22" t="s">
        <v>132</v>
      </c>
      <c r="H146" s="22" t="s">
        <v>133</v>
      </c>
      <c r="I146" s="22" t="s">
        <v>134</v>
      </c>
      <c r="J146" s="22" t="s">
        <v>135</v>
      </c>
      <c r="K146" s="22" t="s">
        <v>63</v>
      </c>
      <c r="L146" s="22" t="s">
        <v>64</v>
      </c>
      <c r="M146" s="22" t="s">
        <v>65</v>
      </c>
      <c r="N146" s="22" t="s">
        <v>66</v>
      </c>
      <c r="O146" s="22" t="s">
        <v>67</v>
      </c>
    </row>
    <row r="147" spans="1:15">
      <c r="A147" s="41"/>
      <c r="B147" s="44" t="s">
        <v>149</v>
      </c>
      <c r="C147" s="20" t="s">
        <v>68</v>
      </c>
      <c r="I147" s="56"/>
      <c r="J147" s="56"/>
      <c r="K147" s="26">
        <f t="shared" ref="K147:K163" ca="1" si="23">K92-K120</f>
        <v>5.6734619658279223E-3</v>
      </c>
      <c r="L147" s="26">
        <f t="shared" ref="L147:O147" ca="1" si="24">L92-L120</f>
        <v>1.688344685943477E-2</v>
      </c>
      <c r="M147" s="26">
        <f t="shared" ca="1" si="24"/>
        <v>3.2000687085025709E-2</v>
      </c>
      <c r="N147" s="26">
        <f t="shared" ca="1" si="24"/>
        <v>4.6518101466393735E-2</v>
      </c>
      <c r="O147" s="26">
        <f t="shared" ca="1" si="24"/>
        <v>6.0478012105826207E-2</v>
      </c>
    </row>
    <row r="148" spans="1:15">
      <c r="A148" s="41"/>
      <c r="B148" s="44" t="s">
        <v>149</v>
      </c>
      <c r="C148" s="20" t="s">
        <v>100</v>
      </c>
      <c r="I148" s="56"/>
      <c r="J148" s="56"/>
      <c r="K148" s="26">
        <f t="shared" ca="1" si="23"/>
        <v>6.4287342954064963E-3</v>
      </c>
      <c r="L148" s="26">
        <f t="shared" ref="L148:O163" ca="1" si="25">L93-L121</f>
        <v>1.8972088941722753E-2</v>
      </c>
      <c r="M148" s="26">
        <f t="shared" ca="1" si="25"/>
        <v>3.5878502041926712E-2</v>
      </c>
      <c r="N148" s="26">
        <f t="shared" ca="1" si="25"/>
        <v>5.1453661509890267E-2</v>
      </c>
      <c r="O148" s="26">
        <f t="shared" ca="1" si="25"/>
        <v>6.3484591004824203E-2</v>
      </c>
    </row>
    <row r="149" spans="1:15">
      <c r="A149" s="41"/>
      <c r="B149" s="44" t="s">
        <v>149</v>
      </c>
      <c r="C149" s="20" t="s">
        <v>101</v>
      </c>
      <c r="I149" s="56"/>
      <c r="J149" s="56"/>
      <c r="K149" s="26">
        <f t="shared" ca="1" si="23"/>
        <v>6.7269630604843145E-3</v>
      </c>
      <c r="L149" s="26">
        <f t="shared" ca="1" si="25"/>
        <v>1.6354886772142807E-2</v>
      </c>
      <c r="M149" s="26">
        <f t="shared" ca="1" si="25"/>
        <v>3.0468577189815105E-2</v>
      </c>
      <c r="N149" s="26">
        <f t="shared" ca="1" si="25"/>
        <v>4.5302389334736182E-2</v>
      </c>
      <c r="O149" s="26">
        <f t="shared" ca="1" si="25"/>
        <v>5.8678443233797783E-2</v>
      </c>
    </row>
    <row r="150" spans="1:15">
      <c r="A150" s="41"/>
      <c r="B150" s="44" t="s">
        <v>149</v>
      </c>
      <c r="C150" s="20" t="s">
        <v>102</v>
      </c>
      <c r="I150" s="56"/>
      <c r="J150" s="56"/>
      <c r="K150" s="26">
        <f t="shared" ca="1" si="23"/>
        <v>5.7459980620706841E-3</v>
      </c>
      <c r="L150" s="26">
        <f t="shared" ca="1" si="25"/>
        <v>1.6365759185139411E-2</v>
      </c>
      <c r="M150" s="26">
        <f t="shared" ca="1" si="25"/>
        <v>3.1908748578891533E-2</v>
      </c>
      <c r="N150" s="26">
        <f t="shared" ca="1" si="25"/>
        <v>4.6673508563068872E-2</v>
      </c>
      <c r="O150" s="26">
        <f t="shared" ca="1" si="25"/>
        <v>6.0849414058051304E-2</v>
      </c>
    </row>
    <row r="151" spans="1:15">
      <c r="A151" s="41"/>
      <c r="B151" s="44" t="s">
        <v>149</v>
      </c>
      <c r="C151" s="20" t="s">
        <v>103</v>
      </c>
      <c r="I151" s="56"/>
      <c r="J151" s="56"/>
      <c r="K151" s="26">
        <f t="shared" ca="1" si="23"/>
        <v>4.4932324182146433E-3</v>
      </c>
      <c r="L151" s="26">
        <f t="shared" ca="1" si="25"/>
        <v>1.4453749824959505E-2</v>
      </c>
      <c r="M151" s="26">
        <f t="shared" ca="1" si="25"/>
        <v>2.8396777955607133E-2</v>
      </c>
      <c r="N151" s="26">
        <f t="shared" ca="1" si="25"/>
        <v>4.1169060308370142E-2</v>
      </c>
      <c r="O151" s="26">
        <f t="shared" ca="1" si="25"/>
        <v>5.1774861820690521E-2</v>
      </c>
    </row>
    <row r="152" spans="1:15">
      <c r="A152" s="41"/>
      <c r="B152" s="44" t="s">
        <v>149</v>
      </c>
      <c r="C152" s="20" t="s">
        <v>104</v>
      </c>
      <c r="I152" s="56"/>
      <c r="J152" s="56"/>
      <c r="K152" s="26">
        <f t="shared" ca="1" si="23"/>
        <v>5.2104187356729892E-3</v>
      </c>
      <c r="L152" s="26">
        <f t="shared" ca="1" si="25"/>
        <v>1.4404848858396629E-2</v>
      </c>
      <c r="M152" s="26">
        <f t="shared" ca="1" si="25"/>
        <v>2.905467366613268E-2</v>
      </c>
      <c r="N152" s="26">
        <f t="shared" ca="1" si="25"/>
        <v>4.1437192666417322E-2</v>
      </c>
      <c r="O152" s="26">
        <f t="shared" ca="1" si="25"/>
        <v>5.2287935694265431E-2</v>
      </c>
    </row>
    <row r="153" spans="1:15">
      <c r="A153" s="41"/>
      <c r="B153" s="44" t="s">
        <v>149</v>
      </c>
      <c r="C153" s="20" t="s">
        <v>105</v>
      </c>
      <c r="I153" s="56"/>
      <c r="J153" s="56"/>
      <c r="K153" s="26">
        <f t="shared" ca="1" si="23"/>
        <v>-4.5870983525649979E-2</v>
      </c>
      <c r="L153" s="26">
        <f t="shared" ca="1" si="25"/>
        <v>-2.9791666059962779E-2</v>
      </c>
      <c r="M153" s="26">
        <f t="shared" ca="1" si="25"/>
        <v>-1.1247098886542906E-2</v>
      </c>
      <c r="N153" s="26">
        <f t="shared" ca="1" si="25"/>
        <v>4.3275576218987366E-3</v>
      </c>
      <c r="O153" s="26">
        <f t="shared" ca="1" si="25"/>
        <v>1.7714229215109401E-2</v>
      </c>
    </row>
    <row r="154" spans="1:15">
      <c r="A154" s="41"/>
      <c r="B154" s="44" t="s">
        <v>149</v>
      </c>
      <c r="C154" s="20" t="s">
        <v>106</v>
      </c>
      <c r="I154" s="56"/>
      <c r="J154" s="56"/>
      <c r="K154" s="26">
        <f t="shared" ca="1" si="23"/>
        <v>4.9444079018717557E-3</v>
      </c>
      <c r="L154" s="26">
        <f t="shared" ca="1" si="25"/>
        <v>1.4369693402968786E-2</v>
      </c>
      <c r="M154" s="26">
        <f t="shared" ca="1" si="25"/>
        <v>2.7077306564655179E-2</v>
      </c>
      <c r="N154" s="26">
        <f t="shared" ca="1" si="25"/>
        <v>3.8234041210346181E-2</v>
      </c>
      <c r="O154" s="26">
        <f t="shared" ca="1" si="25"/>
        <v>4.755082234297997E-2</v>
      </c>
    </row>
    <row r="155" spans="1:15">
      <c r="A155" s="41"/>
      <c r="B155" s="44" t="s">
        <v>149</v>
      </c>
      <c r="C155" s="20" t="s">
        <v>107</v>
      </c>
      <c r="I155" s="56"/>
      <c r="J155" s="56"/>
      <c r="K155" s="26">
        <f t="shared" ca="1" si="23"/>
        <v>5.0142877137732134E-3</v>
      </c>
      <c r="L155" s="26">
        <f t="shared" ca="1" si="25"/>
        <v>1.5353321797755781E-2</v>
      </c>
      <c r="M155" s="26">
        <f t="shared" ca="1" si="25"/>
        <v>3.0687309018851944E-2</v>
      </c>
      <c r="N155" s="26">
        <f t="shared" ca="1" si="25"/>
        <v>4.4904612374285197E-2</v>
      </c>
      <c r="O155" s="26">
        <f t="shared" ca="1" si="25"/>
        <v>5.8035107755016857E-2</v>
      </c>
    </row>
    <row r="156" spans="1:15">
      <c r="A156" s="41"/>
      <c r="B156" s="44" t="s">
        <v>149</v>
      </c>
      <c r="C156" s="20" t="s">
        <v>108</v>
      </c>
      <c r="I156" s="56"/>
      <c r="J156" s="56"/>
      <c r="K156" s="26">
        <f t="shared" ca="1" si="23"/>
        <v>6.5773984696676224E-3</v>
      </c>
      <c r="L156" s="26">
        <f t="shared" ca="1" si="25"/>
        <v>1.7575197096088124E-2</v>
      </c>
      <c r="M156" s="26">
        <f t="shared" ca="1" si="25"/>
        <v>3.3097030835397639E-2</v>
      </c>
      <c r="N156" s="26">
        <f t="shared" ca="1" si="25"/>
        <v>4.7213386937790924E-2</v>
      </c>
      <c r="O156" s="26">
        <f t="shared" ca="1" si="25"/>
        <v>6.1197266471692269E-2</v>
      </c>
    </row>
    <row r="157" spans="1:15">
      <c r="A157" s="41"/>
      <c r="B157" s="44" t="s">
        <v>149</v>
      </c>
      <c r="C157" s="20" t="s">
        <v>109</v>
      </c>
      <c r="I157" s="56"/>
      <c r="J157" s="56"/>
      <c r="K157" s="26">
        <f t="shared" ca="1" si="23"/>
        <v>5.2948508999237087E-3</v>
      </c>
      <c r="L157" s="26">
        <f t="shared" ca="1" si="25"/>
        <v>1.4869916725117532E-2</v>
      </c>
      <c r="M157" s="26">
        <f t="shared" ca="1" si="25"/>
        <v>2.9880071581232404E-2</v>
      </c>
      <c r="N157" s="26">
        <f t="shared" ca="1" si="25"/>
        <v>4.3146624929018329E-2</v>
      </c>
      <c r="O157" s="26">
        <f t="shared" ca="1" si="25"/>
        <v>5.5218753785162722E-2</v>
      </c>
    </row>
    <row r="158" spans="1:15">
      <c r="A158" s="41"/>
      <c r="B158" s="44" t="s">
        <v>149</v>
      </c>
      <c r="C158" s="20" t="s">
        <v>110</v>
      </c>
      <c r="I158" s="56"/>
      <c r="J158" s="56"/>
      <c r="K158" s="26">
        <f t="shared" ca="1" si="23"/>
        <v>4.8413882271188535E-3</v>
      </c>
      <c r="L158" s="26">
        <f t="shared" ca="1" si="25"/>
        <v>1.449095236465503E-2</v>
      </c>
      <c r="M158" s="26">
        <f t="shared" ca="1" si="25"/>
        <v>2.7750547577614526E-2</v>
      </c>
      <c r="N158" s="26">
        <f t="shared" ca="1" si="25"/>
        <v>4.0778149194039381E-2</v>
      </c>
      <c r="O158" s="26">
        <f t="shared" ca="1" si="25"/>
        <v>5.2198563201480586E-2</v>
      </c>
    </row>
    <row r="159" spans="1:15">
      <c r="A159" s="41"/>
      <c r="B159" s="44" t="s">
        <v>149</v>
      </c>
      <c r="C159" s="20" t="s">
        <v>111</v>
      </c>
      <c r="I159" s="56"/>
      <c r="J159" s="56"/>
      <c r="K159" s="26">
        <f t="shared" ca="1" si="23"/>
        <v>4.636693937412395E-3</v>
      </c>
      <c r="L159" s="26">
        <f t="shared" ca="1" si="25"/>
        <v>1.4585103192971627E-2</v>
      </c>
      <c r="M159" s="26">
        <f t="shared" ca="1" si="25"/>
        <v>2.8529610435262809E-2</v>
      </c>
      <c r="N159" s="26">
        <f t="shared" ca="1" si="25"/>
        <v>4.2897142768483998E-2</v>
      </c>
      <c r="O159" s="26">
        <f t="shared" ca="1" si="25"/>
        <v>5.4948746432385676E-2</v>
      </c>
    </row>
    <row r="160" spans="1:15">
      <c r="A160" s="41"/>
      <c r="B160" s="44" t="s">
        <v>149</v>
      </c>
      <c r="C160" s="20" t="s">
        <v>112</v>
      </c>
      <c r="I160" s="56"/>
      <c r="J160" s="56"/>
      <c r="K160" s="26">
        <f t="shared" ca="1" si="23"/>
        <v>4.1708053720488358E-3</v>
      </c>
      <c r="L160" s="26">
        <f t="shared" ca="1" si="25"/>
        <v>1.4581380716958886E-2</v>
      </c>
      <c r="M160" s="26">
        <f t="shared" ca="1" si="25"/>
        <v>2.9043506327041974E-2</v>
      </c>
      <c r="N160" s="26">
        <f t="shared" ca="1" si="25"/>
        <v>4.3562586828139904E-2</v>
      </c>
      <c r="O160" s="26">
        <f t="shared" ca="1" si="25"/>
        <v>5.5544483747699158E-2</v>
      </c>
    </row>
    <row r="161" spans="1:15">
      <c r="A161" s="41"/>
      <c r="B161" s="44" t="s">
        <v>149</v>
      </c>
      <c r="C161" s="20" t="s">
        <v>113</v>
      </c>
      <c r="I161" s="56"/>
      <c r="J161" s="56"/>
      <c r="K161" s="26">
        <f t="shared" ca="1" si="23"/>
        <v>6.3669678020323757E-3</v>
      </c>
      <c r="L161" s="26">
        <f t="shared" ca="1" si="25"/>
        <v>1.8403414568955924E-2</v>
      </c>
      <c r="M161" s="26">
        <f t="shared" ca="1" si="25"/>
        <v>3.4426753419697767E-2</v>
      </c>
      <c r="N161" s="26">
        <f t="shared" ca="1" si="25"/>
        <v>4.9019116086057829E-2</v>
      </c>
      <c r="O161" s="26">
        <f t="shared" ca="1" si="25"/>
        <v>6.0614172071177891E-2</v>
      </c>
    </row>
    <row r="162" spans="1:15">
      <c r="A162" s="41"/>
      <c r="B162" s="44" t="s">
        <v>149</v>
      </c>
      <c r="C162" s="20" t="s">
        <v>114</v>
      </c>
      <c r="I162" s="56"/>
      <c r="J162" s="56"/>
      <c r="K162" s="26">
        <f t="shared" ca="1" si="23"/>
        <v>4.7714264309529075E-3</v>
      </c>
      <c r="L162" s="26">
        <f t="shared" ca="1" si="25"/>
        <v>1.477286710691722E-2</v>
      </c>
      <c r="M162" s="26">
        <f t="shared" ca="1" si="25"/>
        <v>2.9030346971925608E-2</v>
      </c>
      <c r="N162" s="26">
        <f t="shared" ca="1" si="25"/>
        <v>4.2481773661596556E-2</v>
      </c>
      <c r="O162" s="26">
        <f t="shared" ca="1" si="25"/>
        <v>5.4398492724927694E-2</v>
      </c>
    </row>
    <row r="163" spans="1:15">
      <c r="A163" s="41"/>
      <c r="B163" s="44" t="s">
        <v>149</v>
      </c>
      <c r="C163" s="20" t="s">
        <v>115</v>
      </c>
      <c r="I163" s="56"/>
      <c r="J163" s="56"/>
      <c r="K163" s="26">
        <f t="shared" ca="1" si="23"/>
        <v>5.3186700730664671E-3</v>
      </c>
      <c r="L163" s="26">
        <f t="shared" ca="1" si="25"/>
        <v>1.5156447166350839E-2</v>
      </c>
      <c r="M163" s="26">
        <f t="shared" ca="1" si="25"/>
        <v>3.0631216452562254E-2</v>
      </c>
      <c r="N163" s="26">
        <f t="shared" ca="1" si="25"/>
        <v>4.3745036820658029E-2</v>
      </c>
      <c r="O163" s="26">
        <f t="shared" ca="1" si="25"/>
        <v>5.5535018697824956E-2</v>
      </c>
    </row>
    <row r="164" spans="1:15">
      <c r="A164" s="41"/>
      <c r="B164" s="41"/>
      <c r="C164" s="22" t="s">
        <v>119</v>
      </c>
    </row>
    <row r="165" spans="1:15">
      <c r="A165" s="41"/>
      <c r="B165" s="44" t="s">
        <v>149</v>
      </c>
      <c r="C165" s="20" t="s">
        <v>102</v>
      </c>
      <c r="I165" s="56"/>
      <c r="J165" s="56"/>
      <c r="K165" s="26">
        <f t="shared" ref="K165:O166" ca="1" si="26">K110-K138</f>
        <v>5.6797685727547897E-3</v>
      </c>
      <c r="L165" s="26">
        <f t="shared" ca="1" si="26"/>
        <v>1.5866816157510844E-2</v>
      </c>
      <c r="M165" s="26">
        <f t="shared" ca="1" si="26"/>
        <v>3.1312328133341533E-2</v>
      </c>
      <c r="N165" s="26">
        <f t="shared" ca="1" si="26"/>
        <v>4.6911979362279366E-2</v>
      </c>
      <c r="O165" s="26">
        <f t="shared" ca="1" si="26"/>
        <v>6.092530108912339E-2</v>
      </c>
    </row>
    <row r="166" spans="1:15">
      <c r="A166" s="41"/>
      <c r="B166" s="44" t="s">
        <v>149</v>
      </c>
      <c r="C166" s="20" t="s">
        <v>114</v>
      </c>
      <c r="I166" s="56"/>
      <c r="J166" s="56"/>
      <c r="K166" s="26">
        <f t="shared" ca="1" si="26"/>
        <v>5.0514200363241113E-3</v>
      </c>
      <c r="L166" s="26">
        <f t="shared" ca="1" si="26"/>
        <v>1.5215869140129679E-2</v>
      </c>
      <c r="M166" s="26">
        <f t="shared" ca="1" si="26"/>
        <v>2.8987927124992402E-2</v>
      </c>
      <c r="N166" s="26">
        <f t="shared" ca="1" si="26"/>
        <v>4.2034090664411439E-2</v>
      </c>
      <c r="O166" s="26">
        <f t="shared" ca="1" si="26"/>
        <v>5.4333034487371923E-2</v>
      </c>
    </row>
    <row r="167" spans="1:15">
      <c r="A167" s="41"/>
      <c r="B167" s="41"/>
      <c r="C167" s="22" t="s">
        <v>120</v>
      </c>
    </row>
    <row r="168" spans="1:15">
      <c r="A168" s="41"/>
      <c r="B168" s="44" t="s">
        <v>149</v>
      </c>
      <c r="C168" s="20" t="s">
        <v>102</v>
      </c>
      <c r="I168" s="56"/>
      <c r="J168" s="56"/>
      <c r="K168" s="26">
        <f t="shared" ref="K168:O169" ca="1" si="27">K113-K141</f>
        <v>6.0121360563442638E-3</v>
      </c>
      <c r="L168" s="26">
        <f t="shared" ca="1" si="27"/>
        <v>1.5795358369467494E-2</v>
      </c>
      <c r="M168" s="26">
        <f t="shared" ca="1" si="27"/>
        <v>3.1406921436226087E-2</v>
      </c>
      <c r="N168" s="26">
        <f t="shared" ca="1" si="27"/>
        <v>4.6380010396483595E-2</v>
      </c>
      <c r="O168" s="26">
        <f t="shared" ca="1" si="27"/>
        <v>6.0759027162979595E-2</v>
      </c>
    </row>
    <row r="169" spans="1:15">
      <c r="A169" s="41"/>
      <c r="B169" s="44" t="s">
        <v>149</v>
      </c>
      <c r="C169" s="20" t="s">
        <v>114</v>
      </c>
      <c r="I169" s="56"/>
      <c r="J169" s="56"/>
      <c r="K169" s="26">
        <f t="shared" ca="1" si="27"/>
        <v>5.099661346104456E-3</v>
      </c>
      <c r="L169" s="26">
        <f t="shared" ca="1" si="27"/>
        <v>1.5393071311184531E-2</v>
      </c>
      <c r="M169" s="26">
        <f t="shared" ca="1" si="27"/>
        <v>2.99117043785809E-2</v>
      </c>
      <c r="N169" s="26">
        <f t="shared" ca="1" si="27"/>
        <v>4.2909014973271598E-2</v>
      </c>
      <c r="O169" s="26">
        <f t="shared" ca="1" si="27"/>
        <v>5.4361524686191987E-2</v>
      </c>
    </row>
    <row r="170" spans="1:15">
      <c r="K170" s="26"/>
    </row>
    <row r="171" spans="1:15"/>
    <row r="172" spans="1:15"/>
    <row r="173" spans="1:15"/>
    <row r="174" spans="1:15" s="38" customFormat="1" ht="14.25" customHeight="1">
      <c r="A174" s="38" t="s">
        <v>57</v>
      </c>
    </row>
  </sheetData>
  <phoneticPr fontId="15" type="noConversion"/>
  <pageMargins left="0.7" right="0.7" top="0.75" bottom="0.75" header="0.3" footer="0.3"/>
  <pageSetup paperSize="9" scale="89" fitToHeight="0" orientation="landscape" r:id="rId1"/>
  <headerFooter>
    <oddHeader>&amp;L&amp;F&amp;C&amp;A&amp;ROFFICIAL</oddHeader>
    <oddFooter>&amp;LPrinted on &amp;D at &amp;T&amp;CPage &amp;P of &amp;N&amp;ROfwat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5486F-F184-4B17-93CA-5BDB241BEF42}">
  <sheetPr>
    <tabColor rgb="FFCCCCCE"/>
  </sheetPr>
  <dimension ref="A1:R73"/>
  <sheetViews>
    <sheetView showGridLines="0" zoomScale="80" zoomScaleNormal="80" workbookViewId="0">
      <selection activeCell="B36" sqref="B36"/>
    </sheetView>
  </sheetViews>
  <sheetFormatPr defaultColWidth="0" defaultRowHeight="12.75" zeroHeight="1"/>
  <cols>
    <col min="1" max="15" width="9" style="20" customWidth="1"/>
    <col min="16" max="18" width="0" style="20" hidden="1" customWidth="1"/>
    <col min="19" max="16384" width="9" style="20" hidden="1"/>
  </cols>
  <sheetData>
    <row r="1" spans="1:13" s="28" customFormat="1" ht="31.5">
      <c r="A1" s="28" t="str">
        <f ca="1" xml:space="preserve"> RIGHT(CELL("filename", A1), LEN(CELL("filename", A1)) - SEARCH("]", CELL("filename", A1)))</f>
        <v>e. Calculate enhance thresholds</v>
      </c>
      <c r="H1" s="47"/>
    </row>
    <row r="2" spans="1:13"/>
    <row r="3" spans="1:13" s="21" customFormat="1">
      <c r="A3" s="45" t="s">
        <v>160</v>
      </c>
    </row>
    <row r="4" spans="1:13"/>
    <row r="5" spans="1:13" s="38" customFormat="1" ht="14.25" customHeight="1">
      <c r="C5" s="38" t="s">
        <v>122</v>
      </c>
    </row>
    <row r="6" spans="1:13">
      <c r="C6" s="22" t="s">
        <v>118</v>
      </c>
      <c r="D6" s="22" t="s">
        <v>63</v>
      </c>
      <c r="E6" s="22" t="s">
        <v>64</v>
      </c>
      <c r="F6" s="22" t="s">
        <v>65</v>
      </c>
      <c r="G6" s="22" t="s">
        <v>66</v>
      </c>
      <c r="H6" s="22" t="s">
        <v>67</v>
      </c>
      <c r="I6" s="22" t="s">
        <v>63</v>
      </c>
      <c r="J6" s="22" t="s">
        <v>64</v>
      </c>
      <c r="K6" s="22" t="s">
        <v>65</v>
      </c>
      <c r="L6" s="22" t="s">
        <v>66</v>
      </c>
      <c r="M6" s="22" t="s">
        <v>67</v>
      </c>
    </row>
    <row r="7" spans="1:13">
      <c r="A7" s="41">
        <v>1440</v>
      </c>
      <c r="B7" s="44" t="s">
        <v>161</v>
      </c>
      <c r="C7" s="20" t="s">
        <v>68</v>
      </c>
      <c r="D7" s="27">
        <f ca="1">SUMIFS(PCL!L:L, PCL!$A:$A, $B$7, PCL!$B:$B, $C$7)*$A7-WSI_CF</f>
        <v>2.6560699999999993</v>
      </c>
      <c r="E7" s="27">
        <f ca="1">SUMIFS(PCL!M:M, PCL!$A:$A, $B$7, PCL!$B:$B, $C$7)*$A7-WSI_CF</f>
        <v>2.6560699999999993</v>
      </c>
      <c r="F7" s="27">
        <f ca="1">SUMIFS(PCL!N:N, PCL!$A:$A, $B$7, PCL!$B:$B, $C$7)*$A7-WSI_CF</f>
        <v>2.6560699999999993</v>
      </c>
      <c r="G7" s="27">
        <f ca="1">SUMIFS(PCL!O:O, PCL!$A:$A, $B$7, PCL!$B:$B, $C$7)*$A7-WSI_CF</f>
        <v>2.6560699999999993</v>
      </c>
      <c r="H7" s="27">
        <f ca="1">SUMIFS(PCL!P:P, PCL!$A:$A, $B$7, PCL!$B:$B, $C$7)*$A7-WSI_CF</f>
        <v>2.6560699999999993</v>
      </c>
      <c r="I7" s="53">
        <f ca="1">D7/$A$7</f>
        <v>1.8444930555555549E-3</v>
      </c>
      <c r="J7" s="53">
        <f t="shared" ref="J7:M7" ca="1" si="0">E7/$A$7</f>
        <v>1.8444930555555549E-3</v>
      </c>
      <c r="K7" s="53">
        <f t="shared" ca="1" si="0"/>
        <v>1.8444930555555549E-3</v>
      </c>
      <c r="L7" s="53">
        <f t="shared" ca="1" si="0"/>
        <v>1.8444930555555549E-3</v>
      </c>
      <c r="M7" s="53">
        <f t="shared" ca="1" si="0"/>
        <v>1.8444930555555549E-3</v>
      </c>
    </row>
    <row r="8" spans="1:13">
      <c r="A8" s="41">
        <v>1440</v>
      </c>
      <c r="B8" s="44" t="s">
        <v>161</v>
      </c>
      <c r="C8" s="20" t="s">
        <v>100</v>
      </c>
      <c r="D8" s="27">
        <f ca="1">SUMIFS(PCL!L:L, PCL!$A:$A, $B$7, PCL!$B:$B, $C$7)*$A8-WSI_CF</f>
        <v>2.6560699999999993</v>
      </c>
      <c r="E8" s="27">
        <f ca="1">SUMIFS(PCL!M:M, PCL!$A:$A, $B$7, PCL!$B:$B, $C$7)*$A8-WSI_CF</f>
        <v>2.6560699999999993</v>
      </c>
      <c r="F8" s="27">
        <f ca="1">SUMIFS(PCL!N:N, PCL!$A:$A, $B$7, PCL!$B:$B, $C$7)*$A8-WSI_CF</f>
        <v>2.6560699999999993</v>
      </c>
      <c r="G8" s="27">
        <f ca="1">SUMIFS(PCL!O:O, PCL!$A:$A, $B$7, PCL!$B:$B, $C$7)*$A8-WSI_CF</f>
        <v>2.6560699999999993</v>
      </c>
      <c r="H8" s="27">
        <f ca="1">SUMIFS(PCL!P:P, PCL!$A:$A, $B$7, PCL!$B:$B, $C$7)*$A8-WSI_CF</f>
        <v>2.6560699999999993</v>
      </c>
      <c r="I8" s="53">
        <f t="shared" ref="I8:I23" ca="1" si="1">D8/$A$7</f>
        <v>1.8444930555555549E-3</v>
      </c>
      <c r="J8" s="53">
        <f t="shared" ref="J8:J23" ca="1" si="2">E8/$A$7</f>
        <v>1.8444930555555549E-3</v>
      </c>
      <c r="K8" s="53">
        <f t="shared" ref="K8:K23" ca="1" si="3">F8/$A$7</f>
        <v>1.8444930555555549E-3</v>
      </c>
      <c r="L8" s="53">
        <f t="shared" ref="L8:L23" ca="1" si="4">G8/$A$7</f>
        <v>1.8444930555555549E-3</v>
      </c>
      <c r="M8" s="53">
        <f t="shared" ref="M8:M23" ca="1" si="5">H8/$A$7</f>
        <v>1.8444930555555549E-3</v>
      </c>
    </row>
    <row r="9" spans="1:13">
      <c r="A9" s="41">
        <v>1440</v>
      </c>
      <c r="B9" s="44" t="s">
        <v>161</v>
      </c>
      <c r="C9" s="20" t="s">
        <v>101</v>
      </c>
      <c r="D9" s="27">
        <f ca="1">SUMIFS(PCL!L:L, PCL!$A:$A, $B$7, PCL!$B:$B, $C$7)*$A9-WSI_CF</f>
        <v>2.6560699999999993</v>
      </c>
      <c r="E9" s="27">
        <f ca="1">SUMIFS(PCL!M:M, PCL!$A:$A, $B$7, PCL!$B:$B, $C$7)*$A9-WSI_CF</f>
        <v>2.6560699999999993</v>
      </c>
      <c r="F9" s="27">
        <f ca="1">SUMIFS(PCL!N:N, PCL!$A:$A, $B$7, PCL!$B:$B, $C$7)*$A9-WSI_CF</f>
        <v>2.6560699999999993</v>
      </c>
      <c r="G9" s="27">
        <f ca="1">SUMIFS(PCL!O:O, PCL!$A:$A, $B$7, PCL!$B:$B, $C$7)*$A9-WSI_CF</f>
        <v>2.6560699999999993</v>
      </c>
      <c r="H9" s="27">
        <f ca="1">SUMIFS(PCL!P:P, PCL!$A:$A, $B$7, PCL!$B:$B, $C$7)*$A9-WSI_CF</f>
        <v>2.6560699999999993</v>
      </c>
      <c r="I9" s="53">
        <f t="shared" ca="1" si="1"/>
        <v>1.8444930555555549E-3</v>
      </c>
      <c r="J9" s="53">
        <f t="shared" ca="1" si="2"/>
        <v>1.8444930555555549E-3</v>
      </c>
      <c r="K9" s="53">
        <f t="shared" ca="1" si="3"/>
        <v>1.8444930555555549E-3</v>
      </c>
      <c r="L9" s="53">
        <f t="shared" ca="1" si="4"/>
        <v>1.8444930555555549E-3</v>
      </c>
      <c r="M9" s="53">
        <f t="shared" ca="1" si="5"/>
        <v>1.8444930555555549E-3</v>
      </c>
    </row>
    <row r="10" spans="1:13">
      <c r="A10" s="41">
        <v>1440</v>
      </c>
      <c r="B10" s="44" t="s">
        <v>161</v>
      </c>
      <c r="C10" s="20" t="s">
        <v>102</v>
      </c>
      <c r="D10" s="27">
        <f ca="1">SUMIFS(PCL!L:L, PCL!$A:$A, $B$7, PCL!$B:$B, $C$7)*$A10-WSI_CF</f>
        <v>2.6560699999999993</v>
      </c>
      <c r="E10" s="27">
        <f ca="1">SUMIFS(PCL!M:M, PCL!$A:$A, $B$7, PCL!$B:$B, $C$7)*$A10-WSI_CF</f>
        <v>2.6560699999999993</v>
      </c>
      <c r="F10" s="27">
        <f ca="1">SUMIFS(PCL!N:N, PCL!$A:$A, $B$7, PCL!$B:$B, $C$7)*$A10-WSI_CF</f>
        <v>2.6560699999999993</v>
      </c>
      <c r="G10" s="27">
        <f ca="1">SUMIFS(PCL!O:O, PCL!$A:$A, $B$7, PCL!$B:$B, $C$7)*$A10-WSI_CF</f>
        <v>2.6560699999999993</v>
      </c>
      <c r="H10" s="27">
        <f ca="1">SUMIFS(PCL!P:P, PCL!$A:$A, $B$7, PCL!$B:$B, $C$7)*$A10-WSI_CF</f>
        <v>2.6560699999999993</v>
      </c>
      <c r="I10" s="53">
        <f t="shared" ca="1" si="1"/>
        <v>1.8444930555555549E-3</v>
      </c>
      <c r="J10" s="53">
        <f t="shared" ca="1" si="2"/>
        <v>1.8444930555555549E-3</v>
      </c>
      <c r="K10" s="53">
        <f t="shared" ca="1" si="3"/>
        <v>1.8444930555555549E-3</v>
      </c>
      <c r="L10" s="53">
        <f t="shared" ca="1" si="4"/>
        <v>1.8444930555555549E-3</v>
      </c>
      <c r="M10" s="53">
        <f t="shared" ca="1" si="5"/>
        <v>1.8444930555555549E-3</v>
      </c>
    </row>
    <row r="11" spans="1:13">
      <c r="A11" s="41">
        <v>1440</v>
      </c>
      <c r="B11" s="44" t="s">
        <v>161</v>
      </c>
      <c r="C11" s="20" t="s">
        <v>103</v>
      </c>
      <c r="D11" s="27">
        <f ca="1">SUMIFS(PCL!L:L, PCL!$A:$A, $B$7, PCL!$B:$B, $C$7)*$A11-WSI_CF</f>
        <v>2.6560699999999993</v>
      </c>
      <c r="E11" s="27">
        <f ca="1">SUMIFS(PCL!M:M, PCL!$A:$A, $B$7, PCL!$B:$B, $C$7)*$A11-WSI_CF</f>
        <v>2.6560699999999993</v>
      </c>
      <c r="F11" s="27">
        <f ca="1">SUMIFS(PCL!N:N, PCL!$A:$A, $B$7, PCL!$B:$B, $C$7)*$A11-WSI_CF</f>
        <v>2.6560699999999993</v>
      </c>
      <c r="G11" s="27">
        <f ca="1">SUMIFS(PCL!O:O, PCL!$A:$A, $B$7, PCL!$B:$B, $C$7)*$A11-WSI_CF</f>
        <v>2.6560699999999993</v>
      </c>
      <c r="H11" s="27">
        <f ca="1">SUMIFS(PCL!P:P, PCL!$A:$A, $B$7, PCL!$B:$B, $C$7)*$A11-WSI_CF</f>
        <v>2.6560699999999993</v>
      </c>
      <c r="I11" s="53">
        <f ca="1">D11/$A$7</f>
        <v>1.8444930555555549E-3</v>
      </c>
      <c r="J11" s="53">
        <f t="shared" ca="1" si="2"/>
        <v>1.8444930555555549E-3</v>
      </c>
      <c r="K11" s="53">
        <f t="shared" ca="1" si="3"/>
        <v>1.8444930555555549E-3</v>
      </c>
      <c r="L11" s="53">
        <f t="shared" ca="1" si="4"/>
        <v>1.8444930555555549E-3</v>
      </c>
      <c r="M11" s="53">
        <f t="shared" ca="1" si="5"/>
        <v>1.8444930555555549E-3</v>
      </c>
    </row>
    <row r="12" spans="1:13">
      <c r="A12" s="41">
        <v>1440</v>
      </c>
      <c r="B12" s="44" t="s">
        <v>161</v>
      </c>
      <c r="C12" s="20" t="s">
        <v>104</v>
      </c>
      <c r="D12" s="27">
        <f ca="1">SUMIFS(PCL!L:L, PCL!$A:$A, $B$7, PCL!$B:$B, $C$7)*$A12-WSI_CF</f>
        <v>2.6560699999999993</v>
      </c>
      <c r="E12" s="27">
        <f ca="1">SUMIFS(PCL!M:M, PCL!$A:$A, $B$7, PCL!$B:$B, $C$7)*$A12-WSI_CF</f>
        <v>2.6560699999999993</v>
      </c>
      <c r="F12" s="27">
        <f ca="1">SUMIFS(PCL!N:N, PCL!$A:$A, $B$7, PCL!$B:$B, $C$7)*$A12-WSI_CF</f>
        <v>2.6560699999999993</v>
      </c>
      <c r="G12" s="27">
        <f ca="1">SUMIFS(PCL!O:O, PCL!$A:$A, $B$7, PCL!$B:$B, $C$7)*$A12-WSI_CF</f>
        <v>2.6560699999999993</v>
      </c>
      <c r="H12" s="27">
        <f ca="1">SUMIFS(PCL!P:P, PCL!$A:$A, $B$7, PCL!$B:$B, $C$7)*$A12-WSI_CF</f>
        <v>2.6560699999999993</v>
      </c>
      <c r="I12" s="53">
        <f t="shared" ca="1" si="1"/>
        <v>1.8444930555555549E-3</v>
      </c>
      <c r="J12" s="53">
        <f t="shared" ca="1" si="2"/>
        <v>1.8444930555555549E-3</v>
      </c>
      <c r="K12" s="53">
        <f t="shared" ca="1" si="3"/>
        <v>1.8444930555555549E-3</v>
      </c>
      <c r="L12" s="53">
        <f t="shared" ca="1" si="4"/>
        <v>1.8444930555555549E-3</v>
      </c>
      <c r="M12" s="53">
        <f t="shared" ca="1" si="5"/>
        <v>1.8444930555555549E-3</v>
      </c>
    </row>
    <row r="13" spans="1:13">
      <c r="A13" s="41">
        <v>1440</v>
      </c>
      <c r="B13" s="44" t="s">
        <v>161</v>
      </c>
      <c r="C13" s="20" t="s">
        <v>105</v>
      </c>
      <c r="D13" s="27">
        <f ca="1">SUMIFS(PCL!L:L, PCL!$A:$A, $B$7, PCL!$B:$B, $C$7)*$A13-WSI_CF</f>
        <v>2.6560699999999993</v>
      </c>
      <c r="E13" s="27">
        <f ca="1">SUMIFS(PCL!M:M, PCL!$A:$A, $B$7, PCL!$B:$B, $C$7)*$A13-WSI_CF</f>
        <v>2.6560699999999993</v>
      </c>
      <c r="F13" s="27">
        <f ca="1">SUMIFS(PCL!N:N, PCL!$A:$A, $B$7, PCL!$B:$B, $C$7)*$A13-WSI_CF</f>
        <v>2.6560699999999993</v>
      </c>
      <c r="G13" s="27">
        <f ca="1">SUMIFS(PCL!O:O, PCL!$A:$A, $B$7, PCL!$B:$B, $C$7)*$A13-WSI_CF</f>
        <v>2.6560699999999993</v>
      </c>
      <c r="H13" s="27">
        <f ca="1">SUMIFS(PCL!P:P, PCL!$A:$A, $B$7, PCL!$B:$B, $C$7)*$A13-WSI_CF</f>
        <v>2.6560699999999993</v>
      </c>
      <c r="I13" s="53">
        <f t="shared" ca="1" si="1"/>
        <v>1.8444930555555549E-3</v>
      </c>
      <c r="J13" s="53">
        <f t="shared" ca="1" si="2"/>
        <v>1.8444930555555549E-3</v>
      </c>
      <c r="K13" s="53">
        <f t="shared" ca="1" si="3"/>
        <v>1.8444930555555549E-3</v>
      </c>
      <c r="L13" s="53">
        <f t="shared" ca="1" si="4"/>
        <v>1.8444930555555549E-3</v>
      </c>
      <c r="M13" s="53">
        <f t="shared" ca="1" si="5"/>
        <v>1.8444930555555549E-3</v>
      </c>
    </row>
    <row r="14" spans="1:13">
      <c r="A14" s="41">
        <v>1440</v>
      </c>
      <c r="B14" s="44" t="s">
        <v>161</v>
      </c>
      <c r="C14" s="20" t="s">
        <v>106</v>
      </c>
      <c r="D14" s="27">
        <f ca="1">SUMIFS(PCL!L:L, PCL!$A:$A, $B$7, PCL!$B:$B, $C$7)*$A14-WSI_CF</f>
        <v>2.6560699999999993</v>
      </c>
      <c r="E14" s="27">
        <f ca="1">SUMIFS(PCL!M:M, PCL!$A:$A, $B$7, PCL!$B:$B, $C$7)*$A14-WSI_CF</f>
        <v>2.6560699999999993</v>
      </c>
      <c r="F14" s="27">
        <f ca="1">SUMIFS(PCL!N:N, PCL!$A:$A, $B$7, PCL!$B:$B, $C$7)*$A14-WSI_CF</f>
        <v>2.6560699999999993</v>
      </c>
      <c r="G14" s="27">
        <f ca="1">SUMIFS(PCL!O:O, PCL!$A:$A, $B$7, PCL!$B:$B, $C$7)*$A14-WSI_CF</f>
        <v>2.6560699999999993</v>
      </c>
      <c r="H14" s="27">
        <f ca="1">SUMIFS(PCL!P:P, PCL!$A:$A, $B$7, PCL!$B:$B, $C$7)*$A14-WSI_CF</f>
        <v>2.6560699999999993</v>
      </c>
      <c r="I14" s="53">
        <f t="shared" ca="1" si="1"/>
        <v>1.8444930555555549E-3</v>
      </c>
      <c r="J14" s="53">
        <f t="shared" ca="1" si="2"/>
        <v>1.8444930555555549E-3</v>
      </c>
      <c r="K14" s="53">
        <f t="shared" ca="1" si="3"/>
        <v>1.8444930555555549E-3</v>
      </c>
      <c r="L14" s="53">
        <f t="shared" ca="1" si="4"/>
        <v>1.8444930555555549E-3</v>
      </c>
      <c r="M14" s="53">
        <f t="shared" ca="1" si="5"/>
        <v>1.8444930555555549E-3</v>
      </c>
    </row>
    <row r="15" spans="1:13">
      <c r="A15" s="41">
        <v>1440</v>
      </c>
      <c r="B15" s="44" t="s">
        <v>161</v>
      </c>
      <c r="C15" s="20" t="s">
        <v>107</v>
      </c>
      <c r="D15" s="27">
        <f ca="1">SUMIFS(PCL!L:L, PCL!$A:$A, $B$7, PCL!$B:$B, $C$7)*$A15-WSI_CF</f>
        <v>2.6560699999999993</v>
      </c>
      <c r="E15" s="27">
        <f ca="1">SUMIFS(PCL!M:M, PCL!$A:$A, $B$7, PCL!$B:$B, $C$7)*$A15-WSI_CF</f>
        <v>2.6560699999999993</v>
      </c>
      <c r="F15" s="27">
        <f ca="1">SUMIFS(PCL!N:N, PCL!$A:$A, $B$7, PCL!$B:$B, $C$7)*$A15-WSI_CF</f>
        <v>2.6560699999999993</v>
      </c>
      <c r="G15" s="27">
        <f ca="1">SUMIFS(PCL!O:O, PCL!$A:$A, $B$7, PCL!$B:$B, $C$7)*$A15-WSI_CF</f>
        <v>2.6560699999999993</v>
      </c>
      <c r="H15" s="27">
        <f ca="1">SUMIFS(PCL!P:P, PCL!$A:$A, $B$7, PCL!$B:$B, $C$7)*$A15-WSI_CF</f>
        <v>2.6560699999999993</v>
      </c>
      <c r="I15" s="53">
        <f t="shared" ca="1" si="1"/>
        <v>1.8444930555555549E-3</v>
      </c>
      <c r="J15" s="53">
        <f t="shared" ca="1" si="2"/>
        <v>1.8444930555555549E-3</v>
      </c>
      <c r="K15" s="53">
        <f t="shared" ca="1" si="3"/>
        <v>1.8444930555555549E-3</v>
      </c>
      <c r="L15" s="53">
        <f t="shared" ca="1" si="4"/>
        <v>1.8444930555555549E-3</v>
      </c>
      <c r="M15" s="53">
        <f t="shared" ca="1" si="5"/>
        <v>1.8444930555555549E-3</v>
      </c>
    </row>
    <row r="16" spans="1:13">
      <c r="A16" s="41">
        <v>1440</v>
      </c>
      <c r="B16" s="44" t="s">
        <v>161</v>
      </c>
      <c r="C16" s="20" t="s">
        <v>108</v>
      </c>
      <c r="D16" s="27">
        <f ca="1">SUMIFS(PCL!L:L, PCL!$A:$A, $B$7, PCL!$B:$B, $C$7)*$A16-WSI_CF</f>
        <v>2.6560699999999993</v>
      </c>
      <c r="E16" s="27">
        <f ca="1">SUMIFS(PCL!M:M, PCL!$A:$A, $B$7, PCL!$B:$B, $C$7)*$A16-WSI_CF</f>
        <v>2.6560699999999993</v>
      </c>
      <c r="F16" s="27">
        <f ca="1">SUMIFS(PCL!N:N, PCL!$A:$A, $B$7, PCL!$B:$B, $C$7)*$A16-WSI_CF</f>
        <v>2.6560699999999993</v>
      </c>
      <c r="G16" s="27">
        <f ca="1">SUMIFS(PCL!O:O, PCL!$A:$A, $B$7, PCL!$B:$B, $C$7)*$A16-WSI_CF</f>
        <v>2.6560699999999993</v>
      </c>
      <c r="H16" s="27">
        <f ca="1">SUMIFS(PCL!P:P, PCL!$A:$A, $B$7, PCL!$B:$B, $C$7)*$A16-WSI_CF</f>
        <v>2.6560699999999993</v>
      </c>
      <c r="I16" s="53">
        <f t="shared" ca="1" si="1"/>
        <v>1.8444930555555549E-3</v>
      </c>
      <c r="J16" s="53">
        <f t="shared" ca="1" si="2"/>
        <v>1.8444930555555549E-3</v>
      </c>
      <c r="K16" s="53">
        <f t="shared" ca="1" si="3"/>
        <v>1.8444930555555549E-3</v>
      </c>
      <c r="L16" s="53">
        <f t="shared" ca="1" si="4"/>
        <v>1.8444930555555549E-3</v>
      </c>
      <c r="M16" s="53">
        <f t="shared" ca="1" si="5"/>
        <v>1.8444930555555549E-3</v>
      </c>
    </row>
    <row r="17" spans="1:13">
      <c r="A17" s="41">
        <v>1440</v>
      </c>
      <c r="B17" s="44" t="s">
        <v>161</v>
      </c>
      <c r="C17" s="20" t="s">
        <v>109</v>
      </c>
      <c r="D17" s="27">
        <f ca="1">SUMIFS(PCL!L:L, PCL!$A:$A, $B$7, PCL!$B:$B, $C$7)*$A17-WSI_CF</f>
        <v>2.6560699999999993</v>
      </c>
      <c r="E17" s="27">
        <f ca="1">SUMIFS(PCL!M:M, PCL!$A:$A, $B$7, PCL!$B:$B, $C$7)*$A17-WSI_CF</f>
        <v>2.6560699999999993</v>
      </c>
      <c r="F17" s="27">
        <f ca="1">SUMIFS(PCL!N:N, PCL!$A:$A, $B$7, PCL!$B:$B, $C$7)*$A17-WSI_CF</f>
        <v>2.6560699999999993</v>
      </c>
      <c r="G17" s="27">
        <f ca="1">SUMIFS(PCL!O:O, PCL!$A:$A, $B$7, PCL!$B:$B, $C$7)*$A17-WSI_CF</f>
        <v>2.6560699999999993</v>
      </c>
      <c r="H17" s="27">
        <f ca="1">SUMIFS(PCL!P:P, PCL!$A:$A, $B$7, PCL!$B:$B, $C$7)*$A17-WSI_CF</f>
        <v>2.6560699999999993</v>
      </c>
      <c r="I17" s="53">
        <f t="shared" ca="1" si="1"/>
        <v>1.8444930555555549E-3</v>
      </c>
      <c r="J17" s="53">
        <f t="shared" ca="1" si="2"/>
        <v>1.8444930555555549E-3</v>
      </c>
      <c r="K17" s="53">
        <f t="shared" ca="1" si="3"/>
        <v>1.8444930555555549E-3</v>
      </c>
      <c r="L17" s="53">
        <f t="shared" ca="1" si="4"/>
        <v>1.8444930555555549E-3</v>
      </c>
      <c r="M17" s="53">
        <f t="shared" ca="1" si="5"/>
        <v>1.8444930555555549E-3</v>
      </c>
    </row>
    <row r="18" spans="1:13">
      <c r="A18" s="41">
        <v>1440</v>
      </c>
      <c r="B18" s="44" t="s">
        <v>161</v>
      </c>
      <c r="C18" s="20" t="s">
        <v>110</v>
      </c>
      <c r="D18" s="27">
        <f ca="1">SUMIFS(PCL!L:L, PCL!$A:$A, $B$7, PCL!$B:$B, $C$7)*$A18-WSI_CF</f>
        <v>2.6560699999999993</v>
      </c>
      <c r="E18" s="27">
        <f ca="1">SUMIFS(PCL!M:M, PCL!$A:$A, $B$7, PCL!$B:$B, $C$7)*$A18-WSI_CF</f>
        <v>2.6560699999999993</v>
      </c>
      <c r="F18" s="27">
        <f ca="1">SUMIFS(PCL!N:N, PCL!$A:$A, $B$7, PCL!$B:$B, $C$7)*$A18-WSI_CF</f>
        <v>2.6560699999999993</v>
      </c>
      <c r="G18" s="27">
        <f ca="1">SUMIFS(PCL!O:O, PCL!$A:$A, $B$7, PCL!$B:$B, $C$7)*$A18-WSI_CF</f>
        <v>2.6560699999999993</v>
      </c>
      <c r="H18" s="27">
        <f ca="1">SUMIFS(PCL!P:P, PCL!$A:$A, $B$7, PCL!$B:$B, $C$7)*$A18-WSI_CF</f>
        <v>2.6560699999999993</v>
      </c>
      <c r="I18" s="53">
        <f t="shared" ca="1" si="1"/>
        <v>1.8444930555555549E-3</v>
      </c>
      <c r="J18" s="53">
        <f t="shared" ca="1" si="2"/>
        <v>1.8444930555555549E-3</v>
      </c>
      <c r="K18" s="53">
        <f t="shared" ca="1" si="3"/>
        <v>1.8444930555555549E-3</v>
      </c>
      <c r="L18" s="53">
        <f t="shared" ca="1" si="4"/>
        <v>1.8444930555555549E-3</v>
      </c>
      <c r="M18" s="53">
        <f t="shared" ca="1" si="5"/>
        <v>1.8444930555555549E-3</v>
      </c>
    </row>
    <row r="19" spans="1:13">
      <c r="A19" s="41">
        <v>1440</v>
      </c>
      <c r="B19" s="44" t="s">
        <v>161</v>
      </c>
      <c r="C19" s="20" t="s">
        <v>111</v>
      </c>
      <c r="D19" s="27">
        <f ca="1">SUMIFS(PCL!L:L, PCL!$A:$A, $B$7, PCL!$B:$B, $C$7)*$A19-WSI_CF</f>
        <v>2.6560699999999993</v>
      </c>
      <c r="E19" s="27">
        <f ca="1">SUMIFS(PCL!M:M, PCL!$A:$A, $B$7, PCL!$B:$B, $C$7)*$A19-WSI_CF</f>
        <v>2.6560699999999993</v>
      </c>
      <c r="F19" s="27">
        <f ca="1">SUMIFS(PCL!N:N, PCL!$A:$A, $B$7, PCL!$B:$B, $C$7)*$A19-WSI_CF</f>
        <v>2.6560699999999993</v>
      </c>
      <c r="G19" s="27">
        <f ca="1">SUMIFS(PCL!O:O, PCL!$A:$A, $B$7, PCL!$B:$B, $C$7)*$A19-WSI_CF</f>
        <v>2.6560699999999993</v>
      </c>
      <c r="H19" s="27">
        <f ca="1">SUMIFS(PCL!P:P, PCL!$A:$A, $B$7, PCL!$B:$B, $C$7)*$A19-WSI_CF</f>
        <v>2.6560699999999993</v>
      </c>
      <c r="I19" s="53">
        <f t="shared" ca="1" si="1"/>
        <v>1.8444930555555549E-3</v>
      </c>
      <c r="J19" s="53">
        <f t="shared" ca="1" si="2"/>
        <v>1.8444930555555549E-3</v>
      </c>
      <c r="K19" s="53">
        <f t="shared" ca="1" si="3"/>
        <v>1.8444930555555549E-3</v>
      </c>
      <c r="L19" s="53">
        <f t="shared" ca="1" si="4"/>
        <v>1.8444930555555549E-3</v>
      </c>
      <c r="M19" s="53">
        <f t="shared" ca="1" si="5"/>
        <v>1.8444930555555549E-3</v>
      </c>
    </row>
    <row r="20" spans="1:13">
      <c r="A20" s="41">
        <v>1440</v>
      </c>
      <c r="B20" s="44" t="s">
        <v>161</v>
      </c>
      <c r="C20" s="20" t="s">
        <v>112</v>
      </c>
      <c r="D20" s="27">
        <f ca="1">SUMIFS(PCL!L:L, PCL!$A:$A, $B$7, PCL!$B:$B, $C$7)*$A20-WSI_CF</f>
        <v>2.6560699999999993</v>
      </c>
      <c r="E20" s="27">
        <f ca="1">SUMIFS(PCL!M:M, PCL!$A:$A, $B$7, PCL!$B:$B, $C$7)*$A20-WSI_CF</f>
        <v>2.6560699999999993</v>
      </c>
      <c r="F20" s="27">
        <f ca="1">SUMIFS(PCL!N:N, PCL!$A:$A, $B$7, PCL!$B:$B, $C$7)*$A20-WSI_CF</f>
        <v>2.6560699999999993</v>
      </c>
      <c r="G20" s="27">
        <f ca="1">SUMIFS(PCL!O:O, PCL!$A:$A, $B$7, PCL!$B:$B, $C$7)*$A20-WSI_CF</f>
        <v>2.6560699999999993</v>
      </c>
      <c r="H20" s="27">
        <f ca="1">SUMIFS(PCL!P:P, PCL!$A:$A, $B$7, PCL!$B:$B, $C$7)*$A20-WSI_CF</f>
        <v>2.6560699999999993</v>
      </c>
      <c r="I20" s="53">
        <f t="shared" ca="1" si="1"/>
        <v>1.8444930555555549E-3</v>
      </c>
      <c r="J20" s="53">
        <f t="shared" ca="1" si="2"/>
        <v>1.8444930555555549E-3</v>
      </c>
      <c r="K20" s="53">
        <f t="shared" ca="1" si="3"/>
        <v>1.8444930555555549E-3</v>
      </c>
      <c r="L20" s="53">
        <f t="shared" ca="1" si="4"/>
        <v>1.8444930555555549E-3</v>
      </c>
      <c r="M20" s="53">
        <f t="shared" ca="1" si="5"/>
        <v>1.8444930555555549E-3</v>
      </c>
    </row>
    <row r="21" spans="1:13">
      <c r="A21" s="41">
        <v>1440</v>
      </c>
      <c r="B21" s="44" t="s">
        <v>161</v>
      </c>
      <c r="C21" s="20" t="s">
        <v>113</v>
      </c>
      <c r="D21" s="27">
        <f ca="1">SUMIFS(PCL!L:L, PCL!$A:$A, $B$7, PCL!$B:$B, $C$7)*$A21-WSI_CF</f>
        <v>2.6560699999999993</v>
      </c>
      <c r="E21" s="27">
        <f ca="1">SUMIFS(PCL!M:M, PCL!$A:$A, $B$7, PCL!$B:$B, $C$7)*$A21-WSI_CF</f>
        <v>2.6560699999999993</v>
      </c>
      <c r="F21" s="27">
        <f ca="1">SUMIFS(PCL!N:N, PCL!$A:$A, $B$7, PCL!$B:$B, $C$7)*$A21-WSI_CF</f>
        <v>2.6560699999999993</v>
      </c>
      <c r="G21" s="27">
        <f ca="1">SUMIFS(PCL!O:O, PCL!$A:$A, $B$7, PCL!$B:$B, $C$7)*$A21-WSI_CF</f>
        <v>2.6560699999999993</v>
      </c>
      <c r="H21" s="27">
        <f ca="1">SUMIFS(PCL!P:P, PCL!$A:$A, $B$7, PCL!$B:$B, $C$7)*$A21-WSI_CF</f>
        <v>2.6560699999999993</v>
      </c>
      <c r="I21" s="53">
        <f t="shared" ca="1" si="1"/>
        <v>1.8444930555555549E-3</v>
      </c>
      <c r="J21" s="53">
        <f t="shared" ca="1" si="2"/>
        <v>1.8444930555555549E-3</v>
      </c>
      <c r="K21" s="53">
        <f t="shared" ca="1" si="3"/>
        <v>1.8444930555555549E-3</v>
      </c>
      <c r="L21" s="53">
        <f t="shared" ca="1" si="4"/>
        <v>1.8444930555555549E-3</v>
      </c>
      <c r="M21" s="53">
        <f t="shared" ca="1" si="5"/>
        <v>1.8444930555555549E-3</v>
      </c>
    </row>
    <row r="22" spans="1:13">
      <c r="A22" s="41">
        <v>1440</v>
      </c>
      <c r="B22" s="44" t="s">
        <v>161</v>
      </c>
      <c r="C22" s="20" t="s">
        <v>114</v>
      </c>
      <c r="D22" s="27">
        <f ca="1">SUMIFS(PCL!L:L, PCL!$A:$A, $B$7, PCL!$B:$B, $C$7)*$A22-WSI_CF</f>
        <v>2.6560699999999993</v>
      </c>
      <c r="E22" s="27">
        <f ca="1">SUMIFS(PCL!M:M, PCL!$A:$A, $B$7, PCL!$B:$B, $C$7)*$A22-WSI_CF</f>
        <v>2.6560699999999993</v>
      </c>
      <c r="F22" s="27">
        <f ca="1">SUMIFS(PCL!N:N, PCL!$A:$A, $B$7, PCL!$B:$B, $C$7)*$A22-WSI_CF</f>
        <v>2.6560699999999993</v>
      </c>
      <c r="G22" s="27">
        <f ca="1">SUMIFS(PCL!O:O, PCL!$A:$A, $B$7, PCL!$B:$B, $C$7)*$A22-WSI_CF</f>
        <v>2.6560699999999993</v>
      </c>
      <c r="H22" s="27">
        <f ca="1">SUMIFS(PCL!P:P, PCL!$A:$A, $B$7, PCL!$B:$B, $C$7)*$A22-WSI_CF</f>
        <v>2.6560699999999993</v>
      </c>
      <c r="I22" s="53">
        <f t="shared" ca="1" si="1"/>
        <v>1.8444930555555549E-3</v>
      </c>
      <c r="J22" s="53">
        <f t="shared" ca="1" si="2"/>
        <v>1.8444930555555549E-3</v>
      </c>
      <c r="K22" s="53">
        <f t="shared" ca="1" si="3"/>
        <v>1.8444930555555549E-3</v>
      </c>
      <c r="L22" s="53">
        <f t="shared" ca="1" si="4"/>
        <v>1.8444930555555549E-3</v>
      </c>
      <c r="M22" s="53">
        <f t="shared" ca="1" si="5"/>
        <v>1.8444930555555549E-3</v>
      </c>
    </row>
    <row r="23" spans="1:13">
      <c r="A23" s="41">
        <v>1440</v>
      </c>
      <c r="B23" s="44" t="s">
        <v>161</v>
      </c>
      <c r="C23" s="20" t="s">
        <v>115</v>
      </c>
      <c r="D23" s="27">
        <f ca="1">SUMIFS(PCL!L:L, PCL!$A:$A, $B$7, PCL!$B:$B, $C$7)*$A23-WSI_CF</f>
        <v>2.6560699999999993</v>
      </c>
      <c r="E23" s="27">
        <f ca="1">SUMIFS(PCL!M:M, PCL!$A:$A, $B$7, PCL!$B:$B, $C$7)*$A23-WSI_CF</f>
        <v>2.6560699999999993</v>
      </c>
      <c r="F23" s="27">
        <f ca="1">SUMIFS(PCL!N:N, PCL!$A:$A, $B$7, PCL!$B:$B, $C$7)*$A23-WSI_CF</f>
        <v>2.6560699999999993</v>
      </c>
      <c r="G23" s="27">
        <f ca="1">SUMIFS(PCL!O:O, PCL!$A:$A, $B$7, PCL!$B:$B, $C$7)*$A23-WSI_CF</f>
        <v>2.6560699999999993</v>
      </c>
      <c r="H23" s="27">
        <f ca="1">SUMIFS(PCL!P:P, PCL!$A:$A, $B$7, PCL!$B:$B, $C$7)*$A23-WSI_CF</f>
        <v>2.6560699999999993</v>
      </c>
      <c r="I23" s="53">
        <f t="shared" ca="1" si="1"/>
        <v>1.8444930555555549E-3</v>
      </c>
      <c r="J23" s="53">
        <f t="shared" ca="1" si="2"/>
        <v>1.8444930555555549E-3</v>
      </c>
      <c r="K23" s="53">
        <f t="shared" ca="1" si="3"/>
        <v>1.8444930555555549E-3</v>
      </c>
      <c r="L23" s="53">
        <f t="shared" ca="1" si="4"/>
        <v>1.8444930555555549E-3</v>
      </c>
      <c r="M23" s="53">
        <f t="shared" ca="1" si="5"/>
        <v>1.8444930555555549E-3</v>
      </c>
    </row>
    <row r="24" spans="1:13"/>
    <row r="25" spans="1:13"/>
    <row r="26" spans="1:13"/>
    <row r="27" spans="1:13" s="38" customFormat="1" ht="14.25" customHeight="1">
      <c r="C27" s="38" t="s">
        <v>123</v>
      </c>
    </row>
    <row r="28" spans="1:13">
      <c r="B28" s="44"/>
      <c r="D28" s="52"/>
      <c r="E28" s="52"/>
      <c r="F28" s="52"/>
      <c r="G28" s="52"/>
      <c r="H28" s="52"/>
    </row>
    <row r="29" spans="1:13">
      <c r="B29" s="44"/>
      <c r="C29" s="20" t="s">
        <v>109</v>
      </c>
      <c r="D29" s="85">
        <v>18.739999999999998</v>
      </c>
      <c r="E29" s="87">
        <v>18.739999999999998</v>
      </c>
      <c r="F29" s="85">
        <v>18.739999999999998</v>
      </c>
      <c r="G29" s="85">
        <v>18.739999999999998</v>
      </c>
      <c r="H29" s="85">
        <v>18.61</v>
      </c>
      <c r="I29" s="20" t="s">
        <v>162</v>
      </c>
    </row>
    <row r="30" spans="1:13">
      <c r="B30" s="44"/>
      <c r="D30" s="52"/>
      <c r="E30" s="52"/>
      <c r="F30" s="52"/>
      <c r="G30" s="52"/>
      <c r="H30" s="52"/>
    </row>
    <row r="31" spans="1:13">
      <c r="C31" s="22" t="s">
        <v>118</v>
      </c>
      <c r="D31" s="22" t="s">
        <v>63</v>
      </c>
      <c r="E31" s="22" t="s">
        <v>64</v>
      </c>
      <c r="F31" s="22" t="s">
        <v>65</v>
      </c>
      <c r="G31" s="22" t="s">
        <v>66</v>
      </c>
      <c r="H31" s="22" t="s">
        <v>67</v>
      </c>
    </row>
    <row r="32" spans="1:13">
      <c r="B32" s="44" t="s">
        <v>163</v>
      </c>
      <c r="C32" s="20" t="s">
        <v>68</v>
      </c>
      <c r="D32" s="52">
        <f ca="1">SUMIFS(PCL!L:L, PCL!$A:$A, $B32, PCL!$B:$B, $C32)-ESF_CF</f>
        <v>13.075183439092779</v>
      </c>
      <c r="E32" s="52">
        <f ca="1">SUMIFS(PCL!M:M, PCL!$A:$A, $B32, PCL!$B:$B, $C32)-ESF_CF</f>
        <v>12.95518343909278</v>
      </c>
      <c r="F32" s="52">
        <f ca="1">SUMIFS(PCL!N:N, PCL!$A:$A, $B32, PCL!$B:$B, $C32)-ESF_CF</f>
        <v>12.835183439092779</v>
      </c>
      <c r="G32" s="52">
        <f ca="1">SUMIFS(PCL!O:O, PCL!$A:$A, $B32, PCL!$B:$B, $C32)-ESF_CF</f>
        <v>12.71518343909278</v>
      </c>
      <c r="H32" s="52">
        <f ca="1">SUMIFS(PCL!P:P, PCL!$A:$A, $B32, PCL!$B:$B, $C32)-ESF_CF</f>
        <v>12.575183439092779</v>
      </c>
    </row>
    <row r="33" spans="1:9">
      <c r="B33" s="44" t="s">
        <v>163</v>
      </c>
      <c r="C33" s="20" t="s">
        <v>100</v>
      </c>
      <c r="D33" s="52">
        <f ca="1">SUMIFS(PCL!L:L, PCL!$A:$A, $B33, PCL!$B:$B, $C33)-ESF_CF</f>
        <v>18.845183439092779</v>
      </c>
      <c r="E33" s="52">
        <f ca="1">SUMIFS(PCL!M:M, PCL!$A:$A, $B33, PCL!$B:$B, $C33)-ESF_CF</f>
        <v>17.895183439092779</v>
      </c>
      <c r="F33" s="52">
        <f ca="1">SUMIFS(PCL!N:N, PCL!$A:$A, $B33, PCL!$B:$B, $C33)-ESF_CF</f>
        <v>16.94518343909278</v>
      </c>
      <c r="G33" s="52">
        <f ca="1">SUMIFS(PCL!O:O, PCL!$A:$A, $B33, PCL!$B:$B, $C33)-ESF_CF</f>
        <v>15.995183439092781</v>
      </c>
      <c r="H33" s="52">
        <f ca="1">SUMIFS(PCL!P:P, PCL!$A:$A, $B33, PCL!$B:$B, $C33)-ESF_CF</f>
        <v>15.055183439092779</v>
      </c>
    </row>
    <row r="34" spans="1:9">
      <c r="B34" s="44" t="s">
        <v>163</v>
      </c>
      <c r="C34" s="20" t="s">
        <v>101</v>
      </c>
      <c r="D34" s="52">
        <f ca="1">SUMIFS(PCL!L:L, PCL!$A:$A, $B34, PCL!$B:$B, $C34)-ESF_CF</f>
        <v>15.685183439092778</v>
      </c>
      <c r="E34" s="52">
        <f ca="1">SUMIFS(PCL!M:M, PCL!$A:$A, $B34, PCL!$B:$B, $C34)-ESF_CF</f>
        <v>15.185183439092778</v>
      </c>
      <c r="F34" s="52">
        <f ca="1">SUMIFS(PCL!N:N, PCL!$A:$A, $B34, PCL!$B:$B, $C34)-ESF_CF</f>
        <v>14.68518343909278</v>
      </c>
      <c r="G34" s="52">
        <f ca="1">SUMIFS(PCL!O:O, PCL!$A:$A, $B34, PCL!$B:$B, $C34)-ESF_CF</f>
        <v>14.18518343909278</v>
      </c>
      <c r="H34" s="52">
        <f ca="1">SUMIFS(PCL!P:P, PCL!$A:$A, $B34, PCL!$B:$B, $C34)-ESF_CF</f>
        <v>13.69518343909278</v>
      </c>
    </row>
    <row r="35" spans="1:9">
      <c r="B35" s="44" t="s">
        <v>163</v>
      </c>
      <c r="C35" s="20" t="s">
        <v>102</v>
      </c>
      <c r="D35" s="52">
        <f ca="1">SUMIFS(PCL!L:L, PCL!$A:$A, $B35, PCL!$B:$B, $C35)-ESF_CF</f>
        <v>18.71518343909278</v>
      </c>
      <c r="E35" s="52">
        <f ca="1">SUMIFS(PCL!M:M, PCL!$A:$A, $B35, PCL!$B:$B, $C35)-ESF_CF</f>
        <v>17.775183439092778</v>
      </c>
      <c r="F35" s="52">
        <f ca="1">SUMIFS(PCL!N:N, PCL!$A:$A, $B35, PCL!$B:$B, $C35)-ESF_CF</f>
        <v>16.835183439092781</v>
      </c>
      <c r="G35" s="52">
        <f ca="1">SUMIFS(PCL!O:O, PCL!$A:$A, $B35, PCL!$B:$B, $C35)-ESF_CF</f>
        <v>15.895183439092779</v>
      </c>
      <c r="H35" s="52">
        <f ca="1">SUMIFS(PCL!P:P, PCL!$A:$A, $B35, PCL!$B:$B, $C35)-ESF_CF</f>
        <v>14.96518343909278</v>
      </c>
    </row>
    <row r="36" spans="1:9">
      <c r="B36" s="44" t="s">
        <v>163</v>
      </c>
      <c r="C36" s="20" t="s">
        <v>103</v>
      </c>
      <c r="D36" s="52">
        <f ca="1">SUMIFS(PCL!L:L, PCL!$A:$A, $B36, PCL!$B:$B, $C36)-ESF_CF</f>
        <v>9.8951834390927793</v>
      </c>
      <c r="E36" s="52">
        <f ca="1">SUMIFS(PCL!M:M, PCL!$A:$A, $B36, PCL!$B:$B, $C36)-ESF_CF</f>
        <v>9.3851834390927795</v>
      </c>
      <c r="F36" s="52">
        <f ca="1">SUMIFS(PCL!N:N, PCL!$A:$A, $B36, PCL!$B:$B, $C36)-ESF_CF</f>
        <v>8.8751834390927797</v>
      </c>
      <c r="G36" s="52">
        <f ca="1">SUMIFS(PCL!O:O, PCL!$A:$A, $B36, PCL!$B:$B, $C36)-ESF_CF</f>
        <v>8.3651834390927799</v>
      </c>
      <c r="H36" s="52">
        <f ca="1">SUMIFS(PCL!P:P, PCL!$A:$A, $B36, PCL!$B:$B, $C36)-ESF_CF</f>
        <v>7.8351834390927779</v>
      </c>
      <c r="I36" s="55"/>
    </row>
    <row r="37" spans="1:9">
      <c r="B37" s="44" t="s">
        <v>163</v>
      </c>
      <c r="C37" s="20" t="s">
        <v>104</v>
      </c>
      <c r="D37" s="52">
        <f ca="1">SUMIFS(PCL!L:L, PCL!$A:$A, $B37, PCL!$B:$B, $C37)-ESF_CF</f>
        <v>13.225183439092779</v>
      </c>
      <c r="E37" s="52">
        <f ca="1">SUMIFS(PCL!M:M, PCL!$A:$A, $B37, PCL!$B:$B, $C37)-ESF_CF</f>
        <v>12.68518343909278</v>
      </c>
      <c r="F37" s="52">
        <f ca="1">SUMIFS(PCL!N:N, PCL!$A:$A, $B37, PCL!$B:$B, $C37)-ESF_CF</f>
        <v>12.145183439092779</v>
      </c>
      <c r="G37" s="52">
        <f ca="1">SUMIFS(PCL!O:O, PCL!$A:$A, $B37, PCL!$B:$B, $C37)-ESF_CF</f>
        <v>11.60518343909278</v>
      </c>
      <c r="H37" s="52">
        <f ca="1">SUMIFS(PCL!P:P, PCL!$A:$A, $B37, PCL!$B:$B, $C37)-ESF_CF</f>
        <v>11.075183439092779</v>
      </c>
    </row>
    <row r="38" spans="1:9">
      <c r="B38" s="44" t="s">
        <v>163</v>
      </c>
      <c r="C38" s="20" t="s">
        <v>105</v>
      </c>
      <c r="D38" s="52">
        <f ca="1">SUMIFS(PCL!L:L, PCL!$A:$A, $B38, PCL!$B:$B, $C38)-ESF_CF</f>
        <v>15.805183439092779</v>
      </c>
      <c r="E38" s="52">
        <f ca="1">SUMIFS(PCL!M:M, PCL!$A:$A, $B38, PCL!$B:$B, $C38)-ESF_CF</f>
        <v>15.03518343909278</v>
      </c>
      <c r="F38" s="52">
        <f ca="1">SUMIFS(PCL!N:N, PCL!$A:$A, $B38, PCL!$B:$B, $C38)-ESF_CF</f>
        <v>14.26518343909278</v>
      </c>
      <c r="G38" s="52">
        <f ca="1">SUMIFS(PCL!O:O, PCL!$A:$A, $B38, PCL!$B:$B, $C38)-ESF_CF</f>
        <v>13.495183439092779</v>
      </c>
      <c r="H38" s="52">
        <f ca="1">SUMIFS(PCL!P:P, PCL!$A:$A, $B38, PCL!$B:$B, $C38)-ESF_CF</f>
        <v>12.735183439092779</v>
      </c>
    </row>
    <row r="39" spans="1:9">
      <c r="B39" s="44" t="s">
        <v>163</v>
      </c>
      <c r="C39" s="20" t="s">
        <v>106</v>
      </c>
      <c r="D39" s="52">
        <f ca="1">SUMIFS(PCL!L:L, PCL!$A:$A, $B39, PCL!$B:$B, $C39)-ESF_CF</f>
        <v>7.8751834390927788</v>
      </c>
      <c r="E39" s="52">
        <f ca="1">SUMIFS(PCL!M:M, PCL!$A:$A, $B39, PCL!$B:$B, $C39)-ESF_CF</f>
        <v>7.8751834390927788</v>
      </c>
      <c r="F39" s="52">
        <f ca="1">SUMIFS(PCL!N:N, PCL!$A:$A, $B39, PCL!$B:$B, $C39)-ESF_CF</f>
        <v>7.8751834390927788</v>
      </c>
      <c r="G39" s="52">
        <f ca="1">SUMIFS(PCL!O:O, PCL!$A:$A, $B39, PCL!$B:$B, $C39)-ESF_CF</f>
        <v>7.8751834390927788</v>
      </c>
      <c r="H39" s="52">
        <f ca="1">SUMIFS(PCL!P:P, PCL!$A:$A, $B39, PCL!$B:$B, $C39)-ESF_CF</f>
        <v>7.8751834390927788</v>
      </c>
    </row>
    <row r="40" spans="1:9">
      <c r="B40" s="44" t="s">
        <v>163</v>
      </c>
      <c r="C40" s="20" t="s">
        <v>107</v>
      </c>
      <c r="D40" s="52">
        <f ca="1">SUMIFS(PCL!L:L, PCL!$A:$A, $B40, PCL!$B:$B, $C40)-ESF_CF</f>
        <v>15.585183439092781</v>
      </c>
      <c r="E40" s="52">
        <f ca="1">SUMIFS(PCL!M:M, PCL!$A:$A, $B40, PCL!$B:$B, $C40)-ESF_CF</f>
        <v>14.78518343909278</v>
      </c>
      <c r="F40" s="52">
        <f ca="1">SUMIFS(PCL!N:N, PCL!$A:$A, $B40, PCL!$B:$B, $C40)-ESF_CF</f>
        <v>13.985183439092779</v>
      </c>
      <c r="G40" s="52">
        <f ca="1">SUMIFS(PCL!O:O, PCL!$A:$A, $B40, PCL!$B:$B, $C40)-ESF_CF</f>
        <v>13.18518343909278</v>
      </c>
      <c r="H40" s="52">
        <f ca="1">SUMIFS(PCL!P:P, PCL!$A:$A, $B40, PCL!$B:$B, $C40)-ESF_CF</f>
        <v>12.36518343909278</v>
      </c>
    </row>
    <row r="41" spans="1:9">
      <c r="B41" s="44" t="s">
        <v>163</v>
      </c>
      <c r="C41" s="20" t="s">
        <v>108</v>
      </c>
      <c r="D41" s="52">
        <f ca="1">SUMIFS(PCL!L:L, PCL!$A:$A, $B41, PCL!$B:$B, $C41)-ESF_CF</f>
        <v>13.87518343909278</v>
      </c>
      <c r="E41" s="52">
        <f ca="1">SUMIFS(PCL!M:M, PCL!$A:$A, $B41, PCL!$B:$B, $C41)-ESF_CF</f>
        <v>13.35518343909278</v>
      </c>
      <c r="F41" s="52">
        <f ca="1">SUMIFS(PCL!N:N, PCL!$A:$A, $B41, PCL!$B:$B, $C41)-ESF_CF</f>
        <v>12.835183439092779</v>
      </c>
      <c r="G41" s="52">
        <f ca="1">SUMIFS(PCL!O:O, PCL!$A:$A, $B41, PCL!$B:$B, $C41)-ESF_CF</f>
        <v>12.315183439092779</v>
      </c>
      <c r="H41" s="52">
        <f ca="1">SUMIFS(PCL!P:P, PCL!$A:$A, $B41, PCL!$B:$B, $C41)-ESF_CF</f>
        <v>11.78518343909278</v>
      </c>
    </row>
    <row r="42" spans="1:9">
      <c r="B42" s="44" t="s">
        <v>163</v>
      </c>
      <c r="C42" s="20" t="s">
        <v>109</v>
      </c>
      <c r="D42" s="52">
        <f ca="1" xml:space="preserve"> MIN( SUMIFS(PCL!L:L, PCL!$A:$A, $B42, PCL!$B:$B, $C42), D29 ) -ESF_CF</f>
        <v>17.455183439092778</v>
      </c>
      <c r="E42" s="52">
        <f ca="1" xml:space="preserve"> MIN( SUMIFS(PCL!M:M, PCL!$A:$A, $B42, PCL!$B:$B, $C42), E29 ) -ESF_CF</f>
        <v>17.455183439092778</v>
      </c>
      <c r="F42" s="52">
        <f ca="1" xml:space="preserve"> MIN( SUMIFS(PCL!N:N, PCL!$A:$A, $B42, PCL!$B:$B, $C42), F29 ) -ESF_CF</f>
        <v>17.455183439092778</v>
      </c>
      <c r="G42" s="52">
        <f ca="1" xml:space="preserve"> MIN( SUMIFS(PCL!O:O, PCL!$A:$A, $B42, PCL!$B:$B, $C42), G29 ) -ESF_CF</f>
        <v>16.365183439092778</v>
      </c>
      <c r="H42" s="52">
        <f ca="1" xml:space="preserve"> MIN( SUMIFS(PCL!P:P, PCL!$A:$A, $B42, PCL!$B:$B, $C42), H29 ) -ESF_CF</f>
        <v>14.575183439092779</v>
      </c>
      <c r="I42" s="55" t="s">
        <v>164</v>
      </c>
    </row>
    <row r="43" spans="1:9"/>
    <row r="44" spans="1:9"/>
    <row r="45" spans="1:9"/>
    <row r="46" spans="1:9" s="38" customFormat="1" ht="14.25" customHeight="1">
      <c r="C46" s="38" t="s">
        <v>165</v>
      </c>
    </row>
    <row r="47" spans="1:9">
      <c r="C47" s="20" t="s">
        <v>101</v>
      </c>
      <c r="D47" s="27">
        <f ca="1">SUMIFS(PCL!L:L, PCL!$A:$A, $B59, PCL!$B:$B, $C47)-( ISF_CF * SUMIFS(PCL!L:L,PCL!$A:$A,$B59,PCL!$B:$B,$C47) )</f>
        <v>1.5373689193091646</v>
      </c>
      <c r="E47" s="27">
        <f ca="1">SUMIFS(PCL!M:M, PCL!$A:$A, $B59, PCL!$B:$B, $C47)-( ISF_CF * SUMIFS(PCL!M:M,PCL!$A:$A,$B59,PCL!$B:$B,$C47) )</f>
        <v>1.5373689193091646</v>
      </c>
      <c r="F47" s="27">
        <f ca="1">SUMIFS(PCL!N:N, PCL!$A:$A, $B59, PCL!$B:$B, $C47)-( ISF_CF * SUMIFS(PCL!N:N,PCL!$A:$A,$B59,PCL!$B:$B,$C47) )</f>
        <v>1.2271979969924036</v>
      </c>
      <c r="G47" s="27">
        <f ca="1">SUMIFS(PCL!O:O, PCL!$A:$A, $B59, PCL!$B:$B, $C47)-( ISF_CF * SUMIFS(PCL!O:O,PCL!$A:$A,$B59,PCL!$B:$B,$C47) )</f>
        <v>1.2271979969924036</v>
      </c>
      <c r="H47" s="27">
        <f ca="1">SUMIFS(PCL!P:P, PCL!$A:$A, $B59, PCL!$B:$B, $C47)-( ISF_CF * SUMIFS(PCL!P:P,PCL!$A:$A,$B59,PCL!$B:$B,$C47) )</f>
        <v>1.2271979969924036</v>
      </c>
      <c r="I47" s="55" t="s">
        <v>166</v>
      </c>
    </row>
    <row r="48" spans="1:9">
      <c r="A48" s="44" t="s">
        <v>167</v>
      </c>
      <c r="C48" s="20" t="s">
        <v>101</v>
      </c>
      <c r="D48" s="37">
        <f>SUMIFS( F_Inputs!$K:$K, F_Inputs!$A:$A, $C48, F_Inputs!$B:$B, $A48 )</f>
        <v>21.751000000000005</v>
      </c>
      <c r="E48" s="37">
        <f>SUMIFS( F_Inputs!$K:$K, F_Inputs!$A:$A, $C48, F_Inputs!$B:$B, $A48 )</f>
        <v>21.751000000000005</v>
      </c>
      <c r="F48" s="37">
        <f>SUMIFS( F_Inputs!$K:$K, F_Inputs!$A:$A, $C48, F_Inputs!$B:$B, $A48 )</f>
        <v>21.751000000000005</v>
      </c>
      <c r="G48" s="37">
        <f>SUMIFS( F_Inputs!$K:$K, F_Inputs!$A:$A, $C48, F_Inputs!$B:$B, $A48 )</f>
        <v>21.751000000000005</v>
      </c>
      <c r="H48" s="37">
        <f>SUMIFS( F_Inputs!$K:$K, F_Inputs!$A:$A, $C48, F_Inputs!$B:$B, $A48 )</f>
        <v>21.751000000000005</v>
      </c>
      <c r="I48" s="55" t="s">
        <v>168</v>
      </c>
    </row>
    <row r="49" spans="2:14">
      <c r="C49" s="20" t="s">
        <v>101</v>
      </c>
      <c r="D49" s="27">
        <f ca="1" xml:space="preserve"> D47 * D48 / 10</f>
        <v>3.3439311363893642</v>
      </c>
      <c r="E49" s="27">
        <f t="shared" ref="E49:H49" ca="1" si="6" xml:space="preserve"> E47 * E48 / 10</f>
        <v>3.3439311363893642</v>
      </c>
      <c r="F49" s="27">
        <f t="shared" ca="1" si="6"/>
        <v>2.6692783632581776</v>
      </c>
      <c r="G49" s="27">
        <f t="shared" ca="1" si="6"/>
        <v>2.6692783632581776</v>
      </c>
      <c r="H49" s="27">
        <f t="shared" ca="1" si="6"/>
        <v>2.6692783632581776</v>
      </c>
      <c r="I49" s="55" t="s">
        <v>169</v>
      </c>
    </row>
    <row r="50" spans="2:14">
      <c r="I50" s="55"/>
    </row>
    <row r="51" spans="2:14">
      <c r="C51" s="20" t="s">
        <v>101</v>
      </c>
      <c r="D51" s="37">
        <f ca="1">ROUNDDOWN( D49, 0 )</f>
        <v>3</v>
      </c>
      <c r="E51" s="37">
        <f t="shared" ref="E51:H51" ca="1" si="7">ROUNDDOWN( E49, 0 )</f>
        <v>3</v>
      </c>
      <c r="F51" s="37">
        <f t="shared" ca="1" si="7"/>
        <v>2</v>
      </c>
      <c r="G51" s="37">
        <f t="shared" ca="1" si="7"/>
        <v>2</v>
      </c>
      <c r="H51" s="37">
        <f t="shared" ca="1" si="7"/>
        <v>2</v>
      </c>
      <c r="I51" s="55" t="s">
        <v>170</v>
      </c>
    </row>
    <row r="52" spans="2:14">
      <c r="I52" s="55"/>
    </row>
    <row r="53" spans="2:14">
      <c r="C53" s="20" t="s">
        <v>101</v>
      </c>
      <c r="D53" s="27">
        <f ca="1" xml:space="preserve"> D51 / D48 * 10</f>
        <v>1.3792469311755777</v>
      </c>
      <c r="E53" s="27">
        <f t="shared" ref="E53:H53" ca="1" si="8" xml:space="preserve"> E51 / E48 * 10</f>
        <v>1.3792469311755777</v>
      </c>
      <c r="F53" s="27">
        <f t="shared" ca="1" si="8"/>
        <v>0.91949795411705182</v>
      </c>
      <c r="G53" s="27">
        <f t="shared" ca="1" si="8"/>
        <v>0.91949795411705182</v>
      </c>
      <c r="H53" s="27">
        <f t="shared" ca="1" si="8"/>
        <v>0.91949795411705182</v>
      </c>
      <c r="I53" s="55" t="s">
        <v>171</v>
      </c>
    </row>
    <row r="54" spans="2:14"/>
    <row r="55" spans="2:14"/>
    <row r="56" spans="2:14"/>
    <row r="57" spans="2:14" s="38" customFormat="1" ht="14.25" customHeight="1">
      <c r="C57" s="38" t="s">
        <v>124</v>
      </c>
    </row>
    <row r="58" spans="2:14">
      <c r="C58" s="22" t="s">
        <v>118</v>
      </c>
      <c r="D58" s="22" t="s">
        <v>63</v>
      </c>
      <c r="E58" s="22" t="s">
        <v>64</v>
      </c>
      <c r="F58" s="22" t="s">
        <v>65</v>
      </c>
      <c r="G58" s="22" t="s">
        <v>66</v>
      </c>
      <c r="H58" s="22" t="s">
        <v>67</v>
      </c>
    </row>
    <row r="59" spans="2:14">
      <c r="B59" s="44" t="s">
        <v>125</v>
      </c>
      <c r="C59" s="20" t="s">
        <v>68</v>
      </c>
      <c r="D59" s="52">
        <f ca="1">SUMIFS(PCL!L:L, PCL!$A:$A, $B59, PCL!$B:$B, $C59)-( ISF_CF * SUMIFS(PCL!L:L,PCL!$A:$A,$B59,PCL!$B:$B,$C59) )</f>
        <v>1.0563342758726919</v>
      </c>
      <c r="E59" s="52">
        <f ca="1">SUMIFS(PCL!M:M, PCL!$A:$A, $B59, PCL!$B:$B, $C59)-( ISF_CF * SUMIFS(PCL!M:M,PCL!$A:$A,$B59,PCL!$B:$B,$C59) )</f>
        <v>0.99955951139644983</v>
      </c>
      <c r="F59" s="52">
        <f ca="1">SUMIFS(PCL!N:N, PCL!$A:$A, $B59, PCL!$B:$B, $C59)-( ISF_CF * SUMIFS(PCL!N:N,PCL!$A:$A,$B59,PCL!$B:$B,$C59) )</f>
        <v>0.94278474692020775</v>
      </c>
      <c r="G59" s="52">
        <f ca="1">SUMIFS(PCL!O:O, PCL!$A:$A, $B59, PCL!$B:$B, $C59)-( ISF_CF * SUMIFS(PCL!O:O,PCL!$A:$A,$B59,PCL!$B:$B,$C59) )</f>
        <v>0.88600998244396578</v>
      </c>
      <c r="H59" s="52">
        <f ca="1">SUMIFS(PCL!P:P, PCL!$A:$A, $B59, PCL!$B:$B, $C59)-( ISF_CF * SUMIFS(PCL!P:P,PCL!$A:$A,$B59,PCL!$B:$B,$C59) )</f>
        <v>0.82937007489047054</v>
      </c>
    </row>
    <row r="60" spans="2:14">
      <c r="B60" s="44" t="s">
        <v>125</v>
      </c>
      <c r="C60" s="20" t="s">
        <v>100</v>
      </c>
      <c r="D60" s="52">
        <f ca="1">SUMIFS(PCL!L:L, PCL!$A:$A, $B60, PCL!$B:$B, $C60)-( ISF_CF * SUMIFS(PCL!L:L,PCL!$A:$A,$B60,PCL!$B:$B,$C60) )</f>
        <v>1.0563342758726919</v>
      </c>
      <c r="E60" s="52">
        <f ca="1">SUMIFS(PCL!M:M, PCL!$A:$A, $B60, PCL!$B:$B, $C60)-( ISF_CF * SUMIFS(PCL!M:M,PCL!$A:$A,$B60,PCL!$B:$B,$C60) )</f>
        <v>0.99955951139644983</v>
      </c>
      <c r="F60" s="52">
        <f ca="1">SUMIFS(PCL!N:N, PCL!$A:$A, $B60, PCL!$B:$B, $C60)-( ISF_CF * SUMIFS(PCL!N:N,PCL!$A:$A,$B60,PCL!$B:$B,$C60) )</f>
        <v>0.94278474692020775</v>
      </c>
      <c r="G60" s="52">
        <f ca="1">SUMIFS(PCL!O:O, PCL!$A:$A, $B60, PCL!$B:$B, $C60)-( ISF_CF * SUMIFS(PCL!O:O,PCL!$A:$A,$B60,PCL!$B:$B,$C60) )</f>
        <v>0.88600998244396578</v>
      </c>
      <c r="H60" s="52">
        <f ca="1">SUMIFS(PCL!P:P, PCL!$A:$A, $B60, PCL!$B:$B, $C60)-( ISF_CF * SUMIFS(PCL!P:P,PCL!$A:$A,$B60,PCL!$B:$B,$C60) )</f>
        <v>0.82937007489047054</v>
      </c>
    </row>
    <row r="61" spans="2:14">
      <c r="B61" s="44" t="s">
        <v>125</v>
      </c>
      <c r="C61" s="20" t="s">
        <v>101</v>
      </c>
      <c r="D61" s="52">
        <f ca="1" xml:space="preserve"> D53</f>
        <v>1.3792469311755777</v>
      </c>
      <c r="E61" s="52">
        <f t="shared" ref="E61:H61" ca="1" si="9" xml:space="preserve"> E53</f>
        <v>1.3792469311755777</v>
      </c>
      <c r="F61" s="52">
        <f t="shared" ca="1" si="9"/>
        <v>0.91949795411705182</v>
      </c>
      <c r="G61" s="52">
        <f t="shared" ca="1" si="9"/>
        <v>0.91949795411705182</v>
      </c>
      <c r="H61" s="52">
        <f t="shared" ca="1" si="9"/>
        <v>0.91949795411705182</v>
      </c>
      <c r="J61" s="54"/>
      <c r="K61" s="54"/>
      <c r="L61" s="54"/>
      <c r="M61" s="54"/>
      <c r="N61" s="54"/>
    </row>
    <row r="62" spans="2:14">
      <c r="B62" s="44" t="s">
        <v>125</v>
      </c>
      <c r="C62" s="20" t="s">
        <v>102</v>
      </c>
      <c r="D62" s="52">
        <f ca="1">SUMIFS(PCL!L:L, PCL!$A:$A, $B62, PCL!$B:$B, $C62)-( ISF_CF * SUMIFS(PCL!L:L,PCL!$A:$A,$B62,PCL!$B:$B,$C62) )</f>
        <v>1.0563342758726919</v>
      </c>
      <c r="E62" s="52">
        <f ca="1">SUMIFS(PCL!M:M, PCL!$A:$A, $B62, PCL!$B:$B, $C62)-( ISF_CF * SUMIFS(PCL!M:M,PCL!$A:$A,$B62,PCL!$B:$B,$C62) )</f>
        <v>0.99955951139644983</v>
      </c>
      <c r="F62" s="52">
        <f ca="1">SUMIFS(PCL!N:N, PCL!$A:$A, $B62, PCL!$B:$B, $C62)-( ISF_CF * SUMIFS(PCL!N:N,PCL!$A:$A,$B62,PCL!$B:$B,$C62) )</f>
        <v>0.94278474692020775</v>
      </c>
      <c r="G62" s="52">
        <f ca="1">SUMIFS(PCL!O:O, PCL!$A:$A, $B62, PCL!$B:$B, $C62)-( ISF_CF * SUMIFS(PCL!O:O,PCL!$A:$A,$B62,PCL!$B:$B,$C62) )</f>
        <v>0.88600998244396578</v>
      </c>
      <c r="H62" s="52">
        <f ca="1">SUMIFS(PCL!P:P, PCL!$A:$A, $B62, PCL!$B:$B, $C62)-( ISF_CF * SUMIFS(PCL!P:P,PCL!$A:$A,$B62,PCL!$B:$B,$C62) )</f>
        <v>0.82937007489047054</v>
      </c>
    </row>
    <row r="63" spans="2:14">
      <c r="B63" s="44" t="s">
        <v>125</v>
      </c>
      <c r="C63" s="20" t="s">
        <v>103</v>
      </c>
      <c r="D63" s="52">
        <f ca="1">SUMIFS(PCL!L:L, PCL!$A:$A, $B63, PCL!$B:$B, $C63)-( ISF_CF * SUMIFS(PCL!L:L,PCL!$A:$A,$B63,PCL!$B:$B,$C63) )</f>
        <v>1.0563342758726919</v>
      </c>
      <c r="E63" s="52">
        <f ca="1">SUMIFS(PCL!M:M, PCL!$A:$A, $B63, PCL!$B:$B, $C63)-( ISF_CF * SUMIFS(PCL!M:M,PCL!$A:$A,$B63,PCL!$B:$B,$C63) )</f>
        <v>0.99955951139644983</v>
      </c>
      <c r="F63" s="52">
        <f ca="1">SUMIFS(PCL!N:N, PCL!$A:$A, $B63, PCL!$B:$B, $C63)-( ISF_CF * SUMIFS(PCL!N:N,PCL!$A:$A,$B63,PCL!$B:$B,$C63) )</f>
        <v>0.94278474692020775</v>
      </c>
      <c r="G63" s="52">
        <f ca="1">SUMIFS(PCL!O:O, PCL!$A:$A, $B63, PCL!$B:$B, $C63)-( ISF_CF * SUMIFS(PCL!O:O,PCL!$A:$A,$B63,PCL!$B:$B,$C63) )</f>
        <v>0.88600998244396578</v>
      </c>
      <c r="H63" s="52">
        <f ca="1">SUMIFS(PCL!P:P, PCL!$A:$A, $B63, PCL!$B:$B, $C63)-( ISF_CF * SUMIFS(PCL!P:P,PCL!$A:$A,$B63,PCL!$B:$B,$C63) )</f>
        <v>0.82937007489047054</v>
      </c>
    </row>
    <row r="64" spans="2:14">
      <c r="B64" s="44" t="s">
        <v>125</v>
      </c>
      <c r="C64" s="20" t="s">
        <v>104</v>
      </c>
      <c r="D64" s="37">
        <f t="shared" ref="D64:F64" ca="1" si="10">E64</f>
        <v>0.82937007489047054</v>
      </c>
      <c r="E64" s="37">
        <f t="shared" ca="1" si="10"/>
        <v>0.82937007489047054</v>
      </c>
      <c r="F64" s="37">
        <f t="shared" ca="1" si="10"/>
        <v>0.82937007489047054</v>
      </c>
      <c r="G64" s="37">
        <f ca="1">H64</f>
        <v>0.82937007489047054</v>
      </c>
      <c r="H64" s="52">
        <f ca="1">SUMIFS(PCL!P:P, PCL!$A:$A, $B64, PCL!$B:$B, $C64)-( ISF_CF * SUMIFS(PCL!P:P,PCL!$A:$A,$B64,PCL!$B:$B,$C64) )</f>
        <v>0.82937007489047054</v>
      </c>
      <c r="I64" s="55" t="s">
        <v>172</v>
      </c>
    </row>
    <row r="65" spans="1:8">
      <c r="B65" s="44" t="s">
        <v>125</v>
      </c>
      <c r="C65" s="20" t="s">
        <v>105</v>
      </c>
      <c r="D65" s="52">
        <f ca="1">SUMIFS(PCL!L:L, PCL!$A:$A, $B65, PCL!$B:$B, $C65)-( ISF_CF * SUMIFS(PCL!L:L,PCL!$A:$A,$B65,PCL!$B:$B,$C65) )</f>
        <v>1.0563342758726919</v>
      </c>
      <c r="E65" s="52">
        <f ca="1">SUMIFS(PCL!M:M, PCL!$A:$A, $B65, PCL!$B:$B, $C65)-( ISF_CF * SUMIFS(PCL!M:M,PCL!$A:$A,$B65,PCL!$B:$B,$C65) )</f>
        <v>0.99955951139644983</v>
      </c>
      <c r="F65" s="52">
        <f ca="1">SUMIFS(PCL!N:N, PCL!$A:$A, $B65, PCL!$B:$B, $C65)-( ISF_CF * SUMIFS(PCL!N:N,PCL!$A:$A,$B65,PCL!$B:$B,$C65) )</f>
        <v>0.94278474692020775</v>
      </c>
      <c r="G65" s="52">
        <f ca="1">SUMIFS(PCL!O:O, PCL!$A:$A, $B65, PCL!$B:$B, $C65)-( ISF_CF * SUMIFS(PCL!O:O,PCL!$A:$A,$B65,PCL!$B:$B,$C65) )</f>
        <v>0.88600998244396578</v>
      </c>
      <c r="H65" s="52">
        <f ca="1">SUMIFS(PCL!P:P, PCL!$A:$A, $B65, PCL!$B:$B, $C65)-( ISF_CF * SUMIFS(PCL!P:P,PCL!$A:$A,$B65,PCL!$B:$B,$C65) )</f>
        <v>0.82937007489047054</v>
      </c>
    </row>
    <row r="66" spans="1:8">
      <c r="B66" s="44" t="s">
        <v>125</v>
      </c>
      <c r="C66" s="20" t="s">
        <v>106</v>
      </c>
      <c r="D66" s="52">
        <f ca="1">SUMIFS(PCL!L:L, PCL!$A:$A, $B66, PCL!$B:$B, $C66)-( ISF_CF * SUMIFS(PCL!L:L,PCL!$A:$A,$B66,PCL!$B:$B,$C66) )</f>
        <v>1.0563342758726919</v>
      </c>
      <c r="E66" s="52">
        <f ca="1">SUMIFS(PCL!M:M, PCL!$A:$A, $B66, PCL!$B:$B, $C66)-( ISF_CF * SUMIFS(PCL!M:M,PCL!$A:$A,$B66,PCL!$B:$B,$C66) )</f>
        <v>0.99955951139644983</v>
      </c>
      <c r="F66" s="52">
        <f ca="1">SUMIFS(PCL!N:N, PCL!$A:$A, $B66, PCL!$B:$B, $C66)-( ISF_CF * SUMIFS(PCL!N:N,PCL!$A:$A,$B66,PCL!$B:$B,$C66) )</f>
        <v>0.94278474692020775</v>
      </c>
      <c r="G66" s="52">
        <f ca="1">SUMIFS(PCL!O:O, PCL!$A:$A, $B66, PCL!$B:$B, $C66)-( ISF_CF * SUMIFS(PCL!O:O,PCL!$A:$A,$B66,PCL!$B:$B,$C66) )</f>
        <v>0.88600998244396578</v>
      </c>
      <c r="H66" s="52">
        <f ca="1">SUMIFS(PCL!P:P, PCL!$A:$A, $B66, PCL!$B:$B, $C66)-( ISF_CF * SUMIFS(PCL!P:P,PCL!$A:$A,$B66,PCL!$B:$B,$C66) )</f>
        <v>0.82937007489047054</v>
      </c>
    </row>
    <row r="67" spans="1:8">
      <c r="B67" s="44" t="s">
        <v>125</v>
      </c>
      <c r="C67" s="20" t="s">
        <v>107</v>
      </c>
      <c r="D67" s="52">
        <f ca="1">SUMIFS(PCL!L:L, PCL!$A:$A, $B67, PCL!$B:$B, $C67)-( ISF_CF * SUMIFS(PCL!L:L,PCL!$A:$A,$B67,PCL!$B:$B,$C67) )</f>
        <v>1.6439058882788349</v>
      </c>
      <c r="E67" s="52">
        <f ca="1">SUMIFS(PCL!M:M, PCL!$A:$A, $B67, PCL!$B:$B, $C67)-( ISF_CF * SUMIFS(PCL!M:M,PCL!$A:$A,$B67,PCL!$B:$B,$C67) )</f>
        <v>1.5009575501676318</v>
      </c>
      <c r="F67" s="52">
        <f ca="1">SUMIFS(PCL!N:N, PCL!$A:$A, $B67, PCL!$B:$B, $C67)-( ISF_CF * SUMIFS(PCL!N:N,PCL!$A:$A,$B67,PCL!$B:$B,$C67) )</f>
        <v>1.3580092120564284</v>
      </c>
      <c r="G67" s="52">
        <f ca="1">SUMIFS(PCL!O:O, PCL!$A:$A, $B67, PCL!$B:$B, $C67)-( ISF_CF * SUMIFS(PCL!O:O,PCL!$A:$A,$B67,PCL!$B:$B,$C67) )</f>
        <v>1.2150608739452256</v>
      </c>
      <c r="H67" s="52">
        <f ca="1">SUMIFS(PCL!P:P, PCL!$A:$A, $B67, PCL!$B:$B, $C67)-( ISF_CF * SUMIFS(PCL!P:P,PCL!$A:$A,$B67,PCL!$B:$B,$C67) )</f>
        <v>1.0721125358340231</v>
      </c>
    </row>
    <row r="68" spans="1:8">
      <c r="B68" s="44" t="s">
        <v>125</v>
      </c>
      <c r="C68" s="20" t="s">
        <v>108</v>
      </c>
      <c r="D68" s="52">
        <f ca="1">SUMIFS(PCL!L:L, PCL!$A:$A, $B68, PCL!$B:$B, $C68)-( ISF_CF * SUMIFS(PCL!L:L,PCL!$A:$A,$B68,PCL!$B:$B,$C68) )</f>
        <v>1.0563342758726919</v>
      </c>
      <c r="E68" s="52">
        <f ca="1">SUMIFS(PCL!M:M, PCL!$A:$A, $B68, PCL!$B:$B, $C68)-( ISF_CF * SUMIFS(PCL!M:M,PCL!$A:$A,$B68,PCL!$B:$B,$C68) )</f>
        <v>0.99955951139644983</v>
      </c>
      <c r="F68" s="52">
        <f ca="1">SUMIFS(PCL!N:N, PCL!$A:$A, $B68, PCL!$B:$B, $C68)-( ISF_CF * SUMIFS(PCL!N:N,PCL!$A:$A,$B68,PCL!$B:$B,$C68) )</f>
        <v>0.94278474692020775</v>
      </c>
      <c r="G68" s="52">
        <f ca="1">SUMIFS(PCL!O:O, PCL!$A:$A, $B68, PCL!$B:$B, $C68)-( ISF_CF * SUMIFS(PCL!O:O,PCL!$A:$A,$B68,PCL!$B:$B,$C68) )</f>
        <v>0.88600998244396578</v>
      </c>
      <c r="H68" s="52">
        <f ca="1">SUMIFS(PCL!P:P, PCL!$A:$A, $B68, PCL!$B:$B, $C68)-( ISF_CF * SUMIFS(PCL!P:P,PCL!$A:$A,$B68,PCL!$B:$B,$C68) )</f>
        <v>0.82937007489047054</v>
      </c>
    </row>
    <row r="69" spans="1:8">
      <c r="B69" s="44" t="s">
        <v>125</v>
      </c>
      <c r="C69" s="20" t="s">
        <v>109</v>
      </c>
      <c r="D69" s="52">
        <f ca="1">SUMIFS(PCL!L:L, PCL!$A:$A, $B69, PCL!$B:$B, $C69)-( ISF_CF * SUMIFS(PCL!L:L,PCL!$A:$A,$B69,PCL!$B:$B,$C69) )</f>
        <v>1.0563342758726919</v>
      </c>
      <c r="E69" s="52">
        <f ca="1">SUMIFS(PCL!M:M, PCL!$A:$A, $B69, PCL!$B:$B, $C69)-( ISF_CF * SUMIFS(PCL!M:M,PCL!$A:$A,$B69,PCL!$B:$B,$C69) )</f>
        <v>0.99955951139644983</v>
      </c>
      <c r="F69" s="52">
        <f ca="1">SUMIFS(PCL!N:N, PCL!$A:$A, $B69, PCL!$B:$B, $C69)-( ISF_CF * SUMIFS(PCL!N:N,PCL!$A:$A,$B69,PCL!$B:$B,$C69) )</f>
        <v>0.94278474692020775</v>
      </c>
      <c r="G69" s="52">
        <f ca="1">SUMIFS(PCL!O:O, PCL!$A:$A, $B69, PCL!$B:$B, $C69)-( ISF_CF * SUMIFS(PCL!O:O,PCL!$A:$A,$B69,PCL!$B:$B,$C69) )</f>
        <v>0.88600998244396578</v>
      </c>
      <c r="H69" s="52">
        <f ca="1">SUMIFS(PCL!P:P, PCL!$A:$A, $B69, PCL!$B:$B, $C69)-( ISF_CF * SUMIFS(PCL!P:P,PCL!$A:$A,$B69,PCL!$B:$B,$C69) )</f>
        <v>0.82937007489047054</v>
      </c>
    </row>
    <row r="70" spans="1:8"/>
    <row r="71" spans="1:8"/>
    <row r="72" spans="1:8"/>
    <row r="73" spans="1:8" s="38" customFormat="1" ht="14.25" customHeight="1">
      <c r="A73" s="38" t="s">
        <v>57</v>
      </c>
    </row>
  </sheetData>
  <pageMargins left="0.7" right="0.7" top="0.75" bottom="0.75" header="0.3" footer="0.3"/>
  <pageSetup paperSize="9" scale="89" fitToHeight="0" orientation="landscape" r:id="rId1"/>
  <headerFooter>
    <oddHeader>&amp;L&amp;F&amp;C&amp;A&amp;ROFFICIAL</oddHeader>
    <oddFooter>&amp;LPrinted on &amp;D at &amp;T&amp;CPage &amp;P of &amp;N&amp;ROfwat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41BDF-01D9-41E8-9864-42111FC6AAC3}">
  <sheetPr>
    <tabColor rgb="FFCCCCCE"/>
  </sheetPr>
  <dimension ref="A1:AA31"/>
  <sheetViews>
    <sheetView showGridLines="0" zoomScale="80" zoomScaleNormal="80" workbookViewId="0">
      <selection activeCell="B36" sqref="B36"/>
    </sheetView>
  </sheetViews>
  <sheetFormatPr defaultColWidth="0" defaultRowHeight="12.75" zeroHeight="1"/>
  <cols>
    <col min="1" max="1" width="9" style="20" customWidth="1"/>
    <col min="2" max="2" width="25.125" style="20" customWidth="1"/>
    <col min="3" max="6" width="9" style="20" customWidth="1"/>
    <col min="7" max="7" width="12.75" style="20" customWidth="1"/>
    <col min="8" max="8" width="23.125" style="20" bestFit="1" customWidth="1"/>
    <col min="9" max="9" width="9" style="20" customWidth="1"/>
    <col min="10" max="27" width="0" style="20" hidden="1" customWidth="1"/>
    <col min="28" max="16384" width="9" style="20" hidden="1"/>
  </cols>
  <sheetData>
    <row r="1" spans="1:9" s="28" customFormat="1" ht="31.5">
      <c r="A1" s="28" t="str">
        <f ca="1" xml:space="preserve"> RIGHT(CELL("filename", A1), LEN(CELL("filename", A1)) - SEARCH("]", CELL("filename", A1)))</f>
        <v>d. Common improvement factor</v>
      </c>
      <c r="I1" s="47"/>
    </row>
    <row r="2" spans="1:9"/>
    <row r="3" spans="1:9" s="21" customFormat="1">
      <c r="A3" s="45" t="s">
        <v>173</v>
      </c>
    </row>
    <row r="4" spans="1:9"/>
    <row r="5" spans="1:9">
      <c r="C5" s="44" t="s">
        <v>174</v>
      </c>
      <c r="D5" s="44" t="s">
        <v>175</v>
      </c>
      <c r="E5" s="44" t="s">
        <v>176</v>
      </c>
      <c r="F5" s="44" t="s">
        <v>177</v>
      </c>
    </row>
    <row r="6" spans="1:9">
      <c r="B6" s="22"/>
      <c r="C6" s="22" t="s">
        <v>131</v>
      </c>
      <c r="D6" s="22" t="s">
        <v>132</v>
      </c>
      <c r="E6" s="22" t="s">
        <v>133</v>
      </c>
      <c r="F6" s="22" t="s">
        <v>134</v>
      </c>
      <c r="G6" s="22" t="s">
        <v>178</v>
      </c>
    </row>
    <row r="7" spans="1:9">
      <c r="B7" s="22" t="s">
        <v>116</v>
      </c>
      <c r="C7" s="26">
        <f ca="1">_xlfn.PERCENTILE.INC(LEA_21,0.25)</f>
        <v>-1.7579274622092227E-2</v>
      </c>
      <c r="D7" s="26">
        <f ca="1">_xlfn.PERCENTILE.INC(LEA_22,0.25)</f>
        <v>-2.965248195032897E-2</v>
      </c>
      <c r="E7" s="26">
        <f ca="1">_xlfn.PERCENTILE.INC(LEA_23,0.25)</f>
        <v>-1.9934168823697741E-2</v>
      </c>
      <c r="F7" s="26">
        <f ca="1">_xlfn.PERCENTILE.INC(LEA_24,0.25)</f>
        <v>-1.1531444996855968E-2</v>
      </c>
      <c r="G7" s="49">
        <f ca="1">AVERAGE(C7:F7)</f>
        <v>-1.9674342598243723E-2</v>
      </c>
    </row>
    <row r="8" spans="1:9">
      <c r="G8" s="44" t="s">
        <v>179</v>
      </c>
    </row>
    <row r="9" spans="1:9"/>
    <row r="10" spans="1:9">
      <c r="C10" s="44"/>
      <c r="D10" s="44"/>
      <c r="E10" s="44"/>
      <c r="F10" s="44"/>
    </row>
    <row r="11" spans="1:9">
      <c r="B11" s="22"/>
      <c r="C11" s="22"/>
      <c r="D11" s="22"/>
      <c r="E11" s="22"/>
      <c r="F11" s="22"/>
      <c r="G11" s="22" t="s">
        <v>121</v>
      </c>
    </row>
    <row r="12" spans="1:9">
      <c r="B12" s="22" t="s">
        <v>121</v>
      </c>
      <c r="C12" s="26"/>
      <c r="D12" s="26"/>
      <c r="E12" s="26"/>
      <c r="F12" s="26"/>
      <c r="G12" s="83">
        <v>0.03</v>
      </c>
    </row>
    <row r="13" spans="1:9">
      <c r="G13" s="44" t="s">
        <v>180</v>
      </c>
    </row>
    <row r="14" spans="1:9"/>
    <row r="15" spans="1:9">
      <c r="C15" s="44" t="s">
        <v>181</v>
      </c>
      <c r="D15" s="44" t="s">
        <v>182</v>
      </c>
      <c r="E15" s="44" t="s">
        <v>183</v>
      </c>
      <c r="F15" s="44" t="s">
        <v>184</v>
      </c>
    </row>
    <row r="16" spans="1:9">
      <c r="C16" s="22" t="s">
        <v>131</v>
      </c>
      <c r="D16" s="22" t="s">
        <v>132</v>
      </c>
      <c r="E16" s="22" t="s">
        <v>133</v>
      </c>
      <c r="F16" s="22" t="s">
        <v>134</v>
      </c>
      <c r="G16" s="22" t="s">
        <v>178</v>
      </c>
      <c r="H16" s="22" t="s">
        <v>185</v>
      </c>
    </row>
    <row r="17" spans="1:8">
      <c r="B17" s="22" t="s">
        <v>122</v>
      </c>
      <c r="C17" s="27">
        <f ca="1">_xlfn.PERCENTILE.INC(WSI_21,0.9)</f>
        <v>2.1405833333333342</v>
      </c>
      <c r="D17" s="27">
        <f ca="1">_xlfn.PERCENTILE.INC(WSI_22,0.9)</f>
        <v>3.3498366666666675</v>
      </c>
      <c r="E17" s="27">
        <f ca="1">_xlfn.PERCENTILE.INC(WSI_23,0.9)</f>
        <v>1.7591800000000006</v>
      </c>
      <c r="F17" s="27">
        <f ca="1">_xlfn.PERCENTILE.INC(WSI_24,0.9)</f>
        <v>2.1261200000000007</v>
      </c>
      <c r="G17" s="52">
        <f ca="1">AVERAGE(C17:F17)</f>
        <v>2.3439300000000007</v>
      </c>
      <c r="H17" s="25">
        <f ca="1">G17/1440</f>
        <v>1.6277291666666671E-3</v>
      </c>
    </row>
    <row r="18" spans="1:8">
      <c r="G18" s="44" t="s">
        <v>186</v>
      </c>
    </row>
    <row r="19" spans="1:8"/>
    <row r="20" spans="1:8">
      <c r="C20" s="44" t="s">
        <v>187</v>
      </c>
      <c r="D20" s="44" t="s">
        <v>188</v>
      </c>
      <c r="E20" s="44" t="s">
        <v>189</v>
      </c>
      <c r="F20" s="44"/>
    </row>
    <row r="21" spans="1:8">
      <c r="C21" s="22" t="s">
        <v>131</v>
      </c>
      <c r="D21" s="22" t="s">
        <v>132</v>
      </c>
      <c r="E21" s="22" t="s">
        <v>133</v>
      </c>
      <c r="F21" s="22"/>
      <c r="G21" s="22" t="s">
        <v>178</v>
      </c>
    </row>
    <row r="22" spans="1:8">
      <c r="B22" s="22" t="s">
        <v>190</v>
      </c>
      <c r="C22" s="27">
        <f ca="1">_xlfn.PERCENTILE.INC(ESF_21,0.75)</f>
        <v>1.9756989495000088</v>
      </c>
      <c r="D22" s="27">
        <f ca="1">_xlfn.PERCENTILE.INC(ESF_22,0.75)</f>
        <v>1.0953024154974109</v>
      </c>
      <c r="E22" s="27">
        <f ca="1">_xlfn.PERCENTILE.INC(ESF_23,0.75)</f>
        <v>0.78344831772424328</v>
      </c>
      <c r="F22" s="81"/>
      <c r="G22" s="52">
        <f ca="1">AVERAGE(C22:F22)</f>
        <v>1.2848165609072211</v>
      </c>
    </row>
    <row r="23" spans="1:8">
      <c r="G23" s="44" t="s">
        <v>191</v>
      </c>
    </row>
    <row r="24" spans="1:8"/>
    <row r="25" spans="1:8">
      <c r="C25" s="44" t="s">
        <v>192</v>
      </c>
      <c r="D25" s="44" t="s">
        <v>193</v>
      </c>
      <c r="E25" s="44" t="s">
        <v>194</v>
      </c>
      <c r="F25" s="44" t="s">
        <v>195</v>
      </c>
    </row>
    <row r="26" spans="1:8">
      <c r="C26" s="22" t="s">
        <v>131</v>
      </c>
      <c r="D26" s="22" t="s">
        <v>132</v>
      </c>
      <c r="E26" s="22" t="s">
        <v>133</v>
      </c>
      <c r="F26" s="22" t="s">
        <v>134</v>
      </c>
      <c r="G26" s="22" t="s">
        <v>178</v>
      </c>
    </row>
    <row r="27" spans="1:8">
      <c r="B27" s="22" t="s">
        <v>124</v>
      </c>
      <c r="C27" s="86">
        <f ca="1">_xlfn.PERCENTILE.INC(ISF_21,0.95)</f>
        <v>0.19728334828437477</v>
      </c>
      <c r="D27" s="63">
        <f ca="1">_xlfn.PERCENTILE.INC(ISF_22,0.95)</f>
        <v>0.34633321378331294</v>
      </c>
      <c r="E27" s="63">
        <f ca="1">_xlfn.PERCENTILE.INC(ISF_23,0.95)</f>
        <v>0.43858488381341032</v>
      </c>
      <c r="F27" s="63">
        <f ca="1">_xlfn.PERCENTILE.INC(ISF_24,0.95)</f>
        <v>0.3206600991905425</v>
      </c>
      <c r="G27" s="82">
        <f ca="1">AVERAGE(C27:F27)</f>
        <v>0.32571538626791013</v>
      </c>
    </row>
    <row r="28" spans="1:8">
      <c r="G28" s="44" t="s">
        <v>196</v>
      </c>
    </row>
    <row r="29" spans="1:8"/>
    <row r="30" spans="1:8" s="38" customFormat="1" ht="14.25" customHeight="1">
      <c r="A30" s="38" t="s">
        <v>57</v>
      </c>
    </row>
    <row r="31" spans="1:8" hidden="1">
      <c r="D31" s="24"/>
      <c r="E31" s="24"/>
      <c r="F31" s="24"/>
      <c r="G31" s="24"/>
    </row>
  </sheetData>
  <phoneticPr fontId="15" type="noConversion"/>
  <pageMargins left="0.7" right="0.7" top="0.75" bottom="0.75" header="0.3" footer="0.3"/>
  <pageSetup paperSize="9" scale="89" fitToHeight="0" orientation="landscape" r:id="rId1"/>
  <headerFooter>
    <oddHeader>&amp;L&amp;F&amp;C&amp;A&amp;ROFFICIAL</oddHeader>
    <oddFooter>&amp;LPrinted on &amp;D at &amp;T&amp;CPage &amp;P of &amp;N&amp;ROfwat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FA601-5E10-4859-AB5E-4C2CED899DB9}">
  <sheetPr>
    <tabColor rgb="FFCCCCCE"/>
  </sheetPr>
  <dimension ref="A1:AA115"/>
  <sheetViews>
    <sheetView showGridLines="0" zoomScale="80" zoomScaleNormal="80" workbookViewId="0">
      <selection activeCell="B36" sqref="B36"/>
    </sheetView>
  </sheetViews>
  <sheetFormatPr defaultColWidth="0" defaultRowHeight="12.75" zeroHeight="1"/>
  <cols>
    <col min="1" max="4" width="9" style="20" customWidth="1"/>
    <col min="5" max="6" width="9.125" style="20" bestFit="1" customWidth="1"/>
    <col min="7" max="7" width="10" style="20" bestFit="1" customWidth="1"/>
    <col min="8" max="8" width="10" style="20" customWidth="1"/>
    <col min="9" max="9" width="9" style="41" customWidth="1"/>
    <col min="10" max="10" width="9" style="20" customWidth="1"/>
    <col min="11" max="27" width="0" style="20" hidden="1" customWidth="1"/>
    <col min="28" max="16384" width="9" style="20" hidden="1"/>
  </cols>
  <sheetData>
    <row r="1" spans="1:9" s="28" customFormat="1" ht="31.5">
      <c r="A1" s="28" t="str">
        <f ca="1" xml:space="preserve"> RIGHT(CELL("filename", A1), LEN(CELL("filename", A1)) - SEARCH("]", CELL("filename", A1)))</f>
        <v>c. Dif to PCL</v>
      </c>
      <c r="I1" s="47"/>
    </row>
    <row r="2" spans="1:9"/>
    <row r="3" spans="1:9" s="21" customFormat="1">
      <c r="A3" s="45" t="s">
        <v>197</v>
      </c>
      <c r="I3" s="42"/>
    </row>
    <row r="4" spans="1:9"/>
    <row r="5" spans="1:9" s="38" customFormat="1" ht="14.25" customHeight="1">
      <c r="B5" s="38" t="s">
        <v>116</v>
      </c>
      <c r="C5" s="38" t="s">
        <v>117</v>
      </c>
    </row>
    <row r="6" spans="1:9">
      <c r="B6" s="22" t="s">
        <v>118</v>
      </c>
      <c r="C6" s="22" t="s">
        <v>129</v>
      </c>
      <c r="D6" s="22" t="s">
        <v>130</v>
      </c>
      <c r="E6" s="22" t="s">
        <v>131</v>
      </c>
      <c r="F6" s="22" t="s">
        <v>132</v>
      </c>
      <c r="G6" s="22" t="s">
        <v>133</v>
      </c>
      <c r="H6" s="22" t="s">
        <v>134</v>
      </c>
    </row>
    <row r="7" spans="1:9">
      <c r="A7" s="44" t="s">
        <v>149</v>
      </c>
      <c r="B7" s="20" t="s">
        <v>68</v>
      </c>
      <c r="E7" s="49">
        <f ca="1">IF('b. PCL values'!E7="","",'b. PCL values'!E7-'a. Performance'!E7)</f>
        <v>-1.2868430092753177E-3</v>
      </c>
      <c r="F7" s="49">
        <f ca="1">IF('b. PCL values'!F7="","",'b. PCL values'!F7-'a. Performance'!F7)</f>
        <v>-4.803847475094665E-3</v>
      </c>
      <c r="G7" s="49">
        <f ca="1">IF('b. PCL values'!G7="","",'b. PCL values'!G7-'a. Performance'!G7)</f>
        <v>2.3268636207488758E-2</v>
      </c>
      <c r="H7" s="49">
        <f ca="1">IF('b. PCL values'!H7="","",'b. PCL values'!H7-'a. Performance'!H7)</f>
        <v>6.1704815563676602E-2</v>
      </c>
    </row>
    <row r="8" spans="1:9">
      <c r="A8" s="44" t="s">
        <v>149</v>
      </c>
      <c r="B8" s="20" t="s">
        <v>100</v>
      </c>
      <c r="E8" s="49">
        <f ca="1">IF('b. PCL values'!E8="","",'b. PCL values'!E8-'a. Performance'!E8)</f>
        <v>5.454230001535379E-2</v>
      </c>
      <c r="F8" s="49">
        <f ca="1">IF('b. PCL values'!F8="","",'b. PCL values'!F8-'a. Performance'!F8)</f>
        <v>0.11493106095501296</v>
      </c>
      <c r="G8" s="49">
        <f ca="1">IF('b. PCL values'!G8="","",'b. PCL values'!G8-'a. Performance'!G8)</f>
        <v>0.1880163449278946</v>
      </c>
      <c r="H8" s="49">
        <f ca="1">IF('b. PCL values'!H8="","",'b. PCL values'!H8-'a. Performance'!H8)</f>
        <v>0.26240449171125119</v>
      </c>
    </row>
    <row r="9" spans="1:9">
      <c r="A9" s="44" t="s">
        <v>149</v>
      </c>
      <c r="B9" s="20" t="s">
        <v>101</v>
      </c>
      <c r="E9" s="49">
        <f ca="1">IF('b. PCL values'!E9="","",'b. PCL values'!E9-'a. Performance'!E9)</f>
        <v>2.4877186238708403E-2</v>
      </c>
      <c r="F9" s="49">
        <f ca="1">IF('b. PCL values'!F9="","",'b. PCL values'!F9-'a. Performance'!F9)</f>
        <v>4.130347876225246E-2</v>
      </c>
      <c r="G9" s="49">
        <f ca="1">IF('b. PCL values'!G9="","",'b. PCL values'!G9-'a. Performance'!G9)</f>
        <v>7.3609840476648161E-2</v>
      </c>
      <c r="H9" s="49">
        <f ca="1">IF('b. PCL values'!H9="","",'b. PCL values'!H9-'a. Performance'!H9)</f>
        <v>3.9416106092638729E-2</v>
      </c>
    </row>
    <row r="10" spans="1:9">
      <c r="A10" s="44" t="s">
        <v>149</v>
      </c>
      <c r="B10" s="20" t="s">
        <v>102</v>
      </c>
      <c r="E10" s="50" t="str">
        <f>IF('b. PCL values'!E10="","",'b. PCL values'!E10-'a. Performance'!E10)</f>
        <v/>
      </c>
      <c r="F10" s="50" t="str">
        <f>IF('b. PCL values'!F10="","",'b. PCL values'!F10-'a. Performance'!F10)</f>
        <v/>
      </c>
      <c r="G10" s="50" t="str">
        <f>IF('b. PCL values'!G10="","",'b. PCL values'!G10-'a. Performance'!G10)</f>
        <v/>
      </c>
      <c r="H10" s="50" t="str">
        <f>IF('b. PCL values'!H10="","",'b. PCL values'!H10-'a. Performance'!H10)</f>
        <v/>
      </c>
    </row>
    <row r="11" spans="1:9">
      <c r="A11" s="44" t="s">
        <v>149</v>
      </c>
      <c r="B11" s="20" t="s">
        <v>103</v>
      </c>
      <c r="E11" s="49">
        <f ca="1">IF('b. PCL values'!E11="","",'b. PCL values'!E11-'a. Performance'!E11)</f>
        <v>-2.2312014345487248E-2</v>
      </c>
      <c r="F11" s="49">
        <f ca="1">IF('b. PCL values'!F11="","",'b. PCL values'!F11-'a. Performance'!F11)</f>
        <v>-4.9601315002988755E-2</v>
      </c>
      <c r="G11" s="49">
        <f ca="1">IF('b. PCL values'!G11="","",'b. PCL values'!G11-'a. Performance'!G11)</f>
        <v>-3.5864614465032883E-2</v>
      </c>
      <c r="H11" s="49">
        <f ca="1">IF('b. PCL values'!H11="","",'b. PCL values'!H11-'a. Performance'!H11)</f>
        <v>-4.092946802151845E-3</v>
      </c>
    </row>
    <row r="12" spans="1:9">
      <c r="A12" s="44" t="s">
        <v>149</v>
      </c>
      <c r="B12" s="20" t="s">
        <v>104</v>
      </c>
      <c r="E12" s="49">
        <f ca="1">IF('b. PCL values'!E12="","",'b. PCL values'!E12-'a. Performance'!E12)</f>
        <v>5.0665593129361211E-2</v>
      </c>
      <c r="F12" s="49">
        <f ca="1">IF('b. PCL values'!F12="","",'b. PCL values'!F12-'a. Performance'!F12)</f>
        <v>-3.8647342995169753E-4</v>
      </c>
      <c r="G12" s="49">
        <f ca="1">IF('b. PCL values'!G12="","",'b. PCL values'!G12-'a. Performance'!G12)</f>
        <v>-7.3937602841768479E-4</v>
      </c>
      <c r="H12" s="49">
        <f ca="1">IF('b. PCL values'!H12="","",'b. PCL values'!H12-'a. Performance'!H12)</f>
        <v>-1.7599279410060148E-2</v>
      </c>
    </row>
    <row r="13" spans="1:9">
      <c r="A13" s="44" t="s">
        <v>149</v>
      </c>
      <c r="B13" s="20" t="s">
        <v>105</v>
      </c>
      <c r="E13" s="49">
        <f ca="1">IF('b. PCL values'!E13="","",'b. PCL values'!E13-'a. Performance'!E13)</f>
        <v>1.6596536391294055E-2</v>
      </c>
      <c r="F13" s="49">
        <f ca="1">IF('b. PCL values'!F13="","",'b. PCL values'!F13-'a. Performance'!F13)</f>
        <v>4.1578683427501664E-2</v>
      </c>
      <c r="G13" s="49">
        <f ca="1">IF('b. PCL values'!G13="","",'b. PCL values'!G13-'a. Performance'!G13)</f>
        <v>0.09</v>
      </c>
      <c r="H13" s="49">
        <f ca="1">IF('b. PCL values'!H13="","",'b. PCL values'!H13-'a. Performance'!H13)</f>
        <v>5.1095583564574859E-2</v>
      </c>
    </row>
    <row r="14" spans="1:9">
      <c r="A14" s="44" t="s">
        <v>149</v>
      </c>
      <c r="B14" s="20" t="s">
        <v>106</v>
      </c>
      <c r="E14" s="49">
        <f ca="1">IF('b. PCL values'!E14="","",'b. PCL values'!E14-'a. Performance'!E14)</f>
        <v>-1.2846534898697207E-2</v>
      </c>
      <c r="F14" s="49">
        <f ca="1">IF('b. PCL values'!F14="","",'b. PCL values'!F14-'a. Performance'!F14)</f>
        <v>-1.8787338386089814E-3</v>
      </c>
      <c r="G14" s="49">
        <f ca="1">IF('b. PCL values'!G14="","",'b. PCL values'!G14-'a. Performance'!G14)</f>
        <v>3.0116758309803468E-2</v>
      </c>
      <c r="H14" s="49">
        <f ca="1">IF('b. PCL values'!H14="","",'b. PCL values'!H14-'a. Performance'!H14)</f>
        <v>5.3580918412839976E-2</v>
      </c>
    </row>
    <row r="15" spans="1:9">
      <c r="A15" s="44" t="s">
        <v>149</v>
      </c>
      <c r="B15" s="20" t="s">
        <v>107</v>
      </c>
      <c r="E15" s="49">
        <f ca="1">IF('b. PCL values'!E15="","",'b. PCL values'!E15-'a. Performance'!E15)</f>
        <v>-1.0416343572919807E-2</v>
      </c>
      <c r="F15" s="49">
        <f ca="1">IF('b. PCL values'!F15="","",'b. PCL values'!F15-'a. Performance'!F15)</f>
        <v>-2.7823739934386995E-2</v>
      </c>
      <c r="G15" s="49">
        <f ca="1">IF('b. PCL values'!G15="","",'b. PCL values'!G15-'a. Performance'!G15)</f>
        <v>-2.2342976095959428E-2</v>
      </c>
      <c r="H15" s="49">
        <f ca="1">IF('b. PCL values'!H15="","",'b. PCL values'!H15-'a. Performance'!H15)</f>
        <v>-5.3178018183092923E-3</v>
      </c>
    </row>
    <row r="16" spans="1:9">
      <c r="A16" s="44" t="s">
        <v>149</v>
      </c>
      <c r="B16" s="20" t="s">
        <v>108</v>
      </c>
      <c r="E16" s="49">
        <f ca="1">IF('b. PCL values'!E16="","",'b. PCL values'!E16-'a. Performance'!E16)</f>
        <v>-3.5818181818181784E-2</v>
      </c>
      <c r="F16" s="49">
        <f ca="1">IF('b. PCL values'!F16="","",'b. PCL values'!F16-'a. Performance'!F16)</f>
        <v>-6.8727272727272609E-2</v>
      </c>
      <c r="G16" s="49">
        <f ca="1">IF('b. PCL values'!G16="","",'b. PCL values'!G16-'a. Performance'!G16)</f>
        <v>-2.3788733524181649E-2</v>
      </c>
      <c r="H16" s="49">
        <f ca="1">IF('b. PCL values'!H16="","",'b. PCL values'!H16-'a. Performance'!H16)</f>
        <v>2.7426504190842527E-2</v>
      </c>
    </row>
    <row r="17" spans="1:8">
      <c r="A17" s="44" t="s">
        <v>149</v>
      </c>
      <c r="B17" s="20" t="s">
        <v>109</v>
      </c>
      <c r="E17" s="49">
        <f ca="1">IF('b. PCL values'!E17="","",'b. PCL values'!E17-'a. Performance'!E17)</f>
        <v>-1.204567078972478E-3</v>
      </c>
      <c r="F17" s="49">
        <f ca="1">IF('b. PCL values'!F17="","",'b. PCL values'!F17-'a. Performance'!F17)</f>
        <v>-4.5495295485780268E-3</v>
      </c>
      <c r="G17" s="49">
        <f ca="1">IF('b. PCL values'!G17="","",'b. PCL values'!G17-'a. Performance'!G17)</f>
        <v>-1.3800613172639392E-3</v>
      </c>
      <c r="H17" s="49">
        <f ca="1">IF('b. PCL values'!H17="","",'b. PCL values'!H17-'a. Performance'!H17)</f>
        <v>-9.8527328470239955E-3</v>
      </c>
    </row>
    <row r="18" spans="1:8">
      <c r="A18" s="44" t="s">
        <v>149</v>
      </c>
      <c r="B18" s="20" t="s">
        <v>110</v>
      </c>
      <c r="E18" s="49">
        <f ca="1">IF('b. PCL values'!E18="","",'b. PCL values'!E18-'a. Performance'!E18)</f>
        <v>7.8281662034067091E-3</v>
      </c>
      <c r="F18" s="49">
        <f ca="1">IF('b. PCL values'!F18="","",'b. PCL values'!F18-'a. Performance'!F18)</f>
        <v>3.3989737010904908E-3</v>
      </c>
      <c r="G18" s="49">
        <f ca="1">IF('b. PCL values'!G18="","",'b. PCL values'!G18-'a. Performance'!G18)</f>
        <v>-1.7525361551436053E-2</v>
      </c>
      <c r="H18" s="49">
        <f ca="1">IF('b. PCL values'!H18="","",'b. PCL values'!H18-'a. Performance'!H18)</f>
        <v>-1.321015714668794E-2</v>
      </c>
    </row>
    <row r="19" spans="1:8">
      <c r="A19" s="44" t="s">
        <v>149</v>
      </c>
      <c r="B19" s="20" t="s">
        <v>111</v>
      </c>
      <c r="E19" s="49">
        <f ca="1">IF('b. PCL values'!E19="","",'b. PCL values'!E19-'a. Performance'!E19)</f>
        <v>-7.8524590163933788E-3</v>
      </c>
      <c r="F19" s="49">
        <f ca="1">IF('b. PCL values'!F19="","",'b. PCL values'!F19-'a. Performance'!F19)</f>
        <v>6.557377049180857E-5</v>
      </c>
      <c r="G19" s="49">
        <f ca="1">IF('b. PCL values'!G19="","",'b. PCL values'!G19-'a. Performance'!G19)</f>
        <v>7.3573770491803178E-2</v>
      </c>
      <c r="H19" s="49">
        <f ca="1">IF('b. PCL values'!H19="","",'b. PCL values'!H19-'a. Performance'!H19)</f>
        <v>0.12827868852459021</v>
      </c>
    </row>
    <row r="20" spans="1:8">
      <c r="A20" s="44" t="s">
        <v>149</v>
      </c>
      <c r="B20" s="20" t="s">
        <v>112</v>
      </c>
      <c r="E20" s="49">
        <f ca="1">IF('b. PCL values'!E20="","",'b. PCL values'!E20-'a. Performance'!E20)</f>
        <v>-7.2407755581668398E-2</v>
      </c>
      <c r="F20" s="49">
        <f ca="1">IF('b. PCL values'!F20="","",'b. PCL values'!F20-'a. Performance'!F20)</f>
        <v>-5.7858989424206642E-2</v>
      </c>
      <c r="G20" s="49">
        <f ca="1">IF('b. PCL values'!G20="","",'b. PCL values'!G20-'a. Performance'!G20)</f>
        <v>6.3680376028202187E-2</v>
      </c>
      <c r="H20" s="49">
        <f ca="1">IF('b. PCL values'!H20="","",'b. PCL values'!H20-'a. Performance'!H20)</f>
        <v>0.14761692126909531</v>
      </c>
    </row>
    <row r="21" spans="1:8">
      <c r="A21" s="44" t="s">
        <v>149</v>
      </c>
      <c r="B21" s="20" t="s">
        <v>113</v>
      </c>
      <c r="E21" s="49">
        <f ca="1">IF('b. PCL values'!E21="","",'b. PCL values'!E21-'a. Performance'!E21)</f>
        <v>-9.2123335669235772E-3</v>
      </c>
      <c r="F21" s="49">
        <f ca="1">IF('b. PCL values'!F21="","",'b. PCL values'!F21-'a. Performance'!F21)</f>
        <v>-2.9286615276804536E-2</v>
      </c>
      <c r="G21" s="49">
        <f ca="1">IF('b. PCL values'!G21="","",'b. PCL values'!G21-'a. Performance'!G21)</f>
        <v>1.3000673554219064E-2</v>
      </c>
      <c r="H21" s="49">
        <f ca="1">IF('b. PCL values'!H21="","",'b. PCL values'!H21-'a. Performance'!H21)</f>
        <v>7.3485566473305702E-2</v>
      </c>
    </row>
    <row r="22" spans="1:8">
      <c r="A22" s="44" t="s">
        <v>149</v>
      </c>
      <c r="B22" s="20" t="s">
        <v>114</v>
      </c>
      <c r="E22" s="50" t="str">
        <f>IF('b. PCL values'!E22="","",'b. PCL values'!E22-'a. Performance'!E22)</f>
        <v/>
      </c>
      <c r="F22" s="50" t="str">
        <f>IF('b. PCL values'!F22="","",'b. PCL values'!F22-'a. Performance'!F22)</f>
        <v/>
      </c>
      <c r="G22" s="50" t="str">
        <f>IF('b. PCL values'!G22="","",'b. PCL values'!G22-'a. Performance'!G22)</f>
        <v/>
      </c>
      <c r="H22" s="50" t="str">
        <f>IF('b. PCL values'!H22="","",'b. PCL values'!H22-'a. Performance'!H22)</f>
        <v/>
      </c>
    </row>
    <row r="23" spans="1:8">
      <c r="A23" s="44" t="s">
        <v>149</v>
      </c>
      <c r="B23" s="20" t="s">
        <v>115</v>
      </c>
      <c r="E23" s="49">
        <f ca="1">IF('b. PCL values'!E23="","",'b. PCL values'!E23-'a. Performance'!E23)</f>
        <v>1.4179894179894535E-3</v>
      </c>
      <c r="F23" s="49">
        <f ca="1">IF('b. PCL values'!F23="","",'b. PCL values'!F23-'a. Performance'!F23)</f>
        <v>-2.9169312169312012E-2</v>
      </c>
      <c r="G23" s="49">
        <f ca="1">IF('b. PCL values'!G23="","",'b. PCL values'!G23-'a. Performance'!G23)</f>
        <v>-2.6359788359788361E-2</v>
      </c>
      <c r="H23" s="49">
        <f ca="1">IF('b. PCL values'!H23="","",'b. PCL values'!H23-'a. Performance'!H23)</f>
        <v>-5.0634920634920561E-2</v>
      </c>
    </row>
    <row r="24" spans="1:8">
      <c r="A24" s="44"/>
      <c r="B24" s="22" t="s">
        <v>119</v>
      </c>
      <c r="E24" s="51"/>
      <c r="F24" s="51"/>
      <c r="G24" s="51"/>
      <c r="H24" s="51"/>
    </row>
    <row r="25" spans="1:8">
      <c r="A25" s="44" t="s">
        <v>149</v>
      </c>
      <c r="B25" s="20" t="s">
        <v>102</v>
      </c>
      <c r="E25" s="49">
        <f ca="1">IF('b. PCL values'!E25="","",'b. PCL values'!E25-'a. Performance'!E25)</f>
        <v>2.038575667655812E-2</v>
      </c>
      <c r="F25" s="49">
        <f ca="1">IF('b. PCL values'!F25="","",'b. PCL values'!F25-'a. Performance'!F25)</f>
        <v>2.9258160237388975E-2</v>
      </c>
      <c r="G25" s="49">
        <f ca="1">IF('b. PCL values'!G25="","",'b. PCL values'!G25-'a. Performance'!G25)</f>
        <v>2.2710187932740038E-2</v>
      </c>
      <c r="H25" s="49">
        <f ca="1">IF('b. PCL values'!H25="","",'b. PCL values'!H25-'a. Performance'!H25)</f>
        <v>3.180019782393656E-3</v>
      </c>
    </row>
    <row r="26" spans="1:8">
      <c r="A26" s="44" t="s">
        <v>149</v>
      </c>
      <c r="B26" s="20" t="s">
        <v>114</v>
      </c>
      <c r="E26" s="49">
        <f ca="1">IF('b. PCL values'!E26="","",'b. PCL values'!E26-'a. Performance'!E26)</f>
        <v>-2.3743119266055022E-2</v>
      </c>
      <c r="F26" s="49">
        <f ca="1">IF('b. PCL values'!F26="","",'b. PCL values'!F26-'a. Performance'!F26)</f>
        <v>-3.0018348623853407E-2</v>
      </c>
      <c r="G26" s="49">
        <f ca="1">IF('b. PCL values'!G26="","",'b. PCL values'!G26-'a. Performance'!G26)</f>
        <v>-1.4660550458715602E-2</v>
      </c>
      <c r="H26" s="49">
        <f ca="1">IF('b. PCL values'!H26="","",'b. PCL values'!H26-'a. Performance'!H26)</f>
        <v>1.2944954128440184E-2</v>
      </c>
    </row>
    <row r="27" spans="1:8">
      <c r="A27" s="44"/>
      <c r="B27" s="22" t="s">
        <v>120</v>
      </c>
      <c r="E27" s="51"/>
      <c r="F27" s="51"/>
      <c r="G27" s="51"/>
      <c r="H27" s="51"/>
    </row>
    <row r="28" spans="1:8">
      <c r="A28" s="44" t="s">
        <v>149</v>
      </c>
      <c r="B28" s="20" t="s">
        <v>102</v>
      </c>
      <c r="E28" s="49">
        <f ca="1">IF('b. PCL values'!E28="","",'b. PCL values'!E28-'a. Performance'!E28)</f>
        <v>8.4011241696474621E-3</v>
      </c>
      <c r="F28" s="49">
        <f ca="1">IF('b. PCL values'!F28="","",'b. PCL values'!F28-'a. Performance'!F28)</f>
        <v>3.7858967807868418E-3</v>
      </c>
      <c r="G28" s="49">
        <f ca="1">IF('b. PCL values'!G28="","",'b. PCL values'!G28-'a. Performance'!G28)</f>
        <v>-3.5237608584568619E-3</v>
      </c>
      <c r="H28" s="49">
        <f ca="1">IF('b. PCL values'!H28="","",'b. PCL values'!H28-'a. Performance'!H28)</f>
        <v>-4.8091466530403762E-2</v>
      </c>
    </row>
    <row r="29" spans="1:8">
      <c r="A29" s="44" t="s">
        <v>149</v>
      </c>
      <c r="B29" s="20" t="s">
        <v>114</v>
      </c>
      <c r="E29" s="49">
        <f ca="1">IF('b. PCL values'!E29="","",'b. PCL values'!E29-'a. Performance'!E29)</f>
        <v>-2.4418803418803457E-2</v>
      </c>
      <c r="F29" s="49">
        <f ca="1">IF('b. PCL values'!F29="","",'b. PCL values'!F29-'a. Performance'!F29)</f>
        <v>-8.147863247863249E-2</v>
      </c>
      <c r="G29" s="49">
        <f ca="1">IF('b. PCL values'!G29="","",'b. PCL values'!G29-'a. Performance'!G29)</f>
        <v>-8.6025641025641017E-2</v>
      </c>
      <c r="H29" s="49">
        <f ca="1">IF('b. PCL values'!H29="","",'b. PCL values'!H29-'a. Performance'!H29)</f>
        <v>-7.4333333333333293E-2</v>
      </c>
    </row>
    <row r="30" spans="1:8">
      <c r="A30" s="41"/>
      <c r="E30" s="44" t="s">
        <v>174</v>
      </c>
      <c r="F30" s="44" t="s">
        <v>175</v>
      </c>
      <c r="G30" s="44" t="s">
        <v>176</v>
      </c>
      <c r="H30" s="44" t="s">
        <v>177</v>
      </c>
    </row>
    <row r="31" spans="1:8">
      <c r="A31" s="41"/>
    </row>
    <row r="32" spans="1:8">
      <c r="A32" s="41"/>
    </row>
    <row r="33" spans="1:8" s="38" customFormat="1" ht="14.25" customHeight="1">
      <c r="B33" s="38" t="s">
        <v>121</v>
      </c>
      <c r="C33" s="38" t="s">
        <v>117</v>
      </c>
    </row>
    <row r="34" spans="1:8">
      <c r="B34" s="22" t="s">
        <v>118</v>
      </c>
      <c r="C34" s="22" t="s">
        <v>129</v>
      </c>
      <c r="D34" s="22" t="s">
        <v>130</v>
      </c>
      <c r="E34" s="22" t="s">
        <v>131</v>
      </c>
      <c r="F34" s="22" t="s">
        <v>132</v>
      </c>
      <c r="G34" s="22" t="s">
        <v>133</v>
      </c>
      <c r="H34" s="22" t="s">
        <v>134</v>
      </c>
    </row>
    <row r="35" spans="1:8">
      <c r="A35" s="44" t="s">
        <v>121</v>
      </c>
      <c r="B35" s="20" t="s">
        <v>68</v>
      </c>
      <c r="E35" s="49">
        <f ca="1">IF('b. PCL values'!E35="","",'b. PCL values'!E35-'a. Performance'!E35)</f>
        <v>3.7947170095329052E-2</v>
      </c>
      <c r="F35" s="49">
        <f ca="1">IF('b. PCL values'!F35="","",'b. PCL values'!F35-'a. Performance'!F35)</f>
        <v>4.7675603789166188E-2</v>
      </c>
      <c r="G35" s="49">
        <f ca="1">IF('b. PCL values'!G35="","",'b. PCL values'!G35-'a. Performance'!G35)</f>
        <v>5.7238046358868352E-2</v>
      </c>
      <c r="H35" s="49">
        <f ca="1">IF('b. PCL values'!H35="","",'b. PCL values'!H35-'a. Performance'!H35)</f>
        <v>2.2436646034635688E-2</v>
      </c>
    </row>
    <row r="36" spans="1:8">
      <c r="A36" s="44" t="s">
        <v>121</v>
      </c>
      <c r="B36" s="20" t="s">
        <v>100</v>
      </c>
      <c r="E36" s="49">
        <f ca="1">IF('b. PCL values'!E36="","",'b. PCL values'!E36-'a. Performance'!E36)</f>
        <v>4.9458705372167538E-2</v>
      </c>
      <c r="F36" s="49">
        <f ca="1">IF('b. PCL values'!F36="","",'b. PCL values'!F36-'a. Performance'!F36)</f>
        <v>7.5927728693223256E-2</v>
      </c>
      <c r="G36" s="49">
        <f ca="1">IF('b. PCL values'!G36="","",'b. PCL values'!G36-'a. Performance'!G36)</f>
        <v>9.2418269223915772E-2</v>
      </c>
      <c r="H36" s="49">
        <f ca="1">IF('b. PCL values'!H36="","",'b. PCL values'!H36-'a. Performance'!H36)</f>
        <v>8.0184004382018836E-2</v>
      </c>
    </row>
    <row r="37" spans="1:8">
      <c r="A37" s="44" t="s">
        <v>121</v>
      </c>
      <c r="B37" s="20" t="s">
        <v>101</v>
      </c>
      <c r="E37" s="49">
        <f ca="1">IF('b. PCL values'!E37="","",'b. PCL values'!E37-'a. Performance'!E37)</f>
        <v>2.7913964380104784E-2</v>
      </c>
      <c r="F37" s="49">
        <f ca="1">IF('b. PCL values'!F37="","",'b. PCL values'!F37-'a. Performance'!F37)</f>
        <v>5.4549142770684553E-2</v>
      </c>
      <c r="G37" s="49">
        <f ca="1">IF('b. PCL values'!G37="","",'b. PCL values'!G37-'a. Performance'!G37)</f>
        <v>7.46024086762129E-2</v>
      </c>
      <c r="H37" s="49">
        <f ca="1">IF('b. PCL values'!H37="","",'b. PCL values'!H37-'a. Performance'!H37)</f>
        <v>4.779399924050913E-2</v>
      </c>
    </row>
    <row r="38" spans="1:8">
      <c r="A38" s="44" t="s">
        <v>121</v>
      </c>
      <c r="B38" s="20" t="s">
        <v>102</v>
      </c>
      <c r="E38" s="49">
        <f ca="1">IF('b. PCL values'!E38="","",'b. PCL values'!E38-'a. Performance'!E38)</f>
        <v>4.5454757195047851E-2</v>
      </c>
      <c r="F38" s="49">
        <f ca="1">IF('b. PCL values'!F38="","",'b. PCL values'!F38-'a. Performance'!F38)</f>
        <v>6.4868120729463741E-2</v>
      </c>
      <c r="G38" s="49">
        <f ca="1">IF('b. PCL values'!G38="","",'b. PCL values'!G38-'a. Performance'!G38)</f>
        <v>8.5047524489438836E-2</v>
      </c>
      <c r="H38" s="49">
        <f ca="1">IF('b. PCL values'!H38="","",'b. PCL values'!H38-'a. Performance'!H38)</f>
        <v>6.7921730705706423E-2</v>
      </c>
    </row>
    <row r="39" spans="1:8">
      <c r="A39" s="44" t="s">
        <v>121</v>
      </c>
      <c r="B39" s="20" t="s">
        <v>103</v>
      </c>
      <c r="E39" s="49">
        <f ca="1">IF('b. PCL values'!E39="","",'b. PCL values'!E39-'a. Performance'!E39)</f>
        <v>3.2679381700324132E-2</v>
      </c>
      <c r="F39" s="49">
        <f ca="1">IF('b. PCL values'!F39="","",'b. PCL values'!F39-'a. Performance'!F39)</f>
        <v>4.9153328347045319E-2</v>
      </c>
      <c r="G39" s="49">
        <f ca="1">IF('b. PCL values'!G39="","",'b. PCL values'!G39-'a. Performance'!G39)</f>
        <v>4.9660848657190886E-2</v>
      </c>
      <c r="H39" s="49">
        <f ca="1">IF('b. PCL values'!H39="","",'b. PCL values'!H39-'a. Performance'!H39)</f>
        <v>9.7242369203715019E-3</v>
      </c>
    </row>
    <row r="40" spans="1:8">
      <c r="A40" s="44" t="s">
        <v>121</v>
      </c>
      <c r="B40" s="20" t="s">
        <v>104</v>
      </c>
      <c r="E40" s="49">
        <f ca="1">IF('b. PCL values'!E40="","",'b. PCL values'!E40-'a. Performance'!E40)</f>
        <v>3.471563369513494E-3</v>
      </c>
      <c r="F40" s="49">
        <f ca="1">IF('b. PCL values'!F40="","",'b. PCL values'!F40-'a. Performance'!F40)</f>
        <v>-3.9375476345291129E-3</v>
      </c>
      <c r="G40" s="49">
        <f ca="1">IF('b. PCL values'!G40="","",'b. PCL values'!G40-'a. Performance'!G40)</f>
        <v>2.8623467795737961E-2</v>
      </c>
      <c r="H40" s="49">
        <f ca="1">IF('b. PCL values'!H40="","",'b. PCL values'!H40-'a. Performance'!H40)</f>
        <v>6.2187770394234156E-2</v>
      </c>
    </row>
    <row r="41" spans="1:8">
      <c r="A41" s="44" t="s">
        <v>121</v>
      </c>
      <c r="B41" s="20" t="s">
        <v>105</v>
      </c>
      <c r="E41" s="49">
        <f ca="1">IF('b. PCL values'!E41="","",'b. PCL values'!E41-'a. Performance'!E41)</f>
        <v>-2.5983403652380718E-3</v>
      </c>
      <c r="F41" s="49">
        <f ca="1">IF('b. PCL values'!F41="","",'b. PCL values'!F41-'a. Performance'!F41)</f>
        <v>1.511913201945698E-2</v>
      </c>
      <c r="G41" s="49">
        <f ca="1">IF('b. PCL values'!G41="","",'b. PCL values'!G41-'a. Performance'!G41)</f>
        <v>4.2999999999999997E-2</v>
      </c>
      <c r="H41" s="49">
        <f ca="1">IF('b. PCL values'!H41="","",'b. PCL values'!H41-'a. Performance'!H41)</f>
        <v>3.6732690737317872E-2</v>
      </c>
    </row>
    <row r="42" spans="1:8">
      <c r="A42" s="44" t="s">
        <v>121</v>
      </c>
      <c r="B42" s="20" t="s">
        <v>106</v>
      </c>
      <c r="E42" s="49">
        <f ca="1">IF('b. PCL values'!E42="","",'b. PCL values'!E42-'a. Performance'!E42)</f>
        <v>2.7088525683311097E-2</v>
      </c>
      <c r="F42" s="49">
        <f ca="1">IF('b. PCL values'!F42="","",'b. PCL values'!F42-'a. Performance'!F42)</f>
        <v>3.3278472495484615E-2</v>
      </c>
      <c r="G42" s="49">
        <f ca="1">IF('b. PCL values'!G42="","",'b. PCL values'!G42-'a. Performance'!G42)</f>
        <v>3.4814209665090717E-2</v>
      </c>
      <c r="H42" s="49">
        <f ca="1">IF('b. PCL values'!H42="","",'b. PCL values'!H42-'a. Performance'!H42)</f>
        <v>1.2558287300134308E-2</v>
      </c>
    </row>
    <row r="43" spans="1:8">
      <c r="A43" s="44" t="s">
        <v>121</v>
      </c>
      <c r="B43" s="20" t="s">
        <v>107</v>
      </c>
      <c r="E43" s="49">
        <f ca="1">IF('b. PCL values'!E43="","",'b. PCL values'!E43-'a. Performance'!E43)</f>
        <v>3.0434061209579238E-2</v>
      </c>
      <c r="F43" s="49">
        <f ca="1">IF('b. PCL values'!F43="","",'b. PCL values'!F43-'a. Performance'!F43)</f>
        <v>4.0093988074113997E-2</v>
      </c>
      <c r="G43" s="49">
        <f ca="1">IF('b. PCL values'!G43="","",'b. PCL values'!G43-'a. Performance'!G43)</f>
        <v>4.3861234988637435E-2</v>
      </c>
      <c r="H43" s="49">
        <f ca="1">IF('b. PCL values'!H43="","",'b. PCL values'!H43-'a. Performance'!H43)</f>
        <v>2.5807509647723825E-2</v>
      </c>
    </row>
    <row r="44" spans="1:8">
      <c r="A44" s="44" t="s">
        <v>121</v>
      </c>
      <c r="B44" s="20" t="s">
        <v>108</v>
      </c>
      <c r="E44" s="49">
        <f ca="1">IF('b. PCL values'!E44="","",'b. PCL values'!E44-'a. Performance'!E44)</f>
        <v>3.9555126074310186E-2</v>
      </c>
      <c r="F44" s="49">
        <f ca="1">IF('b. PCL values'!F44="","",'b. PCL values'!F44-'a. Performance'!F44)</f>
        <v>5.4043697197671145E-2</v>
      </c>
      <c r="G44" s="49">
        <f ca="1">IF('b. PCL values'!G44="","",'b. PCL values'!G44-'a. Performance'!G44)</f>
        <v>5.6191101493766014E-2</v>
      </c>
      <c r="H44" s="49">
        <f ca="1">IF('b. PCL values'!H44="","",'b. PCL values'!H44-'a. Performance'!H44)</f>
        <v>1.1346896759117224E-2</v>
      </c>
    </row>
    <row r="45" spans="1:8">
      <c r="A45" s="44" t="s">
        <v>121</v>
      </c>
      <c r="B45" s="20" t="s">
        <v>109</v>
      </c>
      <c r="E45" s="49">
        <f ca="1">IF('b. PCL values'!E45="","",'b. PCL values'!E45-'a. Performance'!E45)</f>
        <v>5.7450354733572961E-2</v>
      </c>
      <c r="F45" s="49">
        <f ca="1">IF('b. PCL values'!F45="","",'b. PCL values'!F45-'a. Performance'!F45)</f>
        <v>9.0024193216028281E-2</v>
      </c>
      <c r="G45" s="49">
        <f ca="1">IF('b. PCL values'!G45="","",'b. PCL values'!G45-'a. Performance'!G45)</f>
        <v>0.10503952762423913</v>
      </c>
      <c r="H45" s="49">
        <f ca="1">IF('b. PCL values'!H45="","",'b. PCL values'!H45-'a. Performance'!H45)</f>
        <v>7.2908174385972718E-2</v>
      </c>
    </row>
    <row r="46" spans="1:8">
      <c r="A46" s="44" t="s">
        <v>121</v>
      </c>
      <c r="B46" s="20" t="s">
        <v>110</v>
      </c>
      <c r="E46" s="49">
        <f ca="1">IF('b. PCL values'!E46="","",'b. PCL values'!E46-'a. Performance'!E46)</f>
        <v>5.1717726744669665E-2</v>
      </c>
      <c r="F46" s="49">
        <f ca="1">IF('b. PCL values'!F46="","",'b. PCL values'!F46-'a. Performance'!F46)</f>
        <v>8.2884136681814408E-2</v>
      </c>
      <c r="G46" s="49">
        <f ca="1">IF('b. PCL values'!G46="","",'b. PCL values'!G46-'a. Performance'!G46)</f>
        <v>0.11595590613785992</v>
      </c>
      <c r="H46" s="49">
        <f ca="1">IF('b. PCL values'!H46="","",'b. PCL values'!H46-'a. Performance'!H46)</f>
        <v>0.1148074277725801</v>
      </c>
    </row>
    <row r="47" spans="1:8">
      <c r="A47" s="44" t="s">
        <v>121</v>
      </c>
      <c r="B47" s="20" t="s">
        <v>111</v>
      </c>
      <c r="E47" s="49">
        <f ca="1">IF('b. PCL values'!E47="","",'b. PCL values'!E47-'a. Performance'!E47)</f>
        <v>4.0290133943992265E-2</v>
      </c>
      <c r="F47" s="49">
        <f ca="1">IF('b. PCL values'!F47="","",'b. PCL values'!F47-'a. Performance'!F47)</f>
        <v>6.0867610952322855E-2</v>
      </c>
      <c r="G47" s="49">
        <f ca="1">IF('b. PCL values'!G47="","",'b. PCL values'!G47-'a. Performance'!G47)</f>
        <v>7.9109497441789689E-2</v>
      </c>
      <c r="H47" s="49">
        <f ca="1">IF('b. PCL values'!H47="","",'b. PCL values'!H47-'a. Performance'!H47)</f>
        <v>5.4399316723818682E-2</v>
      </c>
    </row>
    <row r="48" spans="1:8">
      <c r="A48" s="44" t="s">
        <v>121</v>
      </c>
      <c r="B48" s="20" t="s">
        <v>112</v>
      </c>
      <c r="E48" s="49">
        <f ca="1">IF('b. PCL values'!E48="","",'b. PCL values'!E48-'a. Performance'!E48)</f>
        <v>6.6000677494973917E-2</v>
      </c>
      <c r="F48" s="49">
        <f ca="1">IF('b. PCL values'!F48="","",'b. PCL values'!F48-'a. Performance'!F48)</f>
        <v>9.8363169599828992E-2</v>
      </c>
      <c r="G48" s="49">
        <f ca="1">IF('b. PCL values'!G48="","",'b. PCL values'!G48-'a. Performance'!G48)</f>
        <v>0.11716860540296756</v>
      </c>
      <c r="H48" s="49">
        <f ca="1">IF('b. PCL values'!H48="","",'b. PCL values'!H48-'a. Performance'!H48)</f>
        <v>9.3046123850699769E-2</v>
      </c>
    </row>
    <row r="49" spans="1:9">
      <c r="A49" s="44" t="s">
        <v>121</v>
      </c>
      <c r="B49" s="20" t="s">
        <v>113</v>
      </c>
      <c r="E49" s="49">
        <f ca="1">IF('b. PCL values'!E49="","",'b. PCL values'!E49-'a. Performance'!E49)</f>
        <v>5.4472849519117392E-2</v>
      </c>
      <c r="F49" s="49">
        <f ca="1">IF('b. PCL values'!F49="","",'b. PCL values'!F49-'a. Performance'!F49)</f>
        <v>9.6048723404246056E-2</v>
      </c>
      <c r="G49" s="49">
        <f ca="1">IF('b. PCL values'!G49="","",'b. PCL values'!G49-'a. Performance'!G49)</f>
        <v>0.12221705454902609</v>
      </c>
      <c r="H49" s="49">
        <f ca="1">IF('b. PCL values'!H49="","",'b. PCL values'!H49-'a. Performance'!H49)</f>
        <v>8.3243763541651819E-2</v>
      </c>
    </row>
    <row r="50" spans="1:9">
      <c r="A50" s="44" t="s">
        <v>121</v>
      </c>
      <c r="B50" s="20" t="s">
        <v>114</v>
      </c>
      <c r="E50" s="49">
        <f ca="1">IF('b. PCL values'!E50="","",'b. PCL values'!E50-'a. Performance'!E50)</f>
        <v>5.8820258943959869E-2</v>
      </c>
      <c r="F50" s="49">
        <f ca="1">IF('b. PCL values'!F50="","",'b. PCL values'!F50-'a. Performance'!F50)</f>
        <v>9.633381220692229E-2</v>
      </c>
      <c r="G50" s="49">
        <f ca="1">IF('b. PCL values'!G50="","",'b. PCL values'!G50-'a. Performance'!G50)</f>
        <v>0.13664027783092739</v>
      </c>
      <c r="H50" s="49">
        <f ca="1">IF('b. PCL values'!H50="","",'b. PCL values'!H50-'a. Performance'!H50)</f>
        <v>9.4250152916538044E-2</v>
      </c>
    </row>
    <row r="51" spans="1:9">
      <c r="A51" s="44" t="s">
        <v>121</v>
      </c>
      <c r="B51" s="20" t="s">
        <v>115</v>
      </c>
      <c r="E51" s="49">
        <f ca="1">IF('b. PCL values'!E51="","",'b. PCL values'!E51-'a. Performance'!E51)</f>
        <v>4.7477841439179935E-2</v>
      </c>
      <c r="F51" s="49">
        <f ca="1">IF('b. PCL values'!F51="","",'b. PCL values'!F51-'a. Performance'!F51)</f>
        <v>4.7357751457036357E-2</v>
      </c>
      <c r="G51" s="49">
        <f ca="1">IF('b. PCL values'!G51="","",'b. PCL values'!G51-'a. Performance'!G51)</f>
        <v>7.9114783471674555E-2</v>
      </c>
      <c r="H51" s="49">
        <f ca="1">IF('b. PCL values'!H51="","",'b. PCL values'!H51-'a. Performance'!H51)</f>
        <v>5.4641707627618247E-2</v>
      </c>
    </row>
    <row r="52" spans="1:9">
      <c r="A52" s="44"/>
      <c r="B52" s="22" t="s">
        <v>119</v>
      </c>
      <c r="E52" s="51"/>
      <c r="F52" s="51"/>
      <c r="G52" s="51"/>
      <c r="H52" s="51"/>
    </row>
    <row r="53" spans="1:9">
      <c r="A53" s="44" t="s">
        <v>121</v>
      </c>
      <c r="B53" s="20" t="s">
        <v>102</v>
      </c>
      <c r="E53" s="49"/>
      <c r="F53" s="49"/>
      <c r="G53" s="49"/>
      <c r="H53" s="49"/>
    </row>
    <row r="54" spans="1:9">
      <c r="A54" s="44" t="s">
        <v>121</v>
      </c>
      <c r="B54" s="20" t="s">
        <v>114</v>
      </c>
      <c r="E54" s="49"/>
      <c r="F54" s="49"/>
      <c r="G54" s="49"/>
      <c r="H54" s="49"/>
    </row>
    <row r="55" spans="1:9">
      <c r="A55" s="44"/>
      <c r="B55" s="22" t="s">
        <v>120</v>
      </c>
      <c r="E55" s="51"/>
      <c r="F55" s="51"/>
      <c r="G55" s="51"/>
      <c r="H55" s="51"/>
    </row>
    <row r="56" spans="1:9">
      <c r="A56" s="44" t="s">
        <v>121</v>
      </c>
      <c r="B56" s="20" t="s">
        <v>102</v>
      </c>
      <c r="E56" s="49"/>
      <c r="F56" s="49"/>
      <c r="G56" s="49"/>
      <c r="H56" s="49"/>
    </row>
    <row r="57" spans="1:9">
      <c r="A57" s="44" t="s">
        <v>121</v>
      </c>
      <c r="B57" s="20" t="s">
        <v>114</v>
      </c>
      <c r="E57" s="49"/>
      <c r="F57" s="49"/>
      <c r="G57" s="49"/>
      <c r="H57" s="49"/>
    </row>
    <row r="58" spans="1:9">
      <c r="A58" s="41"/>
      <c r="E58" s="44" t="s">
        <v>198</v>
      </c>
      <c r="F58" s="44" t="s">
        <v>199</v>
      </c>
      <c r="G58" s="44" t="s">
        <v>200</v>
      </c>
      <c r="H58" s="44" t="s">
        <v>201</v>
      </c>
    </row>
    <row r="59" spans="1:9">
      <c r="A59" s="41"/>
    </row>
    <row r="60" spans="1:9">
      <c r="A60" s="41"/>
    </row>
    <row r="61" spans="1:9" s="38" customFormat="1" ht="14.25" customHeight="1">
      <c r="B61" s="38" t="s">
        <v>122</v>
      </c>
    </row>
    <row r="62" spans="1:9">
      <c r="A62" s="41"/>
      <c r="B62" s="22" t="s">
        <v>118</v>
      </c>
      <c r="C62" s="22" t="s">
        <v>129</v>
      </c>
      <c r="D62" s="22" t="s">
        <v>130</v>
      </c>
      <c r="E62" s="22" t="s">
        <v>131</v>
      </c>
      <c r="F62" s="22" t="s">
        <v>132</v>
      </c>
      <c r="G62" s="22" t="s">
        <v>133</v>
      </c>
      <c r="H62" s="22" t="s">
        <v>134</v>
      </c>
      <c r="I62" s="48" t="s">
        <v>202</v>
      </c>
    </row>
    <row r="63" spans="1:9">
      <c r="A63" s="44" t="s">
        <v>161</v>
      </c>
      <c r="B63" s="20" t="s">
        <v>68</v>
      </c>
      <c r="E63" s="52">
        <f ca="1">IF('b. PCL values'!E63="","",'b. PCL values'!E63-'a. Performance'!E63)</f>
        <v>1.4670166666666677</v>
      </c>
      <c r="F63" s="52">
        <f ca="1">IF('b. PCL values'!F63="","",'b. PCL values'!F63-'a. Performance'!F63)</f>
        <v>-3.6589</v>
      </c>
      <c r="G63" s="52">
        <f ca="1">IF('b. PCL values'!G63="","",'b. PCL values'!G63-'a. Performance'!G63)</f>
        <v>-8.8386999999999993</v>
      </c>
      <c r="H63" s="52">
        <f ca="1">IF('b. PCL values'!H63="","",'b. PCL values'!H63-'a. Performance'!H63)</f>
        <v>-3.7493833333333315</v>
      </c>
      <c r="I63" s="41">
        <v>1440</v>
      </c>
    </row>
    <row r="64" spans="1:9">
      <c r="A64" s="44" t="s">
        <v>161</v>
      </c>
      <c r="B64" s="20" t="s">
        <v>100</v>
      </c>
      <c r="E64" s="52">
        <f ca="1">IF('b. PCL values'!E64="","",'b. PCL values'!E64-'a. Performance'!E64)</f>
        <v>-4.6398666666666655</v>
      </c>
      <c r="F64" s="52">
        <f ca="1">IF('b. PCL values'!F64="","",'b. PCL values'!F64-'a. Performance'!F64)</f>
        <v>-10.144816666666667</v>
      </c>
      <c r="G64" s="52">
        <f ca="1">IF('b. PCL values'!G64="","",'b. PCL values'!G64-'a. Performance'!G64)</f>
        <v>-38.77173333333333</v>
      </c>
      <c r="H64" s="52">
        <f ca="1">IF('b. PCL values'!H64="","",'b. PCL values'!H64-'a. Performance'!H64)</f>
        <v>-17.87555</v>
      </c>
      <c r="I64" s="41">
        <v>1440</v>
      </c>
    </row>
    <row r="65" spans="1:9">
      <c r="A65" s="44" t="s">
        <v>161</v>
      </c>
      <c r="B65" s="20" t="s">
        <v>101</v>
      </c>
      <c r="E65" s="52">
        <f ca="1">IF('b. PCL values'!E65="","",'b. PCL values'!E65-'a. Performance'!E65)</f>
        <v>-62.94713333333334</v>
      </c>
      <c r="F65" s="52">
        <f ca="1">IF('b. PCL values'!F65="","",'b. PCL values'!F65-'a. Performance'!F65)</f>
        <v>-31.720316666666669</v>
      </c>
      <c r="G65" s="52">
        <f ca="1">IF('b. PCL values'!G65="","",'b. PCL values'!G65-'a. Performance'!G65)</f>
        <v>-12.255283333333335</v>
      </c>
      <c r="H65" s="52">
        <f ca="1">IF('b. PCL values'!H65="","",'b. PCL values'!H65-'a. Performance'!H65)</f>
        <v>-5.9434666666666649</v>
      </c>
      <c r="I65" s="41">
        <v>1440</v>
      </c>
    </row>
    <row r="66" spans="1:9">
      <c r="A66" s="44" t="s">
        <v>161</v>
      </c>
      <c r="B66" s="20" t="s">
        <v>102</v>
      </c>
      <c r="E66" s="52">
        <f ca="1">IF('b. PCL values'!E66="","",'b. PCL values'!E66-'a. Performance'!E66)</f>
        <v>2.4316833333333339</v>
      </c>
      <c r="F66" s="52">
        <f ca="1">IF('b. PCL values'!F66="","",'b. PCL values'!F66-'a. Performance'!F66)</f>
        <v>-5.612733333333332</v>
      </c>
      <c r="G66" s="52">
        <f ca="1">IF('b. PCL values'!G66="","",'b. PCL values'!G66-'a. Performance'!G66)</f>
        <v>-2.5381666666666662</v>
      </c>
      <c r="H66" s="52">
        <f ca="1">IF('b. PCL values'!H66="","",'b. PCL values'!H66-'a. Performance'!H66)</f>
        <v>-0.14653333333333229</v>
      </c>
      <c r="I66" s="41">
        <v>1440</v>
      </c>
    </row>
    <row r="67" spans="1:9">
      <c r="A67" s="44" t="s">
        <v>161</v>
      </c>
      <c r="B67" s="20" t="s">
        <v>103</v>
      </c>
      <c r="E67" s="52">
        <f ca="1">IF('b. PCL values'!E67="","",'b. PCL values'!E67-'a. Performance'!E67)</f>
        <v>-5.1203833333333302</v>
      </c>
      <c r="F67" s="52">
        <f ca="1">IF('b. PCL values'!F67="","",'b. PCL values'!F67-'a. Performance'!F67)</f>
        <v>-6.5274166666666664</v>
      </c>
      <c r="G67" s="52">
        <f ca="1">IF('b. PCL values'!G67="","",'b. PCL values'!G67-'a. Performance'!G67)</f>
        <v>-3.4146333333333336</v>
      </c>
      <c r="H67" s="52">
        <f ca="1">IF('b. PCL values'!H67="","",'b. PCL values'!H67-'a. Performance'!H67)</f>
        <v>-1.2904166666666663</v>
      </c>
      <c r="I67" s="41">
        <v>1440</v>
      </c>
    </row>
    <row r="68" spans="1:9">
      <c r="A68" s="44" t="s">
        <v>161</v>
      </c>
      <c r="B68" s="20" t="s">
        <v>104</v>
      </c>
      <c r="E68" s="52">
        <f ca="1">IF('b. PCL values'!E68="","",'b. PCL values'!E68-'a. Performance'!E68)</f>
        <v>0.86003333333333387</v>
      </c>
      <c r="F68" s="52">
        <f ca="1">IF('b. PCL values'!F68="","",'b. PCL values'!F68-'a. Performance'!F68)</f>
        <v>-7.5333333333333323</v>
      </c>
      <c r="G68" s="52">
        <f ca="1">IF('b. PCL values'!G68="","",'b. PCL values'!G68-'a. Performance'!G68)</f>
        <v>-2.9499999999999984</v>
      </c>
      <c r="H68" s="52">
        <f ca="1">IF('b. PCL values'!H68="","",'b. PCL values'!H68-'a. Performance'!H68)</f>
        <v>-3.8860666666666654</v>
      </c>
      <c r="I68" s="41">
        <v>1440</v>
      </c>
    </row>
    <row r="69" spans="1:9">
      <c r="A69" s="44" t="s">
        <v>161</v>
      </c>
      <c r="B69" s="20" t="s">
        <v>105</v>
      </c>
      <c r="E69" s="52">
        <f ca="1">IF('b. PCL values'!E69="","",'b. PCL values'!E69-'a. Performance'!E69)</f>
        <v>-6.2175499999999984</v>
      </c>
      <c r="F69" s="52">
        <f ca="1">IF('b. PCL values'!F69="","",'b. PCL values'!F69-'a. Performance'!F69)</f>
        <v>-3.2322999999999995</v>
      </c>
      <c r="G69" s="52">
        <f ca="1">IF('b. PCL values'!G69="","",'b. PCL values'!G69-'a. Performance'!G69)</f>
        <v>-82.245449999999991</v>
      </c>
      <c r="H69" s="52">
        <f ca="1">IF('b. PCL values'!H69="","",'b. PCL values'!H69-'a. Performance'!H69)</f>
        <v>-76.163866666666664</v>
      </c>
      <c r="I69" s="41">
        <v>1440</v>
      </c>
    </row>
    <row r="70" spans="1:9">
      <c r="A70" s="44" t="s">
        <v>161</v>
      </c>
      <c r="B70" s="20" t="s">
        <v>106</v>
      </c>
      <c r="E70" s="52">
        <f ca="1">IF('b. PCL values'!E70="","",'b. PCL values'!E70-'a. Performance'!E70)</f>
        <v>-7.1535000000000002</v>
      </c>
      <c r="F70" s="52">
        <f ca="1">IF('b. PCL values'!F70="","",'b. PCL values'!F70-'a. Performance'!F70)</f>
        <v>-4.9159833333333323</v>
      </c>
      <c r="G70" s="52">
        <f ca="1">IF('b. PCL values'!G70="","",'b. PCL values'!G70-'a. Performance'!G70)</f>
        <v>-14.151949999999999</v>
      </c>
      <c r="H70" s="52">
        <f ca="1">IF('b. PCL values'!H70="","",'b. PCL values'!H70-'a. Performance'!H70)</f>
        <v>-11.545100000000001</v>
      </c>
      <c r="I70" s="41">
        <v>1440</v>
      </c>
    </row>
    <row r="71" spans="1:9">
      <c r="A71" s="44" t="s">
        <v>161</v>
      </c>
      <c r="B71" s="20" t="s">
        <v>107</v>
      </c>
      <c r="E71" s="52">
        <f ca="1">IF('b. PCL values'!E71="","",'b. PCL values'!E71-'a. Performance'!E71)</f>
        <v>1.7411500000000011</v>
      </c>
      <c r="F71" s="52">
        <f ca="1">IF('b. PCL values'!F71="","",'b. PCL values'!F71-'a. Performance'!F71)</f>
        <v>-1.8846333333333325</v>
      </c>
      <c r="G71" s="52">
        <f ca="1">IF('b. PCL values'!G71="","",'b. PCL values'!G71-'a. Performance'!G71)</f>
        <v>-32.9983</v>
      </c>
      <c r="H71" s="52">
        <f ca="1">IF('b. PCL values'!H71="","",'b. PCL values'!H71-'a. Performance'!H71)</f>
        <v>-4.2732666666666654</v>
      </c>
      <c r="I71" s="41">
        <v>1440</v>
      </c>
    </row>
    <row r="72" spans="1:9">
      <c r="A72" s="44" t="s">
        <v>161</v>
      </c>
      <c r="B72" s="20" t="s">
        <v>108</v>
      </c>
      <c r="E72" s="52">
        <f ca="1">IF('b. PCL values'!E72="","",'b. PCL values'!E72-'a. Performance'!E72)</f>
        <v>1.9320333333333348</v>
      </c>
      <c r="F72" s="52">
        <f ca="1">IF('b. PCL values'!F72="","",'b. PCL values'!F72-'a. Performance'!F72)</f>
        <v>1.9335666666666675</v>
      </c>
      <c r="G72" s="52">
        <f ca="1">IF('b. PCL values'!G72="","",'b. PCL values'!G72-'a. Performance'!G72)</f>
        <v>1.5914333333333337</v>
      </c>
      <c r="H72" s="52">
        <f ca="1">IF('b. PCL values'!H72="","",'b. PCL values'!H72-'a. Performance'!H72)</f>
        <v>-0.19856666666666634</v>
      </c>
      <c r="I72" s="41">
        <v>1440</v>
      </c>
    </row>
    <row r="73" spans="1:9">
      <c r="A73" s="44" t="s">
        <v>161</v>
      </c>
      <c r="B73" s="20" t="s">
        <v>109</v>
      </c>
      <c r="E73" s="52">
        <f ca="1">IF('b. PCL values'!E73="","",'b. PCL values'!E73-'a. Performance'!E73)</f>
        <v>-0.74194999999999922</v>
      </c>
      <c r="F73" s="52">
        <f ca="1">IF('b. PCL values'!F73="","",'b. PCL values'!F73-'a. Performance'!F73)</f>
        <v>-4.5007166666666665</v>
      </c>
      <c r="G73" s="52">
        <f ca="1">IF('b. PCL values'!G73="","",'b. PCL values'!G73-'a. Performance'!G73)</f>
        <v>-3.7059333333333315</v>
      </c>
      <c r="H73" s="52">
        <f ca="1">IF('b. PCL values'!H73="","",'b. PCL values'!H73-'a. Performance'!H73)</f>
        <v>-5.2063166666666669</v>
      </c>
      <c r="I73" s="41">
        <v>1440</v>
      </c>
    </row>
    <row r="74" spans="1:9">
      <c r="A74" s="44" t="s">
        <v>161</v>
      </c>
      <c r="B74" s="20" t="s">
        <v>110</v>
      </c>
      <c r="E74" s="52">
        <f ca="1">IF('b. PCL values'!E74="","",'b. PCL values'!E74-'a. Performance'!E74)</f>
        <v>0.68006666666666682</v>
      </c>
      <c r="F74" s="52">
        <f ca="1">IF('b. PCL values'!F74="","",'b. PCL values'!F74-'a. Performance'!F74)</f>
        <v>2.4241500000000009</v>
      </c>
      <c r="G74" s="52">
        <f ca="1">IF('b. PCL values'!G74="","",'b. PCL values'!G74-'a. Performance'!G74)</f>
        <v>-7.125283333333333</v>
      </c>
      <c r="H74" s="52">
        <f ca="1">IF('b. PCL values'!H74="","",'b. PCL values'!H74-'a. Performance'!H74)</f>
        <v>2.6087500000000006</v>
      </c>
      <c r="I74" s="41">
        <v>1440</v>
      </c>
    </row>
    <row r="75" spans="1:9">
      <c r="A75" s="44" t="s">
        <v>161</v>
      </c>
      <c r="B75" s="20" t="s">
        <v>111</v>
      </c>
      <c r="E75" s="52">
        <f ca="1">IF('b. PCL values'!E75="","",'b. PCL values'!E75-'a. Performance'!E75)</f>
        <v>-23.785616666666666</v>
      </c>
      <c r="F75" s="52">
        <f ca="1">IF('b. PCL values'!F75="","",'b. PCL values'!F75-'a. Performance'!F75)</f>
        <v>3.6145166666666673</v>
      </c>
      <c r="G75" s="52">
        <f ca="1">IF('b. PCL values'!G75="","",'b. PCL values'!G75-'a. Performance'!G75)</f>
        <v>-2.306683333333333</v>
      </c>
      <c r="H75" s="52">
        <f ca="1">IF('b. PCL values'!H75="","",'b. PCL values'!H75-'a. Performance'!H75)</f>
        <v>-4.0166666666666666</v>
      </c>
      <c r="I75" s="41">
        <v>1440</v>
      </c>
    </row>
    <row r="76" spans="1:9">
      <c r="A76" s="44" t="s">
        <v>161</v>
      </c>
      <c r="B76" s="20" t="s">
        <v>112</v>
      </c>
      <c r="E76" s="52">
        <f ca="1">IF('b. PCL values'!E76="","",'b. PCL values'!E76-'a. Performance'!E76)</f>
        <v>3.6860000000000008</v>
      </c>
      <c r="F76" s="52">
        <f ca="1">IF('b. PCL values'!F76="","",'b. PCL values'!F76-'a. Performance'!F76)</f>
        <v>3.7842000000000002</v>
      </c>
      <c r="G76" s="52">
        <f ca="1">IF('b. PCL values'!G76="","",'b. PCL values'!G76-'a. Performance'!G76)</f>
        <v>3.3923333333333341</v>
      </c>
      <c r="H76" s="52">
        <f ca="1">IF('b. PCL values'!H76="","",'b. PCL values'!H76-'a. Performance'!H76)</f>
        <v>3.8717500000000005</v>
      </c>
      <c r="I76" s="41">
        <v>1440</v>
      </c>
    </row>
    <row r="77" spans="1:9">
      <c r="A77" s="44" t="s">
        <v>161</v>
      </c>
      <c r="B77" s="20" t="s">
        <v>113</v>
      </c>
      <c r="E77" s="52">
        <f ca="1">IF('b. PCL values'!E77="","",'b. PCL values'!E77-'a. Performance'!E77)</f>
        <v>-24.954266666666669</v>
      </c>
      <c r="F77" s="52">
        <f ca="1">IF('b. PCL values'!F77="","",'b. PCL values'!F77-'a. Performance'!F77)</f>
        <v>-66.420433333333321</v>
      </c>
      <c r="G77" s="52">
        <f ca="1">IF('b. PCL values'!G77="","",'b. PCL values'!G77-'a. Performance'!G77)</f>
        <v>-161.08849999999998</v>
      </c>
      <c r="H77" s="52">
        <f ca="1">IF('b. PCL values'!H77="","",'b. PCL values'!H77-'a. Performance'!H77)</f>
        <v>-35.337916666666672</v>
      </c>
      <c r="I77" s="41">
        <v>1440</v>
      </c>
    </row>
    <row r="78" spans="1:9">
      <c r="A78" s="44" t="s">
        <v>161</v>
      </c>
      <c r="B78" s="20" t="s">
        <v>114</v>
      </c>
      <c r="E78" s="52">
        <f ca="1">IF('b. PCL values'!E78="","",'b. PCL values'!E78-'a. Performance'!E78)</f>
        <v>1.9465166666666676</v>
      </c>
      <c r="F78" s="52">
        <f ca="1">IF('b. PCL values'!F78="","",'b. PCL values'!F78-'a. Performance'!F78)</f>
        <v>2.8905500000000006</v>
      </c>
      <c r="G78" s="52">
        <f ca="1">IF('b. PCL values'!G78="","",'b. PCL values'!G78-'a. Performance'!G78)</f>
        <v>1.2683000000000009</v>
      </c>
      <c r="H78" s="52">
        <f ca="1">IF('b. PCL values'!H78="","",'b. PCL values'!H78-'a. Performance'!H78)</f>
        <v>1.3170666666666664</v>
      </c>
      <c r="I78" s="41">
        <v>1440</v>
      </c>
    </row>
    <row r="79" spans="1:9">
      <c r="A79" s="44" t="s">
        <v>161</v>
      </c>
      <c r="B79" s="20" t="s">
        <v>115</v>
      </c>
      <c r="E79" s="52">
        <f ca="1">IF('b. PCL values'!E79="","",'b. PCL values'!E79-'a. Performance'!E79)</f>
        <v>-0.43678333333333175</v>
      </c>
      <c r="F79" s="52">
        <f ca="1">IF('b. PCL values'!F79="","",'b. PCL values'!F79-'a. Performance'!F79)</f>
        <v>3.1733833333333337</v>
      </c>
      <c r="G79" s="52">
        <f ca="1">IF('b. PCL values'!G79="","",'b. PCL values'!G79-'a. Performance'!G79)</f>
        <v>2.0108000000000006</v>
      </c>
      <c r="H79" s="52">
        <f ca="1">IF('b. PCL values'!H79="","",'b. PCL values'!H79-'a. Performance'!H79)</f>
        <v>1.8043666666666667</v>
      </c>
      <c r="I79" s="41">
        <v>1440</v>
      </c>
    </row>
    <row r="80" spans="1:9">
      <c r="A80" s="41"/>
      <c r="E80" s="44" t="s">
        <v>181</v>
      </c>
      <c r="F80" s="44" t="s">
        <v>182</v>
      </c>
      <c r="G80" s="44" t="s">
        <v>183</v>
      </c>
      <c r="H80" s="44" t="s">
        <v>184</v>
      </c>
    </row>
    <row r="81" spans="1:8">
      <c r="A81" s="41"/>
    </row>
    <row r="82" spans="1:8">
      <c r="A82" s="41"/>
    </row>
    <row r="83" spans="1:8" s="38" customFormat="1" ht="14.25" customHeight="1">
      <c r="B83" s="38" t="s">
        <v>123</v>
      </c>
    </row>
    <row r="84" spans="1:8">
      <c r="A84" s="41"/>
      <c r="B84" s="22" t="s">
        <v>118</v>
      </c>
      <c r="C84" s="22" t="s">
        <v>129</v>
      </c>
      <c r="D84" s="22" t="s">
        <v>130</v>
      </c>
      <c r="E84" s="22" t="s">
        <v>131</v>
      </c>
      <c r="F84" s="22" t="s">
        <v>132</v>
      </c>
      <c r="G84" s="22" t="s">
        <v>133</v>
      </c>
      <c r="H84" s="77"/>
    </row>
    <row r="85" spans="1:8">
      <c r="A85" s="44" t="s">
        <v>163</v>
      </c>
      <c r="B85" s="20" t="s">
        <v>68</v>
      </c>
      <c r="E85" s="52">
        <f ca="1">IF('b. PCL values'!E85="","",'b. PCL values'!E85-'a. Performance'!E85)</f>
        <v>1.9756989495000088</v>
      </c>
      <c r="F85" s="52">
        <f ca="1">IF('b. PCL values'!F85="","",'b. PCL values'!F85-'a. Performance'!F85)</f>
        <v>-0.14101050799699166</v>
      </c>
      <c r="G85" s="52">
        <f ca="1">IF('b. PCL values'!G85="","",'b. PCL values'!G85-'a. Performance'!G85)</f>
        <v>-1.8573927071060048</v>
      </c>
      <c r="H85" s="78"/>
    </row>
    <row r="86" spans="1:8">
      <c r="A86" s="44" t="s">
        <v>163</v>
      </c>
      <c r="B86" s="20" t="s">
        <v>100</v>
      </c>
      <c r="E86" s="52">
        <f ca="1">IF('b. PCL values'!E86="","",'b. PCL values'!E86-'a. Performance'!E86)</f>
        <v>0.87691459587821186</v>
      </c>
      <c r="F86" s="52">
        <f ca="1">IF('b. PCL values'!F86="","",'b. PCL values'!F86-'a. Performance'!F86)</f>
        <v>-0.98109827917213366</v>
      </c>
      <c r="G86" s="52">
        <f ca="1">IF('b. PCL values'!G86="","",'b. PCL values'!G86-'a. Performance'!G86)</f>
        <v>-0.52800616295962044</v>
      </c>
      <c r="H86" s="78"/>
    </row>
    <row r="87" spans="1:8">
      <c r="A87" s="44" t="s">
        <v>163</v>
      </c>
      <c r="B87" s="20" t="s">
        <v>101</v>
      </c>
      <c r="E87" s="52" t="str">
        <f>IF('b. PCL values'!E87="","",'b. PCL values'!E87-'a. Performance'!E87)</f>
        <v/>
      </c>
      <c r="F87" s="52" t="str">
        <f>IF('b. PCL values'!F87="","",'b. PCL values'!F87-'a. Performance'!F87)</f>
        <v/>
      </c>
      <c r="G87" s="52" t="str">
        <f>IF('b. PCL values'!G87="","",'b. PCL values'!G87-'a. Performance'!G87)</f>
        <v/>
      </c>
      <c r="H87" s="78"/>
    </row>
    <row r="88" spans="1:8">
      <c r="A88" s="44" t="s">
        <v>163</v>
      </c>
      <c r="B88" s="20" t="s">
        <v>102</v>
      </c>
      <c r="E88" s="52">
        <f ca="1">IF('b. PCL values'!E88="","",'b. PCL values'!E88-'a. Performance'!E88)</f>
        <v>-3.8055296470402169</v>
      </c>
      <c r="F88" s="52">
        <f ca="1">IF('b. PCL values'!F88="","",'b. PCL values'!F88-'a. Performance'!F88)</f>
        <v>-2.0333629205266774</v>
      </c>
      <c r="G88" s="52">
        <f ca="1">IF('b. PCL values'!G88="","",'b. PCL values'!G88-'a. Performance'!G88)</f>
        <v>0.10286476938607692</v>
      </c>
      <c r="H88" s="78"/>
    </row>
    <row r="89" spans="1:8">
      <c r="A89" s="44" t="s">
        <v>163</v>
      </c>
      <c r="B89" s="20" t="s">
        <v>103</v>
      </c>
      <c r="E89" s="52">
        <f ca="1">IF('b. PCL values'!E89="","",'b. PCL values'!E89-'a. Performance'!E89)</f>
        <v>6.4225520868127717E-2</v>
      </c>
      <c r="F89" s="52">
        <f ca="1">IF('b. PCL values'!F89="","",'b. PCL values'!F89-'a. Performance'!F89)</f>
        <v>-2.2634390792708263</v>
      </c>
      <c r="G89" s="52">
        <f ca="1">IF('b. PCL values'!G89="","",'b. PCL values'!G89-'a. Performance'!G89)</f>
        <v>-4.3313372375744521</v>
      </c>
      <c r="H89" s="78"/>
    </row>
    <row r="90" spans="1:8">
      <c r="A90" s="44" t="s">
        <v>163</v>
      </c>
      <c r="B90" s="20" t="s">
        <v>104</v>
      </c>
      <c r="E90" s="52">
        <f ca="1">IF('b. PCL values'!E90="","",'b. PCL values'!E90-'a. Performance'!E90)</f>
        <v>2.1586475942782855</v>
      </c>
      <c r="F90" s="52">
        <f ca="1">IF('b. PCL values'!F90="","",'b. PCL values'!F90-'a. Performance'!F90)</f>
        <v>1.5850515463917532</v>
      </c>
      <c r="G90" s="52">
        <f ca="1">IF('b. PCL values'!G90="","",'b. PCL values'!G90-'a. Performance'!G90)</f>
        <v>-5.2137633428340919</v>
      </c>
      <c r="H90" s="78"/>
    </row>
    <row r="91" spans="1:8">
      <c r="A91" s="44" t="s">
        <v>163</v>
      </c>
      <c r="B91" s="20" t="s">
        <v>105</v>
      </c>
      <c r="E91" s="52">
        <f ca="1">IF('b. PCL values'!E91="","",'b. PCL values'!E91-'a. Performance'!E91)</f>
        <v>1.1432626287771086E-2</v>
      </c>
      <c r="F91" s="52">
        <f ca="1">IF('b. PCL values'!F91="","",'b. PCL values'!F91-'a. Performance'!F91)</f>
        <v>0.9722506919378695</v>
      </c>
      <c r="G91" s="52">
        <f ca="1">IF('b. PCL values'!G91="","",'b. PCL values'!G91-'a. Performance'!G91)</f>
        <v>0.78344831772424328</v>
      </c>
      <c r="H91" s="78"/>
    </row>
    <row r="92" spans="1:8">
      <c r="A92" s="44" t="s">
        <v>163</v>
      </c>
      <c r="B92" s="20" t="s">
        <v>106</v>
      </c>
      <c r="E92" s="52" t="str">
        <f>IF('b. PCL values'!E92="","",'b. PCL values'!E92-'a. Performance'!E92)</f>
        <v/>
      </c>
      <c r="F92" s="52" t="str">
        <f>IF('b. PCL values'!F92="","",'b. PCL values'!F92-'a. Performance'!F92)</f>
        <v/>
      </c>
      <c r="G92" s="52" t="str">
        <f>IF('b. PCL values'!G92="","",'b. PCL values'!G92-'a. Performance'!G92)</f>
        <v/>
      </c>
      <c r="H92" s="78"/>
    </row>
    <row r="93" spans="1:8">
      <c r="A93" s="44" t="s">
        <v>163</v>
      </c>
      <c r="B93" s="20" t="s">
        <v>107</v>
      </c>
      <c r="E93" s="52">
        <f ca="1">IF('b. PCL values'!E93="","",'b. PCL values'!E93-'a. Performance'!E93)</f>
        <v>-1.041836361670434E-2</v>
      </c>
      <c r="F93" s="52">
        <f ca="1">IF('b. PCL values'!F93="","",'b. PCL values'!F93-'a. Performance'!F93)</f>
        <v>1.0953024154974109</v>
      </c>
      <c r="G93" s="52">
        <f ca="1">IF('b. PCL values'!G93="","",'b. PCL values'!G93-'a. Performance'!G93)</f>
        <v>1.3721091624768675</v>
      </c>
      <c r="H93" s="78"/>
    </row>
    <row r="94" spans="1:8">
      <c r="A94" s="44" t="s">
        <v>163</v>
      </c>
      <c r="B94" s="20" t="s">
        <v>108</v>
      </c>
      <c r="E94" s="52">
        <f ca="1">IF('b. PCL values'!E94="","",'b. PCL values'!E94-'a. Performance'!E94)</f>
        <v>-2.2841758867041797</v>
      </c>
      <c r="F94" s="52">
        <f ca="1">IF('b. PCL values'!F94="","",'b. PCL values'!F94-'a. Performance'!F94)</f>
        <v>-2.5423512268496751</v>
      </c>
      <c r="G94" s="52">
        <f ca="1">IF('b. PCL values'!G94="","",'b. PCL values'!G94-'a. Performance'!G94)</f>
        <v>-1.4501451428198529</v>
      </c>
      <c r="H94" s="78"/>
    </row>
    <row r="95" spans="1:8">
      <c r="A95" s="44" t="s">
        <v>163</v>
      </c>
      <c r="B95" s="20" t="s">
        <v>109</v>
      </c>
      <c r="E95" s="52">
        <f ca="1">IF('b. PCL values'!E95="","",'b. PCL values'!E95-'a. Performance'!E95)</f>
        <v>9.229023955382722</v>
      </c>
      <c r="F95" s="52">
        <f ca="1">IF('b. PCL values'!F95="","",'b. PCL values'!F95-'a. Performance'!F95)</f>
        <v>9.5137115031935977</v>
      </c>
      <c r="G95" s="52">
        <f ca="1">IF('b. PCL values'!G95="","",'b. PCL values'!G95-'a. Performance'!G95)</f>
        <v>4.6710484521307585</v>
      </c>
      <c r="H95" s="78"/>
    </row>
    <row r="96" spans="1:8">
      <c r="A96" s="41"/>
      <c r="E96" s="44" t="s">
        <v>187</v>
      </c>
      <c r="F96" s="44" t="s">
        <v>188</v>
      </c>
      <c r="G96" s="44" t="s">
        <v>189</v>
      </c>
      <c r="H96" s="79"/>
    </row>
    <row r="97" spans="1:8">
      <c r="A97" s="41"/>
    </row>
    <row r="98" spans="1:8">
      <c r="A98" s="41"/>
    </row>
    <row r="99" spans="1:8" s="38" customFormat="1" ht="14.25" customHeight="1">
      <c r="B99" s="38" t="s">
        <v>124</v>
      </c>
    </row>
    <row r="100" spans="1:8">
      <c r="A100" s="41"/>
      <c r="B100" s="22" t="s">
        <v>118</v>
      </c>
      <c r="C100" s="22" t="s">
        <v>129</v>
      </c>
      <c r="D100" s="22" t="s">
        <v>130</v>
      </c>
      <c r="E100" s="22" t="s">
        <v>131</v>
      </c>
      <c r="F100" s="22" t="s">
        <v>132</v>
      </c>
      <c r="G100" s="22" t="s">
        <v>133</v>
      </c>
      <c r="H100" s="22" t="s">
        <v>134</v>
      </c>
    </row>
    <row r="101" spans="1:8">
      <c r="A101" s="44" t="s">
        <v>125</v>
      </c>
      <c r="B101" s="20" t="s">
        <v>68</v>
      </c>
      <c r="E101" s="82">
        <f ca="1">IF('b. PCL values'!E101="","",('b. PCL values'!E101-'a. Performance'!E101)/'b. PCL values'!E101)</f>
        <v>0.2070083632570815</v>
      </c>
      <c r="F101" s="80">
        <f ca="1">IF('b. PCL values'!F101="","",('b. PCL values'!F101-'a. Performance'!F101)/'b. PCL values'!F101)</f>
        <v>-6.1417811928655135E-2</v>
      </c>
      <c r="G101" s="80">
        <f ca="1">IF('b. PCL values'!G101="","",('b. PCL values'!G101-'a. Performance'!G101)/'b. PCL values'!G101)</f>
        <v>-7.0458633750318148E-2</v>
      </c>
      <c r="H101" s="80">
        <f ca="1">IF('b. PCL values'!H101="","",('b. PCL values'!H101-'a. Performance'!H101)/'b. PCL values'!H101)</f>
        <v>-0.57298087612620685</v>
      </c>
    </row>
    <row r="102" spans="1:8">
      <c r="A102" s="44" t="s">
        <v>125</v>
      </c>
      <c r="B102" s="20" t="s">
        <v>100</v>
      </c>
      <c r="E102" s="82">
        <f ca="1">IF('b. PCL values'!E102="","",('b. PCL values'!E102-'a. Performance'!E102)/'b. PCL values'!E102)</f>
        <v>-0.21965502340364537</v>
      </c>
      <c r="F102" s="80">
        <f ca="1">IF('b. PCL values'!F102="","",('b. PCL values'!F102-'a. Performance'!F102)/'b. PCL values'!F102)</f>
        <v>0.16699283110715002</v>
      </c>
      <c r="G102" s="80">
        <f ca="1">IF('b. PCL values'!G102="","",('b. PCL values'!G102-'a. Performance'!G102)/'b. PCL values'!G102)</f>
        <v>0.28128800402315401</v>
      </c>
      <c r="H102" s="80">
        <f ca="1">IF('b. PCL values'!H102="","",('b. PCL values'!H102-'a. Performance'!H102)/'b. PCL values'!H102)</f>
        <v>6.5201080549418602E-2</v>
      </c>
    </row>
    <row r="103" spans="1:8">
      <c r="A103" s="44" t="s">
        <v>125</v>
      </c>
      <c r="B103" s="20" t="s">
        <v>101</v>
      </c>
      <c r="E103" s="82">
        <f ca="1">IF('b. PCL values'!E103="","",('b. PCL values'!E103-'a. Performance'!E103)/'b. PCL values'!E103)</f>
        <v>-0.67287862261865738</v>
      </c>
      <c r="F103" s="80">
        <f ca="1">IF('b. PCL values'!F103="","",('b. PCL values'!F103-'a. Performance'!F103)/'b. PCL values'!F103)</f>
        <v>-0.43568504286094145</v>
      </c>
      <c r="G103" s="80">
        <f ca="1">IF('b. PCL values'!G103="","",('b. PCL values'!G103-'a. Performance'!G103)/'b. PCL values'!G103)</f>
        <v>0.12705890431925451</v>
      </c>
      <c r="H103" s="80">
        <f ca="1">IF('b. PCL values'!H103="","",('b. PCL values'!H103-'a. Performance'!H103)/'b. PCL values'!H103)</f>
        <v>-0.58264709755177169</v>
      </c>
    </row>
    <row r="104" spans="1:8">
      <c r="A104" s="44" t="s">
        <v>125</v>
      </c>
      <c r="B104" s="20" t="s">
        <v>102</v>
      </c>
      <c r="E104" s="82">
        <f ca="1">IF('b. PCL values'!E104="","",('b. PCL values'!E104-'a. Performance'!E104)/'b. PCL values'!E104)</f>
        <v>-0.12614296588026808</v>
      </c>
      <c r="F104" s="80">
        <f ca="1">IF('b. PCL values'!F104="","",('b. PCL values'!F104-'a. Performance'!F104)/'b. PCL values'!F104)</f>
        <v>-0.12600624448052919</v>
      </c>
      <c r="G104" s="80">
        <f ca="1">IF('b. PCL values'!G104="","",('b. PCL values'!G104-'a. Performance'!G104)/'b. PCL values'!G104)</f>
        <v>0.2346975869249614</v>
      </c>
      <c r="H104" s="80">
        <f ca="1">IF('b. PCL values'!H104="","",('b. PCL values'!H104-'a. Performance'!H104)/'b. PCL values'!H104)</f>
        <v>0.16030015752135318</v>
      </c>
    </row>
    <row r="105" spans="1:8">
      <c r="A105" s="44" t="s">
        <v>125</v>
      </c>
      <c r="B105" s="20" t="s">
        <v>103</v>
      </c>
      <c r="E105" s="82">
        <f ca="1">IF('b. PCL values'!E105="","",('b. PCL values'!E105-'a. Performance'!E105)/'b. PCL values'!E105)</f>
        <v>-0.10810796803957497</v>
      </c>
      <c r="F105" s="80">
        <f ca="1">IF('b. PCL values'!F105="","",('b. PCL values'!F105-'a. Performance'!F105)/'b. PCL values'!F105)</f>
        <v>1.2326088714557032E-2</v>
      </c>
      <c r="G105" s="80">
        <f ca="1">IF('b. PCL values'!G105="","",('b. PCL values'!G105-'a. Performance'!G105)/'b. PCL values'!G105)</f>
        <v>-4.7315549891288854E-2</v>
      </c>
      <c r="H105" s="80">
        <f ca="1">IF('b. PCL values'!H105="","",('b. PCL values'!H105-'a. Performance'!H105)/'b. PCL values'!H105)</f>
        <v>-0.15779238968391243</v>
      </c>
    </row>
    <row r="106" spans="1:8">
      <c r="A106" s="44" t="s">
        <v>125</v>
      </c>
      <c r="B106" s="20" t="s">
        <v>104</v>
      </c>
      <c r="E106" s="82">
        <f ca="1">IF('b. PCL values'!E106="","",('b. PCL values'!E106-'a. Performance'!E106)/'b. PCL values'!E106)</f>
        <v>0.18755833331166805</v>
      </c>
      <c r="F106" s="80">
        <f ca="1">IF('b. PCL values'!F106="","",('b. PCL values'!F106-'a. Performance'!F106)/'b. PCL values'!F106)</f>
        <v>0.52567359645947587</v>
      </c>
      <c r="G106" s="80">
        <f ca="1">IF('b. PCL values'!G106="","",('b. PCL values'!G106-'a. Performance'!G106)/'b. PCL values'!G106)</f>
        <v>0.59588176360366663</v>
      </c>
      <c r="H106" s="80">
        <f ca="1">IF('b. PCL values'!H106="","",('b. PCL values'!H106-'a. Performance'!H106)/'b. PCL values'!H106)</f>
        <v>0.48102004085973188</v>
      </c>
    </row>
    <row r="107" spans="1:8">
      <c r="A107" s="44" t="s">
        <v>125</v>
      </c>
      <c r="B107" s="20" t="s">
        <v>105</v>
      </c>
      <c r="E107" s="82">
        <f ca="1">IF('b. PCL values'!E107="","",('b. PCL values'!E107-'a. Performance'!E107)/'b. PCL values'!E107)</f>
        <v>-0.16400905332476526</v>
      </c>
      <c r="F107" s="80">
        <f ca="1">IF('b. PCL values'!F107="","",('b. PCL values'!F107-'a. Performance'!F107)/'b. PCL values'!F107)</f>
        <v>-0.86478770576444164</v>
      </c>
      <c r="G107" s="80">
        <f ca="1">IF('b. PCL values'!G107="","",('b. PCL values'!G107-'a. Performance'!G107)/'b. PCL values'!G107)</f>
        <v>-0.42140980311928133</v>
      </c>
      <c r="H107" s="80">
        <f ca="1">IF('b. PCL values'!H107="","",('b. PCL values'!H107-'a. Performance'!H107)/'b. PCL values'!H107)</f>
        <v>-0.78618792329264442</v>
      </c>
    </row>
    <row r="108" spans="1:8">
      <c r="A108" s="44" t="s">
        <v>125</v>
      </c>
      <c r="B108" s="20" t="s">
        <v>106</v>
      </c>
      <c r="E108" s="82">
        <f ca="1">IF('b. PCL values'!E108="","",('b. PCL values'!E108-'a. Performance'!E108)/'b. PCL values'!E108)</f>
        <v>-0.37232207613590834</v>
      </c>
      <c r="F108" s="80">
        <f ca="1">IF('b. PCL values'!F108="","",('b. PCL values'!F108-'a. Performance'!F108)/'b. PCL values'!F108)</f>
        <v>-1.1200016778154982</v>
      </c>
      <c r="G108" s="80">
        <f ca="1">IF('b. PCL values'!G108="","",('b. PCL values'!G108-'a. Performance'!G108)/'b. PCL values'!G108)</f>
        <v>-0.2061157266926423</v>
      </c>
      <c r="H108" s="80">
        <f ca="1">IF('b. PCL values'!H108="","",('b. PCL values'!H108-'a. Performance'!H108)/'b. PCL values'!H108)</f>
        <v>-0.30350693890089098</v>
      </c>
    </row>
    <row r="109" spans="1:8">
      <c r="A109" s="44" t="s">
        <v>125</v>
      </c>
      <c r="B109" s="20" t="s">
        <v>107</v>
      </c>
      <c r="E109" s="82">
        <f ca="1">IF('b. PCL values'!E109="","",('b. PCL values'!E109-'a. Performance'!E109)/'b. PCL values'!E109)</f>
        <v>-1.6587292847231621</v>
      </c>
      <c r="F109" s="80">
        <f ca="1">IF('b. PCL values'!F109="","",('b. PCL values'!F109-'a. Performance'!F109)/'b. PCL values'!F109)</f>
        <v>-0.82759047416968867</v>
      </c>
      <c r="G109" s="80">
        <f ca="1">IF('b. PCL values'!G109="","",('b. PCL values'!G109-'a. Performance'!G109)/'b. PCL values'!G109)</f>
        <v>-0.46752223745832466</v>
      </c>
      <c r="H109" s="80">
        <f ca="1">IF('b. PCL values'!H109="","",('b. PCL values'!H109-'a. Performance'!H109)/'b. PCL values'!H109)</f>
        <v>-2.0205055214120331</v>
      </c>
    </row>
    <row r="110" spans="1:8">
      <c r="A110" s="44" t="s">
        <v>125</v>
      </c>
      <c r="B110" s="20" t="s">
        <v>108</v>
      </c>
      <c r="E110" s="82">
        <f ca="1">IF('b. PCL values'!E110="","",('b. PCL values'!E110-'a. Performance'!E110)/'b. PCL values'!E110)</f>
        <v>0.16267006265109563</v>
      </c>
      <c r="F110" s="80">
        <f ca="1">IF('b. PCL values'!F110="","",('b. PCL values'!F110-'a. Performance'!F110)/'b. PCL values'!F110)</f>
        <v>0.12525115385140378</v>
      </c>
      <c r="G110" s="80">
        <f ca="1">IF('b. PCL values'!G110="","",('b. PCL values'!G110-'a. Performance'!G110)/'b. PCL values'!G110)</f>
        <v>0.17391567138420491</v>
      </c>
      <c r="H110" s="80">
        <f ca="1">IF('b. PCL values'!H110="","",('b. PCL values'!H110-'a. Performance'!H110)/'b. PCL values'!H110)</f>
        <v>-8.2901630845567342E-2</v>
      </c>
    </row>
    <row r="111" spans="1:8">
      <c r="A111" s="44" t="s">
        <v>125</v>
      </c>
      <c r="B111" s="20" t="s">
        <v>109</v>
      </c>
      <c r="E111" s="82">
        <f ca="1">IF('b. PCL values'!E111="","",('b. PCL values'!E111-'a. Performance'!E111)/'b. PCL values'!E111)</f>
        <v>-0.98860774167345389</v>
      </c>
      <c r="F111" s="80">
        <f ca="1">IF('b. PCL values'!F111="","",('b. PCL values'!F111-'a. Performance'!F111)/'b. PCL values'!F111)</f>
        <v>-0.73716437806803892</v>
      </c>
      <c r="G111" s="80">
        <f ca="1">IF('b. PCL values'!G111="","",('b. PCL values'!G111-'a. Performance'!G111)/'b. PCL values'!G111)</f>
        <v>-0.68790731916319592</v>
      </c>
      <c r="H111" s="80">
        <f ca="1">IF('b. PCL values'!H111="","",('b. PCL values'!H111-'a. Performance'!H111)/'b. PCL values'!H111)</f>
        <v>-0.93288265283717731</v>
      </c>
    </row>
    <row r="112" spans="1:8">
      <c r="E112" s="44" t="s">
        <v>192</v>
      </c>
      <c r="F112" s="44" t="s">
        <v>193</v>
      </c>
      <c r="G112" s="44" t="s">
        <v>194</v>
      </c>
      <c r="H112" s="44" t="s">
        <v>195</v>
      </c>
    </row>
    <row r="113" spans="1:1">
      <c r="A113" s="41"/>
    </row>
    <row r="114" spans="1:1">
      <c r="A114" s="41"/>
    </row>
    <row r="115" spans="1:1" s="38" customFormat="1" ht="14.25" customHeight="1">
      <c r="A115" s="38" t="s">
        <v>57</v>
      </c>
    </row>
  </sheetData>
  <phoneticPr fontId="15" type="noConversion"/>
  <pageMargins left="0.7" right="0.7" top="0.75" bottom="0.75" header="0.3" footer="0.3"/>
  <pageSetup paperSize="9" scale="89" fitToHeight="0" orientation="landscape" r:id="rId1"/>
  <headerFooter>
    <oddHeader>&amp;L&amp;F&amp;C&amp;A&amp;ROFFICIAL</oddHeader>
    <oddFooter>&amp;LPrinted on &amp;D at &amp;T&amp;CPage &amp;P of &amp;N&amp;ROfwat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E7AB4-4DB1-4515-A906-F0DF545E7BE3}">
  <sheetPr>
    <tabColor rgb="FFCCCCCE"/>
  </sheetPr>
  <dimension ref="A1:AA115"/>
  <sheetViews>
    <sheetView showGridLines="0" zoomScale="80" zoomScaleNormal="80" workbookViewId="0">
      <selection activeCell="B36" sqref="B36"/>
    </sheetView>
  </sheetViews>
  <sheetFormatPr defaultColWidth="0" defaultRowHeight="12.75" zeroHeight="1"/>
  <cols>
    <col min="1" max="8" width="9" style="20" customWidth="1"/>
    <col min="9" max="10" width="9" style="41" customWidth="1"/>
    <col min="11" max="27" width="0" style="20" hidden="1" customWidth="1"/>
    <col min="28" max="16384" width="9" style="20" hidden="1"/>
  </cols>
  <sheetData>
    <row r="1" spans="1:10" s="28" customFormat="1" ht="31.5">
      <c r="A1" s="28" t="str">
        <f ca="1" xml:space="preserve"> RIGHT(CELL("filename", A1), LEN(CELL("filename", A1)) - SEARCH("]", CELL("filename", A1)))</f>
        <v>b. PCL values</v>
      </c>
    </row>
    <row r="2" spans="1:10"/>
    <row r="3" spans="1:10" s="21" customFormat="1">
      <c r="A3" s="45" t="s">
        <v>203</v>
      </c>
      <c r="I3" s="42"/>
      <c r="J3" s="42"/>
    </row>
    <row r="4" spans="1:10"/>
    <row r="5" spans="1:10" s="38" customFormat="1" ht="14.25" customHeight="1">
      <c r="B5" s="38" t="s">
        <v>116</v>
      </c>
      <c r="C5" s="38" t="s">
        <v>117</v>
      </c>
    </row>
    <row r="6" spans="1:10">
      <c r="B6" s="22" t="s">
        <v>118</v>
      </c>
      <c r="C6" s="22" t="s">
        <v>129</v>
      </c>
      <c r="D6" s="22" t="s">
        <v>130</v>
      </c>
      <c r="E6" s="22" t="s">
        <v>131</v>
      </c>
      <c r="F6" s="22" t="s">
        <v>132</v>
      </c>
      <c r="G6" s="22" t="s">
        <v>133</v>
      </c>
      <c r="H6" s="22" t="s">
        <v>134</v>
      </c>
    </row>
    <row r="7" spans="1:10">
      <c r="A7" s="44" t="s">
        <v>149</v>
      </c>
      <c r="B7" s="20" t="s">
        <v>68</v>
      </c>
      <c r="E7" s="35">
        <f ca="1" xml:space="preserve"> SUMIFS( PCL!G:G, PCL!$A:$A, $A7, PCL!$B:$B, $B7, PCL!$C:$C, $I7 )</f>
        <v>1.4E-2</v>
      </c>
      <c r="F7" s="35">
        <f ca="1" xml:space="preserve"> SUMIFS( PCL!H:H, PCL!$A:$A, $A7, PCL!$B:$B, $B7, PCL!$C:$C, $I7 )</f>
        <v>5.6000000000000001E-2</v>
      </c>
      <c r="G7" s="35">
        <f ca="1" xml:space="preserve"> SUMIFS( PCL!I:I, PCL!$A:$A, $A7, PCL!$B:$B, $B7, PCL!$C:$C, $I7 )</f>
        <v>8.5000000000000006E-2</v>
      </c>
      <c r="H7" s="35">
        <f ca="1" xml:space="preserve"> SUMIFS( PCL!J:J, PCL!$A:$A, $A7, PCL!$B:$B, $B7, PCL!$C:$C, $I7 )</f>
        <v>0.124</v>
      </c>
      <c r="I7" s="43" t="s">
        <v>156</v>
      </c>
    </row>
    <row r="8" spans="1:10">
      <c r="A8" s="44" t="s">
        <v>149</v>
      </c>
      <c r="B8" s="20" t="s">
        <v>100</v>
      </c>
      <c r="E8" s="35">
        <f ca="1" xml:space="preserve"> SUMIFS( PCL!G:G, PCL!$A:$A, $A8, PCL!$B:$B, $B8, PCL!$C:$C, $I8 )</f>
        <v>1.7999999999999999E-2</v>
      </c>
      <c r="F8" s="35">
        <f ca="1" xml:space="preserve"> SUMIFS( PCL!H:H, PCL!$A:$A, $A8, PCL!$B:$B, $B8, PCL!$C:$C, $I8 )</f>
        <v>4.2000000000000003E-2</v>
      </c>
      <c r="G8" s="35">
        <f ca="1" xml:space="preserve"> SUMIFS( PCL!I:I, PCL!$A:$A, $A8, PCL!$B:$B, $B8, PCL!$C:$C, $I8 )</f>
        <v>7.2999999999999995E-2</v>
      </c>
      <c r="H8" s="35">
        <f ca="1" xml:space="preserve"> SUMIFS( PCL!J:J, PCL!$A:$A, $A8, PCL!$B:$B, $B8, PCL!$C:$C, $I8 )</f>
        <v>0.10299999999999999</v>
      </c>
      <c r="I8" s="43" t="s">
        <v>156</v>
      </c>
    </row>
    <row r="9" spans="1:10">
      <c r="A9" s="44" t="s">
        <v>149</v>
      </c>
      <c r="B9" s="20" t="s">
        <v>101</v>
      </c>
      <c r="E9" s="35">
        <f ca="1" xml:space="preserve"> SUMIFS( PCL!G:G, PCL!$A:$A, $A9, PCL!$B:$B, $B9, PCL!$C:$C, $I9 )</f>
        <v>1.2E-2</v>
      </c>
      <c r="F9" s="35">
        <f ca="1" xml:space="preserve"> SUMIFS( PCL!H:H, PCL!$A:$A, $A9, PCL!$B:$B, $B9, PCL!$C:$C, $I9 )</f>
        <v>3.4000000000000002E-2</v>
      </c>
      <c r="G9" s="35">
        <f ca="1" xml:space="preserve"> SUMIFS( PCL!I:I, PCL!$A:$A, $A9, PCL!$B:$B, $B9, PCL!$C:$C, $I9 )</f>
        <v>6.4000000000000001E-2</v>
      </c>
      <c r="H9" s="35">
        <f ca="1" xml:space="preserve"> SUMIFS( PCL!J:J, PCL!$A:$A, $A9, PCL!$B:$B, $B9, PCL!$C:$C, $I9 )</f>
        <v>9.4E-2</v>
      </c>
      <c r="I9" s="43" t="s">
        <v>156</v>
      </c>
    </row>
    <row r="10" spans="1:10">
      <c r="A10" s="44" t="s">
        <v>149</v>
      </c>
      <c r="B10" s="20" t="s">
        <v>102</v>
      </c>
      <c r="E10" s="35"/>
      <c r="F10" s="35"/>
      <c r="G10" s="35"/>
      <c r="H10" s="35"/>
      <c r="I10" s="43" t="s">
        <v>156</v>
      </c>
    </row>
    <row r="11" spans="1:10">
      <c r="A11" s="44" t="s">
        <v>149</v>
      </c>
      <c r="B11" s="20" t="s">
        <v>103</v>
      </c>
      <c r="E11" s="35">
        <f ca="1" xml:space="preserve"> SUMIFS( PCL!G:G, PCL!$A:$A, $A11, PCL!$B:$B, $B11, PCL!$C:$C, $I11 )</f>
        <v>1.4E-2</v>
      </c>
      <c r="F11" s="35">
        <f ca="1" xml:space="preserve"> SUMIFS( PCL!H:H, PCL!$A:$A, $A11, PCL!$B:$B, $B11, PCL!$C:$C, $I11 )</f>
        <v>2.9000000000000001E-2</v>
      </c>
      <c r="G11" s="35">
        <f ca="1" xml:space="preserve"> SUMIFS( PCL!I:I, PCL!$A:$A, $A11, PCL!$B:$B, $B11, PCL!$C:$C, $I11 )</f>
        <v>5.7000000000000002E-2</v>
      </c>
      <c r="H11" s="35">
        <f ca="1" xml:space="preserve"> SUMIFS( PCL!J:J, PCL!$A:$A, $A11, PCL!$B:$B, $B11, PCL!$C:$C, $I11 )</f>
        <v>0.105</v>
      </c>
      <c r="I11" s="43" t="s">
        <v>156</v>
      </c>
    </row>
    <row r="12" spans="1:10">
      <c r="A12" s="44" t="s">
        <v>149</v>
      </c>
      <c r="B12" s="20" t="s">
        <v>104</v>
      </c>
      <c r="E12" s="35">
        <f ca="1" xml:space="preserve"> SUMIFS( PCL!G:G, PCL!$A:$A, $A12, PCL!$B:$B, $B12, PCL!$C:$C, $I12 )</f>
        <v>0.03</v>
      </c>
      <c r="F12" s="35">
        <f ca="1" xml:space="preserve"> SUMIFS( PCL!H:H, PCL!$A:$A, $A12, PCL!$B:$B, $B12, PCL!$C:$C, $I12 )</f>
        <v>0.06</v>
      </c>
      <c r="G12" s="35">
        <f ca="1" xml:space="preserve"> SUMIFS( PCL!I:I, PCL!$A:$A, $A12, PCL!$B:$B, $B12, PCL!$C:$C, $I12 )</f>
        <v>0.09</v>
      </c>
      <c r="H12" s="35">
        <f ca="1" xml:space="preserve"> SUMIFS( PCL!J:J, PCL!$A:$A, $A12, PCL!$B:$B, $B12, PCL!$C:$C, $I12 )</f>
        <v>0.12</v>
      </c>
      <c r="I12" s="43" t="s">
        <v>156</v>
      </c>
    </row>
    <row r="13" spans="1:10">
      <c r="A13" s="44" t="s">
        <v>149</v>
      </c>
      <c r="B13" s="20" t="s">
        <v>105</v>
      </c>
      <c r="E13" s="35">
        <f ca="1" xml:space="preserve"> SUMIFS( PCL!G:G, PCL!$A:$A, $A13, PCL!$B:$B, $B13, PCL!$C:$C, $I13 )</f>
        <v>2.9000000000000001E-2</v>
      </c>
      <c r="F13" s="35">
        <f ca="1" xml:space="preserve"> SUMIFS( PCL!H:H, PCL!$A:$A, $A13, PCL!$B:$B, $B13, PCL!$C:$C, $I13 )</f>
        <v>0.06</v>
      </c>
      <c r="G13" s="35">
        <f ca="1" xml:space="preserve"> SUMIFS( PCL!I:I, PCL!$A:$A, $A13, PCL!$B:$B, $B13, PCL!$C:$C, $I13 )</f>
        <v>0.09</v>
      </c>
      <c r="H13" s="35">
        <f ca="1" xml:space="preserve"> SUMIFS( PCL!J:J, PCL!$A:$A, $A13, PCL!$B:$B, $B13, PCL!$C:$C, $I13 )</f>
        <v>0.12</v>
      </c>
      <c r="I13" s="43" t="s">
        <v>156</v>
      </c>
    </row>
    <row r="14" spans="1:10">
      <c r="A14" s="44" t="s">
        <v>149</v>
      </c>
      <c r="B14" s="20" t="s">
        <v>106</v>
      </c>
      <c r="E14" s="35">
        <f ca="1" xml:space="preserve"> SUMIFS( PCL!G:G, PCL!$A:$A, $A14, PCL!$B:$B, $B14, PCL!$C:$C, $I14 )</f>
        <v>4.1000000000000002E-2</v>
      </c>
      <c r="F14" s="35">
        <f ca="1" xml:space="preserve"> SUMIFS( PCL!H:H, PCL!$A:$A, $A14, PCL!$B:$B, $B14, PCL!$C:$C, $I14 )</f>
        <v>0.10199999999999999</v>
      </c>
      <c r="G14" s="35">
        <f ca="1" xml:space="preserve"> SUMIFS( PCL!I:I, PCL!$A:$A, $A14, PCL!$B:$B, $B14, PCL!$C:$C, $I14 )</f>
        <v>0.14099999999999999</v>
      </c>
      <c r="H14" s="35">
        <f ca="1" xml:space="preserve"> SUMIFS( PCL!J:J, PCL!$A:$A, $A14, PCL!$B:$B, $B14, PCL!$C:$C, $I14 )</f>
        <v>0.17399999999999999</v>
      </c>
      <c r="I14" s="43" t="s">
        <v>156</v>
      </c>
    </row>
    <row r="15" spans="1:10">
      <c r="A15" s="44" t="s">
        <v>149</v>
      </c>
      <c r="B15" s="20" t="s">
        <v>107</v>
      </c>
      <c r="E15" s="35">
        <f ca="1" xml:space="preserve"> SUMIFS( PCL!G:G, PCL!$A:$A, $A15, PCL!$B:$B, $B15, PCL!$C:$C, $I15 )</f>
        <v>8.0000000000000002E-3</v>
      </c>
      <c r="F15" s="35">
        <f ca="1" xml:space="preserve"> SUMIFS( PCL!H:H, PCL!$A:$A, $A15, PCL!$B:$B, $B15, PCL!$C:$C, $I15 )</f>
        <v>1.9E-2</v>
      </c>
      <c r="G15" s="35">
        <f ca="1" xml:space="preserve"> SUMIFS( PCL!I:I, PCL!$A:$A, $A15, PCL!$B:$B, $B15, PCL!$C:$C, $I15 )</f>
        <v>3.6999999999999998E-2</v>
      </c>
      <c r="H15" s="35">
        <f ca="1" xml:space="preserve"> SUMIFS( PCL!J:J, PCL!$A:$A, $A15, PCL!$B:$B, $B15, PCL!$C:$C, $I15 )</f>
        <v>6.6000000000000003E-2</v>
      </c>
      <c r="I15" s="43" t="s">
        <v>156</v>
      </c>
    </row>
    <row r="16" spans="1:10">
      <c r="A16" s="44" t="s">
        <v>149</v>
      </c>
      <c r="B16" s="20" t="s">
        <v>108</v>
      </c>
      <c r="E16" s="35">
        <f ca="1" xml:space="preserve"> SUMIFS( PCL!G:G, PCL!$A:$A, $A16, PCL!$B:$B, $B16, PCL!$C:$C, $I16 )</f>
        <v>1.6E-2</v>
      </c>
      <c r="F16" s="35">
        <f ca="1" xml:space="preserve"> SUMIFS( PCL!H:H, PCL!$A:$A, $A16, PCL!$B:$B, $B16, PCL!$C:$C, $I16 )</f>
        <v>3.9E-2</v>
      </c>
      <c r="G16" s="35">
        <f ca="1" xml:space="preserve"> SUMIFS( PCL!I:I, PCL!$A:$A, $A16, PCL!$B:$B, $B16, PCL!$C:$C, $I16 )</f>
        <v>6.9000000000000006E-2</v>
      </c>
      <c r="H16" s="35">
        <f ca="1" xml:space="preserve"> SUMIFS( PCL!J:J, PCL!$A:$A, $A16, PCL!$B:$B, $B16, PCL!$C:$C, $I16 )</f>
        <v>9.9000000000000005E-2</v>
      </c>
      <c r="I16" s="43" t="s">
        <v>156</v>
      </c>
    </row>
    <row r="17" spans="1:9">
      <c r="A17" s="44" t="s">
        <v>149</v>
      </c>
      <c r="B17" s="20" t="s">
        <v>109</v>
      </c>
      <c r="E17" s="35">
        <f ca="1" xml:space="preserve"> SUMIFS( PCL!G:G, PCL!$A:$A, $A17, PCL!$B:$B, $B17, PCL!$C:$C, $I17 )</f>
        <v>3.4000000000000002E-2</v>
      </c>
      <c r="F17" s="35">
        <f ca="1" xml:space="preserve"> SUMIFS( PCL!H:H, PCL!$A:$A, $A17, PCL!$B:$B, $B17, PCL!$C:$C, $I17 )</f>
        <v>7.3999999999999996E-2</v>
      </c>
      <c r="G17" s="35">
        <f ca="1" xml:space="preserve"> SUMIFS( PCL!I:I, PCL!$A:$A, $A17, PCL!$B:$B, $B17, PCL!$C:$C, $I17 )</f>
        <v>9.4E-2</v>
      </c>
      <c r="H17" s="35">
        <f ca="1" xml:space="preserve"> SUMIFS( PCL!J:J, PCL!$A:$A, $A17, PCL!$B:$B, $B17, PCL!$C:$C, $I17 )</f>
        <v>0.11700000000000001</v>
      </c>
      <c r="I17" s="43" t="s">
        <v>156</v>
      </c>
    </row>
    <row r="18" spans="1:9">
      <c r="A18" s="44" t="s">
        <v>149</v>
      </c>
      <c r="B18" s="20" t="s">
        <v>110</v>
      </c>
      <c r="E18" s="35">
        <f ca="1" xml:space="preserve"> SUMIFS( PCL!G:G, PCL!$A:$A, $A18, PCL!$B:$B, $B18, PCL!$C:$C, $I18 )</f>
        <v>2.7E-2</v>
      </c>
      <c r="F18" s="35">
        <f ca="1" xml:space="preserve"> SUMIFS( PCL!H:H, PCL!$A:$A, $A18, PCL!$B:$B, $B18, PCL!$C:$C, $I18 )</f>
        <v>0.111</v>
      </c>
      <c r="G18" s="35">
        <f ca="1" xml:space="preserve"> SUMIFS( PCL!I:I, PCL!$A:$A, $A18, PCL!$B:$B, $B18, PCL!$C:$C, $I18 )</f>
        <v>0.14000000000000001</v>
      </c>
      <c r="H18" s="35">
        <f ca="1" xml:space="preserve"> SUMIFS( PCL!J:J, PCL!$A:$A, $A18, PCL!$B:$B, $B18, PCL!$C:$C, $I18 )</f>
        <v>0.17</v>
      </c>
      <c r="I18" s="43" t="s">
        <v>156</v>
      </c>
    </row>
    <row r="19" spans="1:9">
      <c r="A19" s="44" t="s">
        <v>149</v>
      </c>
      <c r="B19" s="20" t="s">
        <v>111</v>
      </c>
      <c r="E19" s="35">
        <f ca="1" xml:space="preserve"> SUMIFS( PCL!G:G, PCL!$A:$A, $A19, PCL!$B:$B, $B19, PCL!$C:$C, $I19 )</f>
        <v>6.0999999999999999E-2</v>
      </c>
      <c r="F19" s="35">
        <f ca="1" xml:space="preserve"> SUMIFS( PCL!H:H, PCL!$A:$A, $A19, PCL!$B:$B, $B19, PCL!$C:$C, $I19 )</f>
        <v>0.114</v>
      </c>
      <c r="G19" s="35">
        <f ca="1" xml:space="preserve"> SUMIFS( PCL!I:I, PCL!$A:$A, $A19, PCL!$B:$B, $B19, PCL!$C:$C, $I19 )</f>
        <v>0.158</v>
      </c>
      <c r="H19" s="35">
        <f ca="1" xml:space="preserve"> SUMIFS( PCL!J:J, PCL!$A:$A, $A19, PCL!$B:$B, $B19, PCL!$C:$C, $I19 )</f>
        <v>0.19</v>
      </c>
      <c r="I19" s="43" t="s">
        <v>156</v>
      </c>
    </row>
    <row r="20" spans="1:9">
      <c r="A20" s="44" t="s">
        <v>149</v>
      </c>
      <c r="B20" s="20" t="s">
        <v>112</v>
      </c>
      <c r="E20" s="35">
        <f ca="1" xml:space="preserve"> SUMIFS( PCL!G:G, PCL!$A:$A, $A20, PCL!$B:$B, $B20, PCL!$C:$C, $I20 )</f>
        <v>3.1E-2</v>
      </c>
      <c r="F20" s="35">
        <f ca="1" xml:space="preserve"> SUMIFS( PCL!H:H, PCL!$A:$A, $A20, PCL!$B:$B, $B20, PCL!$C:$C, $I20 )</f>
        <v>6.2E-2</v>
      </c>
      <c r="G20" s="35">
        <f ca="1" xml:space="preserve"> SUMIFS( PCL!I:I, PCL!$A:$A, $A20, PCL!$B:$B, $B20, PCL!$C:$C, $I20 )</f>
        <v>9.1999999999999998E-2</v>
      </c>
      <c r="H20" s="35">
        <f ca="1" xml:space="preserve"> SUMIFS( PCL!J:J, PCL!$A:$A, $A20, PCL!$B:$B, $B20, PCL!$C:$C, $I20 )</f>
        <v>0.122</v>
      </c>
      <c r="I20" s="43" t="s">
        <v>156</v>
      </c>
    </row>
    <row r="21" spans="1:9">
      <c r="A21" s="44" t="s">
        <v>149</v>
      </c>
      <c r="B21" s="20" t="s">
        <v>113</v>
      </c>
      <c r="E21" s="35">
        <f ca="1" xml:space="preserve"> SUMIFS( PCL!G:G, PCL!$A:$A, $A21, PCL!$B:$B, $B21, PCL!$C:$C, $I21 )</f>
        <v>2E-3</v>
      </c>
      <c r="F21" s="35">
        <f ca="1" xml:space="preserve"> SUMIFS( PCL!H:H, PCL!$A:$A, $A21, PCL!$B:$B, $B21, PCL!$C:$C, $I21 )</f>
        <v>4.0000000000000001E-3</v>
      </c>
      <c r="G21" s="35">
        <f ca="1" xml:space="preserve"> SUMIFS( PCL!I:I, PCL!$A:$A, $A21, PCL!$B:$B, $B21, PCL!$C:$C, $I21 )</f>
        <v>0.02</v>
      </c>
      <c r="H21" s="35">
        <f ca="1" xml:space="preserve"> SUMIFS( PCL!J:J, PCL!$A:$A, $A21, PCL!$B:$B, $B21, PCL!$C:$C, $I21 )</f>
        <v>0.05</v>
      </c>
      <c r="I21" s="43" t="s">
        <v>156</v>
      </c>
    </row>
    <row r="22" spans="1:9">
      <c r="A22" s="44" t="s">
        <v>149</v>
      </c>
      <c r="B22" s="20" t="s">
        <v>114</v>
      </c>
      <c r="E22" s="35"/>
      <c r="F22" s="35"/>
      <c r="G22" s="35"/>
      <c r="H22" s="35"/>
      <c r="I22" s="43" t="s">
        <v>156</v>
      </c>
    </row>
    <row r="23" spans="1:9">
      <c r="A23" s="44" t="s">
        <v>149</v>
      </c>
      <c r="B23" s="20" t="s">
        <v>115</v>
      </c>
      <c r="E23" s="35">
        <f ca="1" xml:space="preserve"> SUMIFS( PCL!G:G, PCL!$A:$A, $A23, PCL!$B:$B, $B23, PCL!$C:$C, $I23 )</f>
        <v>1.2E-2</v>
      </c>
      <c r="F23" s="35">
        <f ca="1" xml:space="preserve"> SUMIFS( PCL!H:H, PCL!$A:$A, $A23, PCL!$B:$B, $B23, PCL!$C:$C, $I23 )</f>
        <v>3.3000000000000002E-2</v>
      </c>
      <c r="G23" s="35">
        <f ca="1" xml:space="preserve"> SUMIFS( PCL!I:I, PCL!$A:$A, $A23, PCL!$B:$B, $B23, PCL!$C:$C, $I23 )</f>
        <v>6.2E-2</v>
      </c>
      <c r="H23" s="35">
        <f ca="1" xml:space="preserve"> SUMIFS( PCL!J:J, PCL!$A:$A, $A23, PCL!$B:$B, $B23, PCL!$C:$C, $I23 )</f>
        <v>9.5000000000000001E-2</v>
      </c>
      <c r="I23" s="43" t="s">
        <v>156</v>
      </c>
    </row>
    <row r="24" spans="1:9">
      <c r="A24" s="44"/>
      <c r="B24" s="22" t="s">
        <v>119</v>
      </c>
      <c r="E24" s="36"/>
      <c r="F24" s="36"/>
      <c r="G24" s="36"/>
      <c r="H24" s="36"/>
    </row>
    <row r="25" spans="1:9">
      <c r="A25" s="44" t="s">
        <v>149</v>
      </c>
      <c r="B25" s="20" t="s">
        <v>102</v>
      </c>
      <c r="E25" s="35">
        <f ca="1" xml:space="preserve"> SUMIFS( PCL!G:G, PCL!$A:$A, $A25, PCL!$B:$B, $B25, PCL!$C:$C, $I25 )</f>
        <v>0.01</v>
      </c>
      <c r="F25" s="35">
        <f ca="1" xml:space="preserve"> SUMIFS( PCL!H:H, PCL!$A:$A, $A25, PCL!$B:$B, $B25, PCL!$C:$C, $I25 )</f>
        <v>0.03</v>
      </c>
      <c r="G25" s="35">
        <f ca="1" xml:space="preserve"> SUMIFS( PCL!I:I, PCL!$A:$A, $A25, PCL!$B:$B, $B25, PCL!$C:$C, $I25 )</f>
        <v>0.06</v>
      </c>
      <c r="H25" s="35">
        <f ca="1" xml:space="preserve"> SUMIFS( PCL!J:J, PCL!$A:$A, $A25, PCL!$B:$B, $B25, PCL!$C:$C, $I25 )</f>
        <v>0.09</v>
      </c>
      <c r="I25" s="43" t="s">
        <v>119</v>
      </c>
    </row>
    <row r="26" spans="1:9">
      <c r="A26" s="44" t="s">
        <v>149</v>
      </c>
      <c r="B26" s="20" t="s">
        <v>114</v>
      </c>
      <c r="E26" s="35">
        <f ca="1" xml:space="preserve"> SUMIFS( PCL!G:G, PCL!$A:$A, $A26, PCL!$B:$B, $B26, PCL!$C:$C, $I26 )</f>
        <v>1.7999999999999999E-2</v>
      </c>
      <c r="F26" s="35">
        <f ca="1" xml:space="preserve"> SUMIFS( PCL!H:H, PCL!$A:$A, $A26, PCL!$B:$B, $B26, PCL!$C:$C, $I26 )</f>
        <v>4.2000000000000003E-2</v>
      </c>
      <c r="G26" s="35">
        <f ca="1" xml:space="preserve"> SUMIFS( PCL!I:I, PCL!$A:$A, $A26, PCL!$B:$B, $B26, PCL!$C:$C, $I26 )</f>
        <v>7.8E-2</v>
      </c>
      <c r="H26" s="35">
        <f ca="1" xml:space="preserve"> SUMIFS( PCL!J:J, PCL!$A:$A, $A26, PCL!$B:$B, $B26, PCL!$C:$C, $I26 )</f>
        <v>0.114</v>
      </c>
      <c r="I26" s="43" t="s">
        <v>119</v>
      </c>
    </row>
    <row r="27" spans="1:9">
      <c r="A27" s="44"/>
      <c r="B27" s="22" t="s">
        <v>120</v>
      </c>
      <c r="E27" s="36"/>
      <c r="F27" s="36"/>
      <c r="G27" s="36"/>
      <c r="H27" s="36"/>
    </row>
    <row r="28" spans="1:9">
      <c r="A28" s="44" t="s">
        <v>149</v>
      </c>
      <c r="B28" s="20" t="s">
        <v>102</v>
      </c>
      <c r="E28" s="35">
        <f ca="1" xml:space="preserve"> SUMIFS( PCL!G:G, PCL!$A:$A, $A28, PCL!$B:$B, $B28, PCL!$C:$C, $I28 )</f>
        <v>1.2999999999999999E-2</v>
      </c>
      <c r="F28" s="35">
        <f ca="1" xml:space="preserve"> SUMIFS( PCL!H:H, PCL!$A:$A, $A28, PCL!$B:$B, $B28, PCL!$C:$C, $I28 )</f>
        <v>3.6999999999999998E-2</v>
      </c>
      <c r="G28" s="35">
        <f ca="1" xml:space="preserve"> SUMIFS( PCL!I:I, PCL!$A:$A, $A28, PCL!$B:$B, $B28, PCL!$C:$C, $I28 )</f>
        <v>7.1999999999999995E-2</v>
      </c>
      <c r="H28" s="35">
        <f ca="1" xml:space="preserve"> SUMIFS( PCL!J:J, PCL!$A:$A, $A28, PCL!$B:$B, $B28, PCL!$C:$C, $I28 )</f>
        <v>0.105</v>
      </c>
      <c r="I28" s="43" t="s">
        <v>120</v>
      </c>
    </row>
    <row r="29" spans="1:9">
      <c r="A29" s="44" t="s">
        <v>149</v>
      </c>
      <c r="B29" s="20" t="s">
        <v>114</v>
      </c>
      <c r="E29" s="35">
        <f ca="1" xml:space="preserve"> SUMIFS( PCL!G:G, PCL!$A:$A, $A29, PCL!$B:$B, $B29, PCL!$C:$C, $I29 )</f>
        <v>2.9000000000000001E-2</v>
      </c>
      <c r="F29" s="35">
        <f ca="1" xml:space="preserve"> SUMIFS( PCL!H:H, PCL!$A:$A, $A29, PCL!$B:$B, $B29, PCL!$C:$C, $I29 )</f>
        <v>5.0999999999999997E-2</v>
      </c>
      <c r="G29" s="35">
        <f ca="1" xml:space="preserve"> SUMIFS( PCL!I:I, PCL!$A:$A, $A29, PCL!$B:$B, $B29, PCL!$C:$C, $I29 )</f>
        <v>0.08</v>
      </c>
      <c r="H29" s="35">
        <f ca="1" xml:space="preserve"> SUMIFS( PCL!J:J, PCL!$A:$A, $A29, PCL!$B:$B, $B29, PCL!$C:$C, $I29 )</f>
        <v>0.109</v>
      </c>
      <c r="I29" s="43" t="s">
        <v>120</v>
      </c>
    </row>
    <row r="30" spans="1:9">
      <c r="A30" s="41"/>
    </row>
    <row r="31" spans="1:9">
      <c r="A31" s="41"/>
    </row>
    <row r="32" spans="1:9">
      <c r="A32" s="41"/>
    </row>
    <row r="33" spans="1:9" s="38" customFormat="1" ht="14.25" customHeight="1">
      <c r="B33" s="38" t="s">
        <v>121</v>
      </c>
      <c r="C33" s="38" t="s">
        <v>117</v>
      </c>
    </row>
    <row r="34" spans="1:9">
      <c r="B34" s="22" t="s">
        <v>118</v>
      </c>
      <c r="C34" s="22" t="s">
        <v>129</v>
      </c>
      <c r="D34" s="22" t="s">
        <v>130</v>
      </c>
      <c r="E34" s="22" t="s">
        <v>131</v>
      </c>
      <c r="F34" s="22" t="s">
        <v>132</v>
      </c>
      <c r="G34" s="22" t="s">
        <v>133</v>
      </c>
      <c r="H34" s="22" t="s">
        <v>134</v>
      </c>
    </row>
    <row r="35" spans="1:9">
      <c r="A35" s="44" t="s">
        <v>121</v>
      </c>
      <c r="B35" s="20" t="s">
        <v>68</v>
      </c>
      <c r="E35" s="35">
        <f ca="1" xml:space="preserve"> SUMIFS( PCL!G:G, PCL!$A:$A, $A35, PCL!$B:$B, $B35, PCL!$C:$C, $I35 )</f>
        <v>8.0000000000000002E-3</v>
      </c>
      <c r="F35" s="35">
        <f ca="1" xml:space="preserve"> SUMIFS( PCL!H:H, PCL!$A:$A, $A35, PCL!$B:$B, $B35, PCL!$C:$C, $I35 )</f>
        <v>0.02</v>
      </c>
      <c r="G35" s="35">
        <f ca="1" xml:space="preserve"> SUMIFS( PCL!I:I, PCL!$A:$A, $A35, PCL!$B:$B, $B35, PCL!$C:$C, $I35 )</f>
        <v>3.2000000000000001E-2</v>
      </c>
      <c r="H35" s="35">
        <f ca="1" xml:space="preserve"> SUMIFS( PCL!J:J, PCL!$A:$A, $A35, PCL!$B:$B, $B35, PCL!$C:$C, $I35 )</f>
        <v>4.4999999999999998E-2</v>
      </c>
      <c r="I35" s="43" t="s">
        <v>156</v>
      </c>
    </row>
    <row r="36" spans="1:9">
      <c r="A36" s="44" t="s">
        <v>121</v>
      </c>
      <c r="B36" s="20" t="s">
        <v>100</v>
      </c>
      <c r="E36" s="35">
        <f ca="1" xml:space="preserve"> SUMIFS( PCL!G:G, PCL!$A:$A, $A36, PCL!$B:$B, $B36, PCL!$C:$C, $I36 )</f>
        <v>0.01</v>
      </c>
      <c r="F36" s="35">
        <f ca="1" xml:space="preserve"> SUMIFS( PCL!H:H, PCL!$A:$A, $A36, PCL!$B:$B, $B36, PCL!$C:$C, $I36 )</f>
        <v>0.02</v>
      </c>
      <c r="G36" s="35">
        <f ca="1" xml:space="preserve"> SUMIFS( PCL!I:I, PCL!$A:$A, $A36, PCL!$B:$B, $B36, PCL!$C:$C, $I36 )</f>
        <v>0.03</v>
      </c>
      <c r="H36" s="35">
        <f ca="1" xml:space="preserve"> SUMIFS( PCL!J:J, PCL!$A:$A, $A36, PCL!$B:$B, $B36, PCL!$C:$C, $I36 )</f>
        <v>4.5999999999999999E-2</v>
      </c>
      <c r="I36" s="43" t="s">
        <v>156</v>
      </c>
    </row>
    <row r="37" spans="1:9">
      <c r="A37" s="44" t="s">
        <v>121</v>
      </c>
      <c r="B37" s="20" t="s">
        <v>101</v>
      </c>
      <c r="E37" s="35">
        <f ca="1" xml:space="preserve"> SUMIFS( PCL!G:G, PCL!$A:$A, $A37, PCL!$B:$B, $B37, PCL!$C:$C, $I37 )</f>
        <v>9.0000000000000011E-3</v>
      </c>
      <c r="F37" s="35">
        <f ca="1" xml:space="preserve"> SUMIFS( PCL!H:H, PCL!$A:$A, $A37, PCL!$B:$B, $B37, PCL!$C:$C, $I37 )</f>
        <v>1.8000000000000002E-2</v>
      </c>
      <c r="G37" s="35">
        <f ca="1" xml:space="preserve"> SUMIFS( PCL!I:I, PCL!$A:$A, $A37, PCL!$B:$B, $B37, PCL!$C:$C, $I37 )</f>
        <v>2.7000000000000003E-2</v>
      </c>
      <c r="H37" s="35">
        <f ca="1" xml:space="preserve"> SUMIFS( PCL!J:J, PCL!$A:$A, $A37, PCL!$B:$B, $B37, PCL!$C:$C, $I37 )</f>
        <v>3.5000000000000003E-2</v>
      </c>
      <c r="I37" s="43" t="s">
        <v>156</v>
      </c>
    </row>
    <row r="38" spans="1:9">
      <c r="A38" s="44" t="s">
        <v>121</v>
      </c>
      <c r="B38" s="20" t="s">
        <v>102</v>
      </c>
      <c r="E38" s="35">
        <f ca="1" xml:space="preserve"> SUMIFS( PCL!G:G, PCL!$A:$A, $A38, PCL!$B:$B, $B38, PCL!$C:$C, $I38 )</f>
        <v>8.0000000000000002E-3</v>
      </c>
      <c r="F38" s="35">
        <f ca="1" xml:space="preserve"> SUMIFS( PCL!H:H, PCL!$A:$A, $A38, PCL!$B:$B, $B38, PCL!$C:$C, $I38 )</f>
        <v>1.8000000000000002E-2</v>
      </c>
      <c r="G38" s="35">
        <f ca="1" xml:space="preserve"> SUMIFS( PCL!I:I, PCL!$A:$A, $A38, PCL!$B:$B, $B38, PCL!$C:$C, $I38 )</f>
        <v>2.8999999999999998E-2</v>
      </c>
      <c r="H38" s="35">
        <f ca="1" xml:space="preserve"> SUMIFS( PCL!J:J, PCL!$A:$A, $A38, PCL!$B:$B, $B38, PCL!$C:$C, $I38 )</f>
        <v>4.0999999999999995E-2</v>
      </c>
      <c r="I38" s="43" t="s">
        <v>156</v>
      </c>
    </row>
    <row r="39" spans="1:9">
      <c r="A39" s="44" t="s">
        <v>121</v>
      </c>
      <c r="B39" s="20" t="s">
        <v>103</v>
      </c>
      <c r="E39" s="35">
        <f ca="1" xml:space="preserve"> SUMIFS( PCL!G:G, PCL!$A:$A, $A39, PCL!$B:$B, $B39, PCL!$C:$C, $I39 )</f>
        <v>6.9999999999999993E-3</v>
      </c>
      <c r="F39" s="35">
        <f ca="1" xml:space="preserve"> SUMIFS( PCL!H:H, PCL!$A:$A, $A39, PCL!$B:$B, $B39, PCL!$C:$C, $I39 )</f>
        <v>1.3999999999999999E-2</v>
      </c>
      <c r="G39" s="35">
        <f ca="1" xml:space="preserve"> SUMIFS( PCL!I:I, PCL!$A:$A, $A39, PCL!$B:$B, $B39, PCL!$C:$C, $I39 )</f>
        <v>2.1000000000000001E-2</v>
      </c>
      <c r="H39" s="35">
        <f ca="1" xml:space="preserve"> SUMIFS( PCL!J:J, PCL!$A:$A, $A39, PCL!$B:$B, $B39, PCL!$C:$C, $I39 )</f>
        <v>2.7999999999999997E-2</v>
      </c>
      <c r="I39" s="43" t="s">
        <v>156</v>
      </c>
    </row>
    <row r="40" spans="1:9">
      <c r="A40" s="44" t="s">
        <v>121</v>
      </c>
      <c r="B40" s="20" t="s">
        <v>104</v>
      </c>
      <c r="E40" s="35">
        <f ca="1" xml:space="preserve"> SUMIFS( PCL!G:G, PCL!$A:$A, $A40, PCL!$B:$B, $B40, PCL!$C:$C, $I40 )</f>
        <v>1.1000000000000001E-2</v>
      </c>
      <c r="F40" s="35">
        <f ca="1" xml:space="preserve"> SUMIFS( PCL!H:H, PCL!$A:$A, $A40, PCL!$B:$B, $B40, PCL!$C:$C, $I40 )</f>
        <v>2.3E-2</v>
      </c>
      <c r="G40" s="35">
        <f ca="1" xml:space="preserve"> SUMIFS( PCL!I:I, PCL!$A:$A, $A40, PCL!$B:$B, $B40, PCL!$C:$C, $I40 )</f>
        <v>3.6000000000000004E-2</v>
      </c>
      <c r="H40" s="35">
        <f ca="1" xml:space="preserve"> SUMIFS( PCL!J:J, PCL!$A:$A, $A40, PCL!$B:$B, $B40, PCL!$C:$C, $I40 )</f>
        <v>0.05</v>
      </c>
      <c r="I40" s="43" t="s">
        <v>156</v>
      </c>
    </row>
    <row r="41" spans="1:9">
      <c r="A41" s="44" t="s">
        <v>121</v>
      </c>
      <c r="B41" s="20" t="s">
        <v>105</v>
      </c>
      <c r="E41" s="35">
        <f ca="1" xml:space="preserve"> SUMIFS( PCL!G:G, PCL!$A:$A, $A41, PCL!$B:$B, $B41, PCL!$C:$C, $I41 )</f>
        <v>0.01</v>
      </c>
      <c r="F41" s="35">
        <f ca="1" xml:space="preserve"> SUMIFS( PCL!H:H, PCL!$A:$A, $A41, PCL!$B:$B, $B41, PCL!$C:$C, $I41 )</f>
        <v>0.02</v>
      </c>
      <c r="G41" s="35">
        <f ca="1" xml:space="preserve"> SUMIFS( PCL!I:I, PCL!$A:$A, $A41, PCL!$B:$B, $B41, PCL!$C:$C, $I41 )</f>
        <v>4.2999999999999997E-2</v>
      </c>
      <c r="H41" s="35">
        <f ca="1" xml:space="preserve"> SUMIFS( PCL!J:J, PCL!$A:$A, $A41, PCL!$B:$B, $B41, PCL!$C:$C, $I41 )</f>
        <v>0.06</v>
      </c>
      <c r="I41" s="43" t="s">
        <v>156</v>
      </c>
    </row>
    <row r="42" spans="1:9">
      <c r="A42" s="44" t="s">
        <v>121</v>
      </c>
      <c r="B42" s="20" t="s">
        <v>106</v>
      </c>
      <c r="E42" s="35">
        <f ca="1" xml:space="preserve"> SUMIFS( PCL!G:G, PCL!$A:$A, $A42, PCL!$B:$B, $B42, PCL!$C:$C, $I42 )</f>
        <v>1.1000000000000001E-2</v>
      </c>
      <c r="F42" s="35">
        <f ca="1" xml:space="preserve"> SUMIFS( PCL!H:H, PCL!$A:$A, $A42, PCL!$B:$B, $B42, PCL!$C:$C, $I42 )</f>
        <v>2.3E-2</v>
      </c>
      <c r="G42" s="35">
        <f ca="1" xml:space="preserve"> SUMIFS( PCL!I:I, PCL!$A:$A, $A42, PCL!$B:$B, $B42, PCL!$C:$C, $I42 )</f>
        <v>3.4000000000000002E-2</v>
      </c>
      <c r="H42" s="35">
        <f ca="1" xml:space="preserve"> SUMIFS( PCL!J:J, PCL!$A:$A, $A42, PCL!$B:$B, $B42, PCL!$C:$C, $I42 )</f>
        <v>4.4000000000000004E-2</v>
      </c>
      <c r="I42" s="43" t="s">
        <v>156</v>
      </c>
    </row>
    <row r="43" spans="1:9">
      <c r="A43" s="44" t="s">
        <v>121</v>
      </c>
      <c r="B43" s="20" t="s">
        <v>107</v>
      </c>
      <c r="E43" s="35">
        <f ca="1" xml:space="preserve"> SUMIFS( PCL!G:G, PCL!$A:$A, $A43, PCL!$B:$B, $B43, PCL!$C:$C, $I43 )</f>
        <v>1.3000000000000001E-2</v>
      </c>
      <c r="F43" s="35">
        <f ca="1" xml:space="preserve"> SUMIFS( PCL!H:H, PCL!$A:$A, $A43, PCL!$B:$B, $B43, PCL!$C:$C, $I43 )</f>
        <v>2.6000000000000002E-2</v>
      </c>
      <c r="G43" s="35">
        <f ca="1" xml:space="preserve"> SUMIFS( PCL!I:I, PCL!$A:$A, $A43, PCL!$B:$B, $B43, PCL!$C:$C, $I43 )</f>
        <v>3.9E-2</v>
      </c>
      <c r="H43" s="35">
        <f ca="1" xml:space="preserve"> SUMIFS( PCL!J:J, PCL!$A:$A, $A43, PCL!$B:$B, $B43, PCL!$C:$C, $I43 )</f>
        <v>5.0999999999999997E-2</v>
      </c>
      <c r="I43" s="43" t="s">
        <v>156</v>
      </c>
    </row>
    <row r="44" spans="1:9">
      <c r="A44" s="44" t="s">
        <v>121</v>
      </c>
      <c r="B44" s="20" t="s">
        <v>108</v>
      </c>
      <c r="E44" s="35">
        <f ca="1" xml:space="preserve"> SUMIFS( PCL!G:G, PCL!$A:$A, $A44, PCL!$B:$B, $B44, PCL!$C:$C, $I44 )</f>
        <v>1E-3</v>
      </c>
      <c r="F44" s="35">
        <f ca="1" xml:space="preserve"> SUMIFS( PCL!H:H, PCL!$A:$A, $A44, PCL!$B:$B, $B44, PCL!$C:$C, $I44 )</f>
        <v>2E-3</v>
      </c>
      <c r="G44" s="35">
        <f ca="1" xml:space="preserve"> SUMIFS( PCL!I:I, PCL!$A:$A, $A44, PCL!$B:$B, $B44, PCL!$C:$C, $I44 )</f>
        <v>3.0000000000000001E-3</v>
      </c>
      <c r="H44" s="35">
        <f ca="1" xml:space="preserve"> SUMIFS( PCL!J:J, PCL!$A:$A, $A44, PCL!$B:$B, $B44, PCL!$C:$C, $I44 )</f>
        <v>4.0000000000000001E-3</v>
      </c>
      <c r="I44" s="43" t="s">
        <v>156</v>
      </c>
    </row>
    <row r="45" spans="1:9">
      <c r="A45" s="44" t="s">
        <v>121</v>
      </c>
      <c r="B45" s="20" t="s">
        <v>109</v>
      </c>
      <c r="E45" s="35">
        <f ca="1" xml:space="preserve"> SUMIFS( PCL!G:G, PCL!$A:$A, $A45, PCL!$B:$B, $B45, PCL!$C:$C, $I45 )</f>
        <v>2.4E-2</v>
      </c>
      <c r="F45" s="35">
        <f ca="1" xml:space="preserve"> SUMIFS( PCL!H:H, PCL!$A:$A, $A45, PCL!$B:$B, $B45, PCL!$C:$C, $I45 )</f>
        <v>4.9000000000000002E-2</v>
      </c>
      <c r="G45" s="35">
        <f ca="1" xml:space="preserve"> SUMIFS( PCL!I:I, PCL!$A:$A, $A45, PCL!$B:$B, $B45, PCL!$C:$C, $I45 )</f>
        <v>7.400000000000001E-2</v>
      </c>
      <c r="H45" s="35">
        <f ca="1" xml:space="preserve"> SUMIFS( PCL!J:J, PCL!$A:$A, $A45, PCL!$B:$B, $B45, PCL!$C:$C, $I45 )</f>
        <v>8.3000000000000004E-2</v>
      </c>
      <c r="I45" s="43" t="s">
        <v>156</v>
      </c>
    </row>
    <row r="46" spans="1:9">
      <c r="A46" s="44" t="s">
        <v>121</v>
      </c>
      <c r="B46" s="20" t="s">
        <v>110</v>
      </c>
      <c r="E46" s="35">
        <f ca="1" xml:space="preserve"> SUMIFS( PCL!G:G, PCL!$A:$A, $A46, PCL!$B:$B, $B46, PCL!$C:$C, $I46 )</f>
        <v>1.7000000000000001E-2</v>
      </c>
      <c r="F46" s="35">
        <f ca="1" xml:space="preserve"> SUMIFS( PCL!H:H, PCL!$A:$A, $A46, PCL!$B:$B, $B46, PCL!$C:$C, $I46 )</f>
        <v>4.9000000000000002E-2</v>
      </c>
      <c r="G46" s="35">
        <f ca="1" xml:space="preserve"> SUMIFS( PCL!I:I, PCL!$A:$A, $A46, PCL!$B:$B, $B46, PCL!$C:$C, $I46 )</f>
        <v>7.2999999999999995E-2</v>
      </c>
      <c r="H46" s="35">
        <f ca="1" xml:space="preserve"> SUMIFS( PCL!J:J, PCL!$A:$A, $A46, PCL!$B:$B, $B46, PCL!$C:$C, $I46 )</f>
        <v>0.1</v>
      </c>
      <c r="I46" s="43" t="s">
        <v>156</v>
      </c>
    </row>
    <row r="47" spans="1:9">
      <c r="A47" s="44" t="s">
        <v>121</v>
      </c>
      <c r="B47" s="20" t="s">
        <v>111</v>
      </c>
      <c r="E47" s="35">
        <f ca="1" xml:space="preserve"> SUMIFS( PCL!G:G, PCL!$A:$A, $A47, PCL!$B:$B, $B47, PCL!$C:$C, $I47 )</f>
        <v>1.3000000000000001E-2</v>
      </c>
      <c r="F47" s="35">
        <f ca="1" xml:space="preserve"> SUMIFS( PCL!H:H, PCL!$A:$A, $A47, PCL!$B:$B, $B47, PCL!$C:$C, $I47 )</f>
        <v>2.6000000000000002E-2</v>
      </c>
      <c r="G47" s="35">
        <f ca="1" xml:space="preserve"> SUMIFS( PCL!I:I, PCL!$A:$A, $A47, PCL!$B:$B, $B47, PCL!$C:$C, $I47 )</f>
        <v>3.9E-2</v>
      </c>
      <c r="H47" s="35">
        <f ca="1" xml:space="preserve"> SUMIFS( PCL!J:J, PCL!$A:$A, $A47, PCL!$B:$B, $B47, PCL!$C:$C, $I47 )</f>
        <v>5.0999999999999997E-2</v>
      </c>
      <c r="I47" s="43" t="s">
        <v>156</v>
      </c>
    </row>
    <row r="48" spans="1:9">
      <c r="A48" s="44" t="s">
        <v>121</v>
      </c>
      <c r="B48" s="20" t="s">
        <v>112</v>
      </c>
      <c r="E48" s="35">
        <f ca="1" xml:space="preserve"> SUMIFS( PCL!G:G, PCL!$A:$A, $A48, PCL!$B:$B, $B48, PCL!$C:$C, $I48 )</f>
        <v>1.3000000000000001E-2</v>
      </c>
      <c r="F48" s="35">
        <f ca="1" xml:space="preserve"> SUMIFS( PCL!H:H, PCL!$A:$A, $A48, PCL!$B:$B, $B48, PCL!$C:$C, $I48 )</f>
        <v>2.5000000000000001E-2</v>
      </c>
      <c r="G48" s="35">
        <f ca="1" xml:space="preserve"> SUMIFS( PCL!I:I, PCL!$A:$A, $A48, PCL!$B:$B, $B48, PCL!$C:$C, $I48 )</f>
        <v>3.7999999999999999E-2</v>
      </c>
      <c r="H48" s="35">
        <f ca="1" xml:space="preserve"> SUMIFS( PCL!J:J, PCL!$A:$A, $A48, PCL!$B:$B, $B48, PCL!$C:$C, $I48 )</f>
        <v>0.05</v>
      </c>
      <c r="I48" s="43" t="s">
        <v>156</v>
      </c>
    </row>
    <row r="49" spans="1:9">
      <c r="A49" s="44" t="s">
        <v>121</v>
      </c>
      <c r="B49" s="20" t="s">
        <v>113</v>
      </c>
      <c r="E49" s="35">
        <f ca="1" xml:space="preserve"> SUMIFS( PCL!G:G, PCL!$A:$A, $A49, PCL!$B:$B, $B49, PCL!$C:$C, $I49 )</f>
        <v>1.1000000000000001E-2</v>
      </c>
      <c r="F49" s="35">
        <f ca="1" xml:space="preserve"> SUMIFS( PCL!H:H, PCL!$A:$A, $A49, PCL!$B:$B, $B49, PCL!$C:$C, $I49 )</f>
        <v>2.8999999999999998E-2</v>
      </c>
      <c r="G49" s="35">
        <f ca="1" xml:space="preserve"> SUMIFS( PCL!I:I, PCL!$A:$A, $A49, PCL!$B:$B, $B49, PCL!$C:$C, $I49 )</f>
        <v>4.5999999999999999E-2</v>
      </c>
      <c r="H49" s="35">
        <f ca="1" xml:space="preserve"> SUMIFS( PCL!J:J, PCL!$A:$A, $A49, PCL!$B:$B, $B49, PCL!$C:$C, $I49 )</f>
        <v>5.7999999999999996E-2</v>
      </c>
      <c r="I49" s="43" t="s">
        <v>156</v>
      </c>
    </row>
    <row r="50" spans="1:9">
      <c r="A50" s="44" t="s">
        <v>121</v>
      </c>
      <c r="B50" s="20" t="s">
        <v>114</v>
      </c>
      <c r="E50" s="35">
        <f ca="1" xml:space="preserve"> SUMIFS( PCL!G:G, PCL!$A:$A, $A50, PCL!$B:$B, $B50, PCL!$C:$C, $I50 )</f>
        <v>4.0000000000000001E-3</v>
      </c>
      <c r="F50" s="35">
        <f ca="1" xml:space="preserve"> SUMIFS( PCL!H:H, PCL!$A:$A, $A50, PCL!$B:$B, $B50, PCL!$C:$C, $I50 )</f>
        <v>5.0000000000000001E-3</v>
      </c>
      <c r="G50" s="35">
        <f ca="1" xml:space="preserve"> SUMIFS( PCL!I:I, PCL!$A:$A, $A50, PCL!$B:$B, $B50, PCL!$C:$C, $I50 )</f>
        <v>6.9999999999999993E-3</v>
      </c>
      <c r="H50" s="35">
        <f ca="1" xml:space="preserve"> SUMIFS( PCL!J:J, PCL!$A:$A, $A50, PCL!$B:$B, $B50, PCL!$C:$C, $I50 )</f>
        <v>8.0000000000000002E-3</v>
      </c>
      <c r="I50" s="43" t="s">
        <v>156</v>
      </c>
    </row>
    <row r="51" spans="1:9">
      <c r="A51" s="44" t="s">
        <v>121</v>
      </c>
      <c r="B51" s="20" t="s">
        <v>115</v>
      </c>
      <c r="E51" s="35">
        <f ca="1" xml:space="preserve"> SUMIFS( PCL!G:G, PCL!$A:$A, $A51, PCL!$B:$B, $B51, PCL!$C:$C, $I51 )</f>
        <v>0.01</v>
      </c>
      <c r="F51" s="35">
        <f ca="1" xml:space="preserve"> SUMIFS( PCL!H:H, PCL!$A:$A, $A51, PCL!$B:$B, $B51, PCL!$C:$C, $I51 )</f>
        <v>2.3E-2</v>
      </c>
      <c r="G51" s="35">
        <f ca="1" xml:space="preserve"> SUMIFS( PCL!I:I, PCL!$A:$A, $A51, PCL!$B:$B, $B51, PCL!$C:$C, $I51 )</f>
        <v>3.7999999999999999E-2</v>
      </c>
      <c r="H51" s="35">
        <f ca="1" xml:space="preserve"> SUMIFS( PCL!J:J, PCL!$A:$A, $A51, PCL!$B:$B, $B51, PCL!$C:$C, $I51 )</f>
        <v>5.2000000000000005E-2</v>
      </c>
      <c r="I51" s="43" t="s">
        <v>156</v>
      </c>
    </row>
    <row r="52" spans="1:9">
      <c r="A52" s="44"/>
      <c r="B52" s="22" t="s">
        <v>119</v>
      </c>
      <c r="E52" s="36"/>
      <c r="F52" s="36"/>
      <c r="G52" s="36"/>
      <c r="H52" s="36"/>
    </row>
    <row r="53" spans="1:9">
      <c r="A53" s="44" t="s">
        <v>121</v>
      </c>
      <c r="B53" s="20" t="s">
        <v>102</v>
      </c>
      <c r="E53" s="35">
        <f ca="1" xml:space="preserve"> SUMIFS( PCL!G:G, PCL!$A:$A, $A53, PCL!$B:$B, $B53, PCL!$C:$C, $I53 )</f>
        <v>0</v>
      </c>
      <c r="F53" s="35">
        <f ca="1" xml:space="preserve"> SUMIFS( PCL!H:H, PCL!$A:$A, $A53, PCL!$B:$B, $B53, PCL!$C:$C, $I53 )</f>
        <v>0</v>
      </c>
      <c r="G53" s="35">
        <f ca="1" xml:space="preserve"> SUMIFS( PCL!I:I, PCL!$A:$A, $A53, PCL!$B:$B, $B53, PCL!$C:$C, $I53 )</f>
        <v>0</v>
      </c>
      <c r="H53" s="35">
        <f ca="1" xml:space="preserve"> SUMIFS( PCL!J:J, PCL!$A:$A, $A53, PCL!$B:$B, $B53, PCL!$C:$C, $I53 )</f>
        <v>0</v>
      </c>
      <c r="I53" s="43" t="s">
        <v>119</v>
      </c>
    </row>
    <row r="54" spans="1:9">
      <c r="A54" s="44" t="s">
        <v>121</v>
      </c>
      <c r="B54" s="20" t="s">
        <v>114</v>
      </c>
      <c r="E54" s="35">
        <f ca="1" xml:space="preserve"> SUMIFS( PCL!G:G, PCL!$A:$A, $A54, PCL!$B:$B, $B54, PCL!$C:$C, $I54 )</f>
        <v>0</v>
      </c>
      <c r="F54" s="35">
        <f ca="1" xml:space="preserve"> SUMIFS( PCL!H:H, PCL!$A:$A, $A54, PCL!$B:$B, $B54, PCL!$C:$C, $I54 )</f>
        <v>0</v>
      </c>
      <c r="G54" s="35">
        <f ca="1" xml:space="preserve"> SUMIFS( PCL!I:I, PCL!$A:$A, $A54, PCL!$B:$B, $B54, PCL!$C:$C, $I54 )</f>
        <v>0</v>
      </c>
      <c r="H54" s="35">
        <f ca="1" xml:space="preserve"> SUMIFS( PCL!J:J, PCL!$A:$A, $A54, PCL!$B:$B, $B54, PCL!$C:$C, $I54 )</f>
        <v>0</v>
      </c>
      <c r="I54" s="43" t="s">
        <v>119</v>
      </c>
    </row>
    <row r="55" spans="1:9">
      <c r="A55" s="44"/>
      <c r="B55" s="22" t="s">
        <v>120</v>
      </c>
      <c r="E55" s="36"/>
      <c r="F55" s="36"/>
      <c r="G55" s="36"/>
      <c r="H55" s="36"/>
    </row>
    <row r="56" spans="1:9">
      <c r="A56" s="44" t="s">
        <v>121</v>
      </c>
      <c r="B56" s="20" t="s">
        <v>102</v>
      </c>
      <c r="E56" s="35">
        <f ca="1" xml:space="preserve"> SUMIFS( PCL!G:G, PCL!$A:$A, $A56, PCL!$B:$B, $B56, PCL!$C:$C, $I56 )</f>
        <v>0</v>
      </c>
      <c r="F56" s="35">
        <f ca="1" xml:space="preserve"> SUMIFS( PCL!H:H, PCL!$A:$A, $A56, PCL!$B:$B, $B56, PCL!$C:$C, $I56 )</f>
        <v>0</v>
      </c>
      <c r="G56" s="35">
        <f ca="1" xml:space="preserve"> SUMIFS( PCL!I:I, PCL!$A:$A, $A56, PCL!$B:$B, $B56, PCL!$C:$C, $I56 )</f>
        <v>0</v>
      </c>
      <c r="H56" s="35">
        <f ca="1" xml:space="preserve"> SUMIFS( PCL!J:J, PCL!$A:$A, $A56, PCL!$B:$B, $B56, PCL!$C:$C, $I56 )</f>
        <v>0</v>
      </c>
      <c r="I56" s="43" t="s">
        <v>120</v>
      </c>
    </row>
    <row r="57" spans="1:9">
      <c r="A57" s="44" t="s">
        <v>121</v>
      </c>
      <c r="B57" s="20" t="s">
        <v>114</v>
      </c>
      <c r="E57" s="35">
        <f ca="1" xml:space="preserve"> SUMIFS( PCL!G:G, PCL!$A:$A, $A57, PCL!$B:$B, $B57, PCL!$C:$C, $I57 )</f>
        <v>0</v>
      </c>
      <c r="F57" s="35">
        <f ca="1" xml:space="preserve"> SUMIFS( PCL!H:H, PCL!$A:$A, $A57, PCL!$B:$B, $B57, PCL!$C:$C, $I57 )</f>
        <v>0</v>
      </c>
      <c r="G57" s="35">
        <f ca="1" xml:space="preserve"> SUMIFS( PCL!I:I, PCL!$A:$A, $A57, PCL!$B:$B, $B57, PCL!$C:$C, $I57 )</f>
        <v>0</v>
      </c>
      <c r="H57" s="35">
        <f ca="1" xml:space="preserve"> SUMIFS( PCL!J:J, PCL!$A:$A, $A57, PCL!$B:$B, $B57, PCL!$C:$C, $I57 )</f>
        <v>0</v>
      </c>
      <c r="I57" s="43" t="s">
        <v>120</v>
      </c>
    </row>
    <row r="58" spans="1:9">
      <c r="A58" s="41"/>
    </row>
    <row r="59" spans="1:9">
      <c r="A59" s="41"/>
    </row>
    <row r="60" spans="1:9">
      <c r="A60" s="41"/>
    </row>
    <row r="61" spans="1:9" s="38" customFormat="1" ht="14.25" customHeight="1">
      <c r="B61" s="38" t="s">
        <v>122</v>
      </c>
    </row>
    <row r="62" spans="1:9">
      <c r="A62" s="41"/>
      <c r="B62" s="22" t="s">
        <v>118</v>
      </c>
      <c r="C62" s="22" t="s">
        <v>129</v>
      </c>
      <c r="D62" s="22" t="s">
        <v>130</v>
      </c>
      <c r="E62" s="22" t="s">
        <v>131</v>
      </c>
      <c r="F62" s="22" t="s">
        <v>132</v>
      </c>
      <c r="G62" s="22" t="s">
        <v>133</v>
      </c>
      <c r="H62" s="22" t="s">
        <v>134</v>
      </c>
      <c r="I62" s="43" t="s">
        <v>202</v>
      </c>
    </row>
    <row r="63" spans="1:9">
      <c r="A63" s="44" t="s">
        <v>161</v>
      </c>
      <c r="B63" s="20" t="s">
        <v>68</v>
      </c>
      <c r="E63" s="36">
        <f ca="1">SUMIFS(PCL!G:G, PCL!$A:$A, $A$63, PCL!$B:$B, $B$63)*$I63</f>
        <v>6.5000000000000009</v>
      </c>
      <c r="F63" s="37">
        <f ca="1">SUMIFS(PCL!H:H, PCL!$A:$A, $A$63, PCL!$B:$B, $B$63)*$I63</f>
        <v>6.1333333333333337</v>
      </c>
      <c r="G63" s="36">
        <f ca="1">SUMIFS(PCL!I:I, PCL!$A:$A, $A$63, PCL!$B:$B, $B$63)*$I63</f>
        <v>5.7500000000000009</v>
      </c>
      <c r="H63" s="36">
        <f ca="1">SUMIFS(PCL!J:J, PCL!$A:$A, $A$63, PCL!$B:$B, $B$63)*$I63</f>
        <v>5.3833333333333337</v>
      </c>
      <c r="I63" s="41">
        <v>1440</v>
      </c>
    </row>
    <row r="64" spans="1:9">
      <c r="A64" s="44" t="s">
        <v>161</v>
      </c>
      <c r="B64" s="20" t="s">
        <v>100</v>
      </c>
      <c r="E64" s="36">
        <f ca="1">SUMIFS(PCL!G:G, PCL!$A:$A, $A$63, PCL!$B:$B, $B$63)*$I64</f>
        <v>6.5000000000000009</v>
      </c>
      <c r="F64" s="37">
        <f ca="1">SUMIFS(PCL!H:H, PCL!$A:$A, $A$63, PCL!$B:$B, $B$63)*$I64</f>
        <v>6.1333333333333337</v>
      </c>
      <c r="G64" s="36">
        <f ca="1">SUMIFS(PCL!I:I, PCL!$A:$A, $A$63, PCL!$B:$B, $B$63)*$I64</f>
        <v>5.7500000000000009</v>
      </c>
      <c r="H64" s="36">
        <f ca="1">SUMIFS(PCL!J:J, PCL!$A:$A, $A$63, PCL!$B:$B, $B$63)*$I64</f>
        <v>5.3833333333333337</v>
      </c>
      <c r="I64" s="41">
        <v>1440</v>
      </c>
    </row>
    <row r="65" spans="1:9">
      <c r="A65" s="44" t="s">
        <v>161</v>
      </c>
      <c r="B65" s="20" t="s">
        <v>101</v>
      </c>
      <c r="E65" s="36">
        <f ca="1">SUMIFS(PCL!G:G, PCL!$A:$A, $A$63, PCL!$B:$B, $B$63)*$I65</f>
        <v>6.5000000000000009</v>
      </c>
      <c r="F65" s="37">
        <f ca="1">SUMIFS(PCL!H:H, PCL!$A:$A, $A$63, PCL!$B:$B, $B$63)*$I65</f>
        <v>6.1333333333333337</v>
      </c>
      <c r="G65" s="36">
        <f ca="1">SUMIFS(PCL!I:I, PCL!$A:$A, $A$63, PCL!$B:$B, $B$63)*$I65</f>
        <v>5.7500000000000009</v>
      </c>
      <c r="H65" s="36">
        <f ca="1">SUMIFS(PCL!J:J, PCL!$A:$A, $A$63, PCL!$B:$B, $B$63)*$I65</f>
        <v>5.3833333333333337</v>
      </c>
      <c r="I65" s="41">
        <v>1440</v>
      </c>
    </row>
    <row r="66" spans="1:9">
      <c r="A66" s="44" t="s">
        <v>161</v>
      </c>
      <c r="B66" s="20" t="s">
        <v>102</v>
      </c>
      <c r="E66" s="36">
        <f ca="1">SUMIFS(PCL!G:G, PCL!$A:$A, $A$63, PCL!$B:$B, $B$63)*$I66</f>
        <v>6.5000000000000009</v>
      </c>
      <c r="F66" s="37">
        <f ca="1">SUMIFS(PCL!H:H, PCL!$A:$A, $A$63, PCL!$B:$B, $B$63)*$I66</f>
        <v>6.1333333333333337</v>
      </c>
      <c r="G66" s="36">
        <f ca="1">SUMIFS(PCL!I:I, PCL!$A:$A, $A$63, PCL!$B:$B, $B$63)*$I66</f>
        <v>5.7500000000000009</v>
      </c>
      <c r="H66" s="36">
        <f ca="1">SUMIFS(PCL!J:J, PCL!$A:$A, $A$63, PCL!$B:$B, $B$63)*$I66</f>
        <v>5.3833333333333337</v>
      </c>
      <c r="I66" s="41">
        <v>1440</v>
      </c>
    </row>
    <row r="67" spans="1:9">
      <c r="A67" s="44" t="s">
        <v>161</v>
      </c>
      <c r="B67" s="20" t="s">
        <v>103</v>
      </c>
      <c r="E67" s="36">
        <f ca="1">SUMIFS(PCL!G:G, PCL!$A:$A, $A$63, PCL!$B:$B, $B$63)*$I67</f>
        <v>6.5000000000000009</v>
      </c>
      <c r="F67" s="37">
        <f ca="1">SUMIFS(PCL!H:H, PCL!$A:$A, $A$63, PCL!$B:$B, $B$63)*$I67</f>
        <v>6.1333333333333337</v>
      </c>
      <c r="G67" s="36">
        <f ca="1">SUMIFS(PCL!I:I, PCL!$A:$A, $A$63, PCL!$B:$B, $B$63)*$I67</f>
        <v>5.7500000000000009</v>
      </c>
      <c r="H67" s="36">
        <f ca="1">SUMIFS(PCL!J:J, PCL!$A:$A, $A$63, PCL!$B:$B, $B$63)*$I67</f>
        <v>5.3833333333333337</v>
      </c>
      <c r="I67" s="41">
        <v>1440</v>
      </c>
    </row>
    <row r="68" spans="1:9">
      <c r="A68" s="44" t="s">
        <v>161</v>
      </c>
      <c r="B68" s="20" t="s">
        <v>104</v>
      </c>
      <c r="E68" s="36">
        <f ca="1">SUMIFS(PCL!G:G, PCL!$A:$A, $A$63, PCL!$B:$B, $B$63)*$I68</f>
        <v>6.5000000000000009</v>
      </c>
      <c r="F68" s="37">
        <f ca="1">SUMIFS(PCL!H:H, PCL!$A:$A, $A$63, PCL!$B:$B, $B$63)*$I68</f>
        <v>6.1333333333333337</v>
      </c>
      <c r="G68" s="36">
        <f ca="1">SUMIFS(PCL!I:I, PCL!$A:$A, $A$63, PCL!$B:$B, $B$63)*$I68</f>
        <v>5.7500000000000009</v>
      </c>
      <c r="H68" s="36">
        <f ca="1">SUMIFS(PCL!J:J, PCL!$A:$A, $A$63, PCL!$B:$B, $B$63)*$I68</f>
        <v>5.3833333333333337</v>
      </c>
      <c r="I68" s="41">
        <v>1440</v>
      </c>
    </row>
    <row r="69" spans="1:9">
      <c r="A69" s="44" t="s">
        <v>161</v>
      </c>
      <c r="B69" s="20" t="s">
        <v>105</v>
      </c>
      <c r="E69" s="36">
        <f ca="1">SUMIFS(PCL!G:G, PCL!$A:$A, $A$63, PCL!$B:$B, $B$63)*$I69</f>
        <v>6.5000000000000009</v>
      </c>
      <c r="F69" s="37">
        <f ca="1">SUMIFS(PCL!H:H, PCL!$A:$A, $A$63, PCL!$B:$B, $B$63)*$I69</f>
        <v>6.1333333333333337</v>
      </c>
      <c r="G69" s="36">
        <f ca="1">SUMIFS(PCL!I:I, PCL!$A:$A, $A$63, PCL!$B:$B, $B$63)*$I69</f>
        <v>5.7500000000000009</v>
      </c>
      <c r="H69" s="36">
        <f ca="1">SUMIFS(PCL!J:J, PCL!$A:$A, $A$63, PCL!$B:$B, $B$63)*$I69</f>
        <v>5.3833333333333337</v>
      </c>
      <c r="I69" s="41">
        <v>1440</v>
      </c>
    </row>
    <row r="70" spans="1:9">
      <c r="A70" s="44" t="s">
        <v>161</v>
      </c>
      <c r="B70" s="20" t="s">
        <v>106</v>
      </c>
      <c r="E70" s="36">
        <f ca="1">SUMIFS(PCL!G:G, PCL!$A:$A, $A$63, PCL!$B:$B, $B$63)*$I70</f>
        <v>6.5000000000000009</v>
      </c>
      <c r="F70" s="37">
        <f ca="1">SUMIFS(PCL!H:H, PCL!$A:$A, $A$63, PCL!$B:$B, $B$63)*$I70</f>
        <v>6.1333333333333337</v>
      </c>
      <c r="G70" s="36">
        <f ca="1">SUMIFS(PCL!I:I, PCL!$A:$A, $A$63, PCL!$B:$B, $B$63)*$I70</f>
        <v>5.7500000000000009</v>
      </c>
      <c r="H70" s="36">
        <f ca="1">SUMIFS(PCL!J:J, PCL!$A:$A, $A$63, PCL!$B:$B, $B$63)*$I70</f>
        <v>5.3833333333333337</v>
      </c>
      <c r="I70" s="41">
        <v>1440</v>
      </c>
    </row>
    <row r="71" spans="1:9">
      <c r="A71" s="44" t="s">
        <v>161</v>
      </c>
      <c r="B71" s="20" t="s">
        <v>107</v>
      </c>
      <c r="E71" s="36">
        <f ca="1">SUMIFS(PCL!G:G, PCL!$A:$A, $A$63, PCL!$B:$B, $B$63)*$I71</f>
        <v>6.5000000000000009</v>
      </c>
      <c r="F71" s="37">
        <f ca="1">SUMIFS(PCL!H:H, PCL!$A:$A, $A$63, PCL!$B:$B, $B$63)*$I71</f>
        <v>6.1333333333333337</v>
      </c>
      <c r="G71" s="36">
        <f ca="1">SUMIFS(PCL!I:I, PCL!$A:$A, $A$63, PCL!$B:$B, $B$63)*$I71</f>
        <v>5.7500000000000009</v>
      </c>
      <c r="H71" s="36">
        <f ca="1">SUMIFS(PCL!J:J, PCL!$A:$A, $A$63, PCL!$B:$B, $B$63)*$I71</f>
        <v>5.3833333333333337</v>
      </c>
      <c r="I71" s="41">
        <v>1440</v>
      </c>
    </row>
    <row r="72" spans="1:9">
      <c r="A72" s="44" t="s">
        <v>161</v>
      </c>
      <c r="B72" s="20" t="s">
        <v>108</v>
      </c>
      <c r="E72" s="36">
        <f ca="1">SUMIFS(PCL!G:G, PCL!$A:$A, $A$63, PCL!$B:$B, $B$63)*$I72</f>
        <v>6.5000000000000009</v>
      </c>
      <c r="F72" s="37">
        <f ca="1">SUMIFS(PCL!H:H, PCL!$A:$A, $A$63, PCL!$B:$B, $B$63)*$I72</f>
        <v>6.1333333333333337</v>
      </c>
      <c r="G72" s="36">
        <f ca="1">SUMIFS(PCL!I:I, PCL!$A:$A, $A$63, PCL!$B:$B, $B$63)*$I72</f>
        <v>5.7500000000000009</v>
      </c>
      <c r="H72" s="36">
        <f ca="1">SUMIFS(PCL!J:J, PCL!$A:$A, $A$63, PCL!$B:$B, $B$63)*$I72</f>
        <v>5.3833333333333337</v>
      </c>
      <c r="I72" s="41">
        <v>1440</v>
      </c>
    </row>
    <row r="73" spans="1:9">
      <c r="A73" s="44" t="s">
        <v>161</v>
      </c>
      <c r="B73" s="20" t="s">
        <v>109</v>
      </c>
      <c r="E73" s="36">
        <f ca="1">SUMIFS(PCL!G:G, PCL!$A:$A, $A$63, PCL!$B:$B, $B$63)*$I73</f>
        <v>6.5000000000000009</v>
      </c>
      <c r="F73" s="37">
        <f ca="1">SUMIFS(PCL!H:H, PCL!$A:$A, $A$63, PCL!$B:$B, $B$63)*$I73</f>
        <v>6.1333333333333337</v>
      </c>
      <c r="G73" s="36">
        <f ca="1">SUMIFS(PCL!I:I, PCL!$A:$A, $A$63, PCL!$B:$B, $B$63)*$I73</f>
        <v>5.7500000000000009</v>
      </c>
      <c r="H73" s="36">
        <f ca="1">SUMIFS(PCL!J:J, PCL!$A:$A, $A$63, PCL!$B:$B, $B$63)*$I73</f>
        <v>5.3833333333333337</v>
      </c>
      <c r="I73" s="41">
        <v>1440</v>
      </c>
    </row>
    <row r="74" spans="1:9">
      <c r="A74" s="44" t="s">
        <v>161</v>
      </c>
      <c r="B74" s="20" t="s">
        <v>110</v>
      </c>
      <c r="E74" s="36">
        <f ca="1">SUMIFS(PCL!G:G, PCL!$A:$A, $A$63, PCL!$B:$B, $B$63)*$I74</f>
        <v>6.5000000000000009</v>
      </c>
      <c r="F74" s="37">
        <f ca="1">SUMIFS(PCL!H:H, PCL!$A:$A, $A$63, PCL!$B:$B, $B$63)*$I74</f>
        <v>6.1333333333333337</v>
      </c>
      <c r="G74" s="36">
        <f ca="1">SUMIFS(PCL!I:I, PCL!$A:$A, $A$63, PCL!$B:$B, $B$63)*$I74</f>
        <v>5.7500000000000009</v>
      </c>
      <c r="H74" s="36">
        <f ca="1">SUMIFS(PCL!J:J, PCL!$A:$A, $A$63, PCL!$B:$B, $B$63)*$I74</f>
        <v>5.3833333333333337</v>
      </c>
      <c r="I74" s="41">
        <v>1440</v>
      </c>
    </row>
    <row r="75" spans="1:9">
      <c r="A75" s="44" t="s">
        <v>161</v>
      </c>
      <c r="B75" s="20" t="s">
        <v>111</v>
      </c>
      <c r="E75" s="36">
        <f ca="1">SUMIFS(PCL!G:G, PCL!$A:$A, $A$63, PCL!$B:$B, $B$63)*$I75</f>
        <v>6.5000000000000009</v>
      </c>
      <c r="F75" s="37">
        <f ca="1">SUMIFS(PCL!H:H, PCL!$A:$A, $A$63, PCL!$B:$B, $B$63)*$I75</f>
        <v>6.1333333333333337</v>
      </c>
      <c r="G75" s="36">
        <f ca="1">SUMIFS(PCL!I:I, PCL!$A:$A, $A$63, PCL!$B:$B, $B$63)*$I75</f>
        <v>5.7500000000000009</v>
      </c>
      <c r="H75" s="36">
        <f ca="1">SUMIFS(PCL!J:J, PCL!$A:$A, $A$63, PCL!$B:$B, $B$63)*$I75</f>
        <v>5.3833333333333337</v>
      </c>
      <c r="I75" s="41">
        <v>1440</v>
      </c>
    </row>
    <row r="76" spans="1:9">
      <c r="A76" s="44" t="s">
        <v>161</v>
      </c>
      <c r="B76" s="20" t="s">
        <v>112</v>
      </c>
      <c r="E76" s="36">
        <f ca="1">SUMIFS(PCL!G:G, PCL!$A:$A, $A$63, PCL!$B:$B, $B$63)*$I76</f>
        <v>6.5000000000000009</v>
      </c>
      <c r="F76" s="37">
        <f ca="1">SUMIFS(PCL!H:H, PCL!$A:$A, $A$63, PCL!$B:$B, $B$63)*$I76</f>
        <v>6.1333333333333337</v>
      </c>
      <c r="G76" s="36">
        <f ca="1">SUMIFS(PCL!I:I, PCL!$A:$A, $A$63, PCL!$B:$B, $B$63)*$I76</f>
        <v>5.7500000000000009</v>
      </c>
      <c r="H76" s="36">
        <f ca="1">SUMIFS(PCL!J:J, PCL!$A:$A, $A$63, PCL!$B:$B, $B$63)*$I76</f>
        <v>5.3833333333333337</v>
      </c>
      <c r="I76" s="41">
        <v>1440</v>
      </c>
    </row>
    <row r="77" spans="1:9">
      <c r="A77" s="44" t="s">
        <v>161</v>
      </c>
      <c r="B77" s="20" t="s">
        <v>113</v>
      </c>
      <c r="E77" s="36">
        <f ca="1">SUMIFS(PCL!G:G, PCL!$A:$A, $A$63, PCL!$B:$B, $B$63)*$I77</f>
        <v>6.5000000000000009</v>
      </c>
      <c r="F77" s="37">
        <f ca="1">SUMIFS(PCL!H:H, PCL!$A:$A, $A$63, PCL!$B:$B, $B$63)*$I77</f>
        <v>6.1333333333333337</v>
      </c>
      <c r="G77" s="36">
        <f ca="1">SUMIFS(PCL!I:I, PCL!$A:$A, $A$63, PCL!$B:$B, $B$63)*$I77</f>
        <v>5.7500000000000009</v>
      </c>
      <c r="H77" s="36">
        <f ca="1">SUMIFS(PCL!J:J, PCL!$A:$A, $A$63, PCL!$B:$B, $B$63)*$I77</f>
        <v>5.3833333333333337</v>
      </c>
      <c r="I77" s="41">
        <v>1440</v>
      </c>
    </row>
    <row r="78" spans="1:9">
      <c r="A78" s="44" t="s">
        <v>161</v>
      </c>
      <c r="B78" s="20" t="s">
        <v>114</v>
      </c>
      <c r="E78" s="36">
        <f ca="1">SUMIFS(PCL!G:G, PCL!$A:$A, $A$63, PCL!$B:$B, $B$63)*$I78</f>
        <v>6.5000000000000009</v>
      </c>
      <c r="F78" s="37">
        <f ca="1">SUMIFS(PCL!H:H, PCL!$A:$A, $A$63, PCL!$B:$B, $B$63)*$I78</f>
        <v>6.1333333333333337</v>
      </c>
      <c r="G78" s="36">
        <f ca="1">SUMIFS(PCL!I:I, PCL!$A:$A, $A$63, PCL!$B:$B, $B$63)*$I78</f>
        <v>5.7500000000000009</v>
      </c>
      <c r="H78" s="36">
        <f ca="1">SUMIFS(PCL!J:J, PCL!$A:$A, $A$63, PCL!$B:$B, $B$63)*$I78</f>
        <v>5.3833333333333337</v>
      </c>
      <c r="I78" s="41">
        <v>1440</v>
      </c>
    </row>
    <row r="79" spans="1:9">
      <c r="A79" s="44" t="s">
        <v>161</v>
      </c>
      <c r="B79" s="20" t="s">
        <v>115</v>
      </c>
      <c r="E79" s="36">
        <f ca="1">SUMIFS(PCL!G:G, PCL!$A:$A, $A$63, PCL!$B:$B, $B$63)*$I79</f>
        <v>6.5000000000000009</v>
      </c>
      <c r="F79" s="37">
        <f ca="1">SUMIFS(PCL!H:H, PCL!$A:$A, $A$63, PCL!$B:$B, $B$63)*$I79</f>
        <v>6.1333333333333337</v>
      </c>
      <c r="G79" s="36">
        <f ca="1">SUMIFS(PCL!I:I, PCL!$A:$A, $A$63, PCL!$B:$B, $B$63)*$I79</f>
        <v>5.7500000000000009</v>
      </c>
      <c r="H79" s="36">
        <f ca="1">SUMIFS(PCL!J:J, PCL!$A:$A, $A$63, PCL!$B:$B, $B$63)*$I79</f>
        <v>5.3833333333333337</v>
      </c>
      <c r="I79" s="41">
        <v>1440</v>
      </c>
    </row>
    <row r="80" spans="1:9">
      <c r="A80" s="41"/>
    </row>
    <row r="81" spans="1:8">
      <c r="A81" s="41"/>
    </row>
    <row r="82" spans="1:8">
      <c r="A82" s="41"/>
    </row>
    <row r="83" spans="1:8" s="38" customFormat="1" ht="14.25" customHeight="1">
      <c r="B83" s="38" t="s">
        <v>123</v>
      </c>
    </row>
    <row r="84" spans="1:8">
      <c r="A84" s="41"/>
      <c r="B84" s="22" t="s">
        <v>118</v>
      </c>
      <c r="C84" s="22" t="s">
        <v>129</v>
      </c>
      <c r="D84" s="22" t="s">
        <v>130</v>
      </c>
      <c r="E84" s="22" t="s">
        <v>131</v>
      </c>
      <c r="F84" s="22" t="s">
        <v>132</v>
      </c>
      <c r="G84" s="22" t="s">
        <v>133</v>
      </c>
      <c r="H84" s="22" t="s">
        <v>134</v>
      </c>
    </row>
    <row r="85" spans="1:8">
      <c r="A85" s="44" t="s">
        <v>163</v>
      </c>
      <c r="B85" s="20" t="s">
        <v>68</v>
      </c>
      <c r="E85" s="37">
        <f ca="1">SUMIFS(PCL!G:G, PCL!$A:$A, $A85, PCL!$B:$B, $B85)</f>
        <v>14.694950911640953</v>
      </c>
      <c r="F85" s="37">
        <f ca="1">SUMIFS(PCL!H:H, PCL!$A:$A, $A85, PCL!$B:$B, $B85)</f>
        <v>14.41350504698921</v>
      </c>
      <c r="G85" s="37">
        <f ca="1">SUMIFS(PCL!I:I, PCL!$A:$A, $A85, PCL!$B:$B, $B85)</f>
        <v>14.239470936303515</v>
      </c>
      <c r="H85" s="37">
        <f ca="1">SUMIFS(PCL!J:J, PCL!$A:$A, $A85, PCL!$B:$B, $B85)</f>
        <v>14.065436825617821</v>
      </c>
    </row>
    <row r="86" spans="1:8">
      <c r="A86" s="44" t="s">
        <v>163</v>
      </c>
      <c r="B86" s="20" t="s">
        <v>100</v>
      </c>
      <c r="E86" s="37">
        <f ca="1">SUMIFS(PCL!G:G, PCL!$A:$A, $A86, PCL!$B:$B, $B86)</f>
        <v>26.7</v>
      </c>
      <c r="F86" s="37">
        <f ca="1">SUMIFS(PCL!H:H, PCL!$A:$A, $A86, PCL!$B:$B, $B86)</f>
        <v>25.29</v>
      </c>
      <c r="G86" s="37">
        <f ca="1">SUMIFS(PCL!I:I, PCL!$A:$A, $A86, PCL!$B:$B, $B86)</f>
        <v>23.89</v>
      </c>
      <c r="H86" s="37">
        <f ca="1">SUMIFS(PCL!J:J, PCL!$A:$A, $A86, PCL!$B:$B, $B86)</f>
        <v>22.48</v>
      </c>
    </row>
    <row r="87" spans="1:8">
      <c r="A87" s="44" t="s">
        <v>163</v>
      </c>
      <c r="B87" s="20" t="s">
        <v>101</v>
      </c>
      <c r="E87" s="37"/>
      <c r="F87" s="37"/>
      <c r="G87" s="37"/>
      <c r="H87" s="37"/>
    </row>
    <row r="88" spans="1:8">
      <c r="A88" s="44" t="s">
        <v>163</v>
      </c>
      <c r="B88" s="20" t="s">
        <v>102</v>
      </c>
      <c r="E88" s="37">
        <f ca="1">SUMIFS(PCL!G:G, PCL!$A:$A, $A88, PCL!$B:$B, $B88)</f>
        <v>26.13953488372093</v>
      </c>
      <c r="F88" s="37">
        <f ca="1">SUMIFS(PCL!H:H, PCL!$A:$A, $A88, PCL!$B:$B, $B88)</f>
        <v>24.602929838087896</v>
      </c>
      <c r="G88" s="37">
        <f ca="1">SUMIFS(PCL!I:I, PCL!$A:$A, $A88, PCL!$B:$B, $B88)</f>
        <v>23.199691595990746</v>
      </c>
      <c r="H88" s="37">
        <f ca="1">SUMIFS(PCL!J:J, PCL!$A:$A, $A88, PCL!$B:$B, $B88)</f>
        <v>21.804163454124904</v>
      </c>
    </row>
    <row r="89" spans="1:8">
      <c r="A89" s="44" t="s">
        <v>163</v>
      </c>
      <c r="B89" s="20" t="s">
        <v>103</v>
      </c>
      <c r="E89" s="37">
        <f ca="1">SUMIFS(PCL!G:G, PCL!$A:$A, $A89, PCL!$B:$B, $B89)</f>
        <v>8.6706443914081142</v>
      </c>
      <c r="F89" s="37">
        <f ca="1">SUMIFS(PCL!H:H, PCL!$A:$A, $A89, PCL!$B:$B, $B89)</f>
        <v>8.4994054696789529</v>
      </c>
      <c r="G89" s="37">
        <f ca="1">SUMIFS(PCL!I:I, PCL!$A:$A, $A89, PCL!$B:$B, $B89)</f>
        <v>8.3590963139120102</v>
      </c>
      <c r="H89" s="37">
        <f ca="1">SUMIFS(PCL!J:J, PCL!$A:$A, $A89, PCL!$B:$B, $B89)</f>
        <v>8.2187871581450658</v>
      </c>
    </row>
    <row r="90" spans="1:8">
      <c r="A90" s="44" t="s">
        <v>163</v>
      </c>
      <c r="B90" s="20" t="s">
        <v>104</v>
      </c>
      <c r="E90" s="37">
        <f ca="1">SUMIFS(PCL!G:G, PCL!$A:$A, $A90, PCL!$B:$B, $B90)</f>
        <v>21.651495448634591</v>
      </c>
      <c r="F90" s="37">
        <f ca="1">SUMIFS(PCL!H:H, PCL!$A:$A, $A90, PCL!$B:$B, $B90)</f>
        <v>19.716494845360824</v>
      </c>
      <c r="G90" s="37">
        <f ca="1">SUMIFS(PCL!I:I, PCL!$A:$A, $A90, PCL!$B:$B, $B90)</f>
        <v>17.976804123711339</v>
      </c>
      <c r="H90" s="37">
        <f ca="1">SUMIFS(PCL!J:J, PCL!$A:$A, $A90, PCL!$B:$B, $B90)</f>
        <v>16.237113402061855</v>
      </c>
    </row>
    <row r="91" spans="1:8">
      <c r="A91" s="44" t="s">
        <v>163</v>
      </c>
      <c r="B91" s="20" t="s">
        <v>105</v>
      </c>
      <c r="E91" s="37">
        <f ca="1">SUMIFS(PCL!G:G, PCL!$A:$A, $A91, PCL!$B:$B, $B91)</f>
        <v>21.950248756218905</v>
      </c>
      <c r="F91" s="37">
        <f ca="1">SUMIFS(PCL!H:H, PCL!$A:$A, $A91, PCL!$B:$B, $B91)</f>
        <v>20.5</v>
      </c>
      <c r="G91" s="37">
        <f ca="1">SUMIFS(PCL!I:I, PCL!$A:$A, $A91, PCL!$B:$B, $B91)</f>
        <v>19.242574257425744</v>
      </c>
      <c r="H91" s="37">
        <f ca="1">SUMIFS(PCL!J:J, PCL!$A:$A, $A91, PCL!$B:$B, $B91)</f>
        <v>18.326732673267326</v>
      </c>
    </row>
    <row r="92" spans="1:8">
      <c r="A92" s="44" t="s">
        <v>163</v>
      </c>
      <c r="B92" s="20" t="s">
        <v>106</v>
      </c>
      <c r="E92" s="37"/>
      <c r="F92" s="37"/>
      <c r="G92" s="37"/>
      <c r="H92" s="37"/>
    </row>
    <row r="93" spans="1:8">
      <c r="A93" s="44" t="s">
        <v>163</v>
      </c>
      <c r="B93" s="20" t="s">
        <v>107</v>
      </c>
      <c r="E93" s="37">
        <f ca="1">SUMIFS(PCL!G:G, PCL!$A:$A, $A93, PCL!$B:$B, $B93)</f>
        <v>20.102790014684288</v>
      </c>
      <c r="F93" s="37">
        <f ca="1">SUMIFS(PCL!H:H, PCL!$A:$A, $A93, PCL!$B:$B, $B93)</f>
        <v>19.21665695981363</v>
      </c>
      <c r="G93" s="37">
        <f ca="1">SUMIFS(PCL!I:I, PCL!$A:$A, $A93, PCL!$B:$B, $B93)</f>
        <v>18.497379149679674</v>
      </c>
      <c r="H93" s="37">
        <f ca="1">SUMIFS(PCL!J:J, PCL!$A:$A, $A93, PCL!$B:$B, $B93)</f>
        <v>17.781013395457194</v>
      </c>
    </row>
    <row r="94" spans="1:8">
      <c r="A94" s="44" t="s">
        <v>163</v>
      </c>
      <c r="B94" s="20" t="s">
        <v>108</v>
      </c>
      <c r="E94" s="37">
        <f ca="1">SUMIFS(PCL!G:G, PCL!$A:$A, $A94, PCL!$B:$B, $B94)</f>
        <v>17.07</v>
      </c>
      <c r="F94" s="37">
        <f ca="1">SUMIFS(PCL!H:H, PCL!$A:$A, $A94, PCL!$B:$B, $B94)</f>
        <v>16.73</v>
      </c>
      <c r="G94" s="37">
        <f ca="1">SUMIFS(PCL!I:I, PCL!$A:$A, $A94, PCL!$B:$B, $B94)</f>
        <v>16.38</v>
      </c>
      <c r="H94" s="37">
        <f ca="1">SUMIFS(PCL!J:J, PCL!$A:$A, $A94, PCL!$B:$B, $B94)</f>
        <v>16.03</v>
      </c>
    </row>
    <row r="95" spans="1:8">
      <c r="A95" s="44" t="s">
        <v>163</v>
      </c>
      <c r="B95" s="20" t="s">
        <v>109</v>
      </c>
      <c r="E95" s="37">
        <f ca="1">SUMIFS(PCL!G:G, PCL!$A:$A, $A95, PCL!$B:$B, $B95)</f>
        <v>30.86303134392443</v>
      </c>
      <c r="F95" s="37">
        <f ca="1">SUMIFS(PCL!H:H, PCL!$A:$A, $A95, PCL!$B:$B, $B95)</f>
        <v>29.036247334754798</v>
      </c>
      <c r="G95" s="37">
        <f ca="1">SUMIFS(PCL!I:I, PCL!$A:$A, $A95, PCL!$B:$B, $B95)</f>
        <v>27.424307036247335</v>
      </c>
      <c r="H95" s="37">
        <f ca="1">SUMIFS(PCL!J:J, PCL!$A:$A, $A95, PCL!$B:$B, $B95)</f>
        <v>25.812366737739872</v>
      </c>
    </row>
    <row r="96" spans="1:8">
      <c r="A96" s="41"/>
    </row>
    <row r="97" spans="1:8">
      <c r="A97" s="41"/>
    </row>
    <row r="98" spans="1:8">
      <c r="A98" s="41"/>
    </row>
    <row r="99" spans="1:8" s="38" customFormat="1" ht="14.25" customHeight="1">
      <c r="B99" s="38" t="s">
        <v>124</v>
      </c>
    </row>
    <row r="100" spans="1:8">
      <c r="A100" s="41"/>
      <c r="B100" s="22" t="s">
        <v>118</v>
      </c>
      <c r="C100" s="22" t="s">
        <v>129</v>
      </c>
      <c r="D100" s="22" t="s">
        <v>130</v>
      </c>
      <c r="E100" s="22" t="s">
        <v>131</v>
      </c>
      <c r="F100" s="22" t="s">
        <v>132</v>
      </c>
      <c r="G100" s="22" t="s">
        <v>133</v>
      </c>
      <c r="H100" s="22" t="s">
        <v>134</v>
      </c>
    </row>
    <row r="101" spans="1:8">
      <c r="A101" s="44" t="s">
        <v>125</v>
      </c>
      <c r="B101" s="20" t="s">
        <v>68</v>
      </c>
      <c r="E101" s="36">
        <f ca="1">SUMIFS(PCL!G:G, PCL!$A:$A, $A101, PCL!$B:$B, $B101)</f>
        <v>1.68</v>
      </c>
      <c r="F101" s="36">
        <f ca="1">SUMIFS(PCL!H:H, PCL!$A:$A, $A101, PCL!$B:$B, $B101)</f>
        <v>1.63</v>
      </c>
      <c r="G101" s="36">
        <f ca="1">SUMIFS(PCL!I:I, PCL!$A:$A, $A101, PCL!$B:$B, $B101)</f>
        <v>1.58</v>
      </c>
      <c r="H101" s="36">
        <f ca="1">SUMIFS(PCL!J:J, PCL!$A:$A, $A101, PCL!$B:$B, $B101)</f>
        <v>1.44</v>
      </c>
    </row>
    <row r="102" spans="1:8">
      <c r="A102" s="44" t="s">
        <v>125</v>
      </c>
      <c r="B102" s="20" t="s">
        <v>100</v>
      </c>
      <c r="E102" s="36">
        <f ca="1">SUMIFS(PCL!G:G, PCL!$A:$A, $A102, PCL!$B:$B, $B102)</f>
        <v>1.68</v>
      </c>
      <c r="F102" s="36">
        <f ca="1">SUMIFS(PCL!H:H, PCL!$A:$A, $A102, PCL!$B:$B, $B102)</f>
        <v>1.63</v>
      </c>
      <c r="G102" s="36">
        <f ca="1">SUMIFS(PCL!I:I, PCL!$A:$A, $A102, PCL!$B:$B, $B102)</f>
        <v>1.58</v>
      </c>
      <c r="H102" s="36">
        <f ca="1">SUMIFS(PCL!J:J, PCL!$A:$A, $A102, PCL!$B:$B, $B102)</f>
        <v>1.44</v>
      </c>
    </row>
    <row r="103" spans="1:8">
      <c r="A103" s="44" t="s">
        <v>125</v>
      </c>
      <c r="B103" s="20" t="s">
        <v>101</v>
      </c>
      <c r="E103" s="36">
        <f ca="1">SUMIFS(PCL!G:G, PCL!$A:$A, $A103, PCL!$B:$B, $B103)</f>
        <v>1.68</v>
      </c>
      <c r="F103" s="36">
        <f ca="1">SUMIFS(PCL!H:H, PCL!$A:$A, $A103, PCL!$B:$B, $B103)</f>
        <v>1.63</v>
      </c>
      <c r="G103" s="36">
        <f ca="1">SUMIFS(PCL!I:I, PCL!$A:$A, $A103, PCL!$B:$B, $B103)</f>
        <v>1.58</v>
      </c>
      <c r="H103" s="36">
        <f ca="1">SUMIFS(PCL!J:J, PCL!$A:$A, $A103, PCL!$B:$B, $B103)</f>
        <v>1.44</v>
      </c>
    </row>
    <row r="104" spans="1:8">
      <c r="A104" s="44" t="s">
        <v>125</v>
      </c>
      <c r="B104" s="20" t="s">
        <v>102</v>
      </c>
      <c r="E104" s="36">
        <f ca="1">SUMIFS(PCL!G:G, PCL!$A:$A, $A104, PCL!$B:$B, $B104)</f>
        <v>1.68</v>
      </c>
      <c r="F104" s="36">
        <f ca="1">SUMIFS(PCL!H:H, PCL!$A:$A, $A104, PCL!$B:$B, $B104)</f>
        <v>1.63</v>
      </c>
      <c r="G104" s="36">
        <f ca="1">SUMIFS(PCL!I:I, PCL!$A:$A, $A104, PCL!$B:$B, $B104)</f>
        <v>1.58</v>
      </c>
      <c r="H104" s="36">
        <f ca="1">SUMIFS(PCL!J:J, PCL!$A:$A, $A104, PCL!$B:$B, $B104)</f>
        <v>1.44</v>
      </c>
    </row>
    <row r="105" spans="1:8">
      <c r="A105" s="44" t="s">
        <v>125</v>
      </c>
      <c r="B105" s="20" t="s">
        <v>103</v>
      </c>
      <c r="E105" s="36">
        <f ca="1">SUMIFS(PCL!G:G, PCL!$A:$A, $A105, PCL!$B:$B, $B105)</f>
        <v>1.68</v>
      </c>
      <c r="F105" s="36">
        <f ca="1">SUMIFS(PCL!H:H, PCL!$A:$A, $A105, PCL!$B:$B, $B105)</f>
        <v>1.63</v>
      </c>
      <c r="G105" s="36">
        <f ca="1">SUMIFS(PCL!I:I, PCL!$A:$A, $A105, PCL!$B:$B, $B105)</f>
        <v>1.58</v>
      </c>
      <c r="H105" s="36">
        <f ca="1">SUMIFS(PCL!J:J, PCL!$A:$A, $A105, PCL!$B:$B, $B105)</f>
        <v>1.44</v>
      </c>
    </row>
    <row r="106" spans="1:8">
      <c r="A106" s="44" t="s">
        <v>125</v>
      </c>
      <c r="B106" s="20" t="s">
        <v>104</v>
      </c>
      <c r="E106" s="36">
        <f ca="1">SUMIFS(PCL!G:G, PCL!$A:$A, $A106, PCL!$B:$B, $B106)</f>
        <v>1.68</v>
      </c>
      <c r="F106" s="36">
        <f ca="1">SUMIFS(PCL!H:H, PCL!$A:$A, $A106, PCL!$B:$B, $B106)</f>
        <v>1.63</v>
      </c>
      <c r="G106" s="36">
        <f ca="1">SUMIFS(PCL!I:I, PCL!$A:$A, $A106, PCL!$B:$B, $B106)</f>
        <v>1.58</v>
      </c>
      <c r="H106" s="36">
        <f ca="1">SUMIFS(PCL!J:J, PCL!$A:$A, $A106, PCL!$B:$B, $B106)</f>
        <v>1.44</v>
      </c>
    </row>
    <row r="107" spans="1:8">
      <c r="A107" s="44" t="s">
        <v>125</v>
      </c>
      <c r="B107" s="20" t="s">
        <v>105</v>
      </c>
      <c r="E107" s="36">
        <f ca="1">SUMIFS(PCL!G:G, PCL!$A:$A, $A107, PCL!$B:$B, $B107)</f>
        <v>1.68</v>
      </c>
      <c r="F107" s="36">
        <f ca="1">SUMIFS(PCL!H:H, PCL!$A:$A, $A107, PCL!$B:$B, $B107)</f>
        <v>1.63</v>
      </c>
      <c r="G107" s="36">
        <f ca="1">SUMIFS(PCL!I:I, PCL!$A:$A, $A107, PCL!$B:$B, $B107)</f>
        <v>1.58</v>
      </c>
      <c r="H107" s="36">
        <f ca="1">SUMIFS(PCL!J:J, PCL!$A:$A, $A107, PCL!$B:$B, $B107)</f>
        <v>1.44</v>
      </c>
    </row>
    <row r="108" spans="1:8">
      <c r="A108" s="44" t="s">
        <v>125</v>
      </c>
      <c r="B108" s="20" t="s">
        <v>106</v>
      </c>
      <c r="E108" s="36">
        <f ca="1">SUMIFS(PCL!G:G, PCL!$A:$A, $A108, PCL!$B:$B, $B108)</f>
        <v>1.68</v>
      </c>
      <c r="F108" s="36">
        <f ca="1">SUMIFS(PCL!H:H, PCL!$A:$A, $A108, PCL!$B:$B, $B108)</f>
        <v>1.63</v>
      </c>
      <c r="G108" s="36">
        <f ca="1">SUMIFS(PCL!I:I, PCL!$A:$A, $A108, PCL!$B:$B, $B108)</f>
        <v>1.58</v>
      </c>
      <c r="H108" s="36">
        <f ca="1">SUMIFS(PCL!J:J, PCL!$A:$A, $A108, PCL!$B:$B, $B108)</f>
        <v>1.44</v>
      </c>
    </row>
    <row r="109" spans="1:8">
      <c r="A109" s="44" t="s">
        <v>125</v>
      </c>
      <c r="B109" s="20" t="s">
        <v>107</v>
      </c>
      <c r="E109" s="36">
        <f ca="1">SUMIFS(PCL!G:G, PCL!$A:$A, $A109, PCL!$B:$B, $B109)</f>
        <v>1.68</v>
      </c>
      <c r="F109" s="36">
        <f ca="1">SUMIFS(PCL!H:H, PCL!$A:$A, $A109, PCL!$B:$B, $B109)</f>
        <v>1.63</v>
      </c>
      <c r="G109" s="36">
        <f ca="1">SUMIFS(PCL!I:I, PCL!$A:$A, $A109, PCL!$B:$B, $B109)</f>
        <v>1.58</v>
      </c>
      <c r="H109" s="36">
        <f ca="1">SUMIFS(PCL!J:J, PCL!$A:$A, $A109, PCL!$B:$B, $B109)</f>
        <v>1.44</v>
      </c>
    </row>
    <row r="110" spans="1:8">
      <c r="A110" s="44" t="s">
        <v>125</v>
      </c>
      <c r="B110" s="20" t="s">
        <v>108</v>
      </c>
      <c r="E110" s="36">
        <f ca="1">SUMIFS(PCL!G:G, PCL!$A:$A, $A110, PCL!$B:$B, $B110)</f>
        <v>1.68</v>
      </c>
      <c r="F110" s="36">
        <f ca="1">SUMIFS(PCL!H:H, PCL!$A:$A, $A110, PCL!$B:$B, $B110)</f>
        <v>1.63</v>
      </c>
      <c r="G110" s="36">
        <f ca="1">SUMIFS(PCL!I:I, PCL!$A:$A, $A110, PCL!$B:$B, $B110)</f>
        <v>1.58</v>
      </c>
      <c r="H110" s="36">
        <f ca="1">SUMIFS(PCL!J:J, PCL!$A:$A, $A110, PCL!$B:$B, $B110)</f>
        <v>1.44</v>
      </c>
    </row>
    <row r="111" spans="1:8">
      <c r="A111" s="44" t="s">
        <v>125</v>
      </c>
      <c r="B111" s="20" t="s">
        <v>109</v>
      </c>
      <c r="E111" s="36">
        <f ca="1">SUMIFS(PCL!G:G, PCL!$A:$A, $A111, PCL!$B:$B, $B111)</f>
        <v>1.68</v>
      </c>
      <c r="F111" s="36">
        <f ca="1">SUMIFS(PCL!H:H, PCL!$A:$A, $A111, PCL!$B:$B, $B111)</f>
        <v>1.63</v>
      </c>
      <c r="G111" s="36">
        <f ca="1">SUMIFS(PCL!I:I, PCL!$A:$A, $A111, PCL!$B:$B, $B111)</f>
        <v>1.58</v>
      </c>
      <c r="H111" s="36">
        <f ca="1">SUMIFS(PCL!J:J, PCL!$A:$A, $A111, PCL!$B:$B, $B111)</f>
        <v>1.44</v>
      </c>
    </row>
    <row r="112" spans="1:8">
      <c r="A112" s="41"/>
    </row>
    <row r="113" spans="1:1">
      <c r="A113" s="41"/>
    </row>
    <row r="114" spans="1:1">
      <c r="A114" s="41"/>
    </row>
    <row r="115" spans="1:1" s="38" customFormat="1" ht="14.25" customHeight="1">
      <c r="A115" s="38" t="s">
        <v>57</v>
      </c>
    </row>
  </sheetData>
  <phoneticPr fontId="15" type="noConversion"/>
  <pageMargins left="0.7" right="0.7" top="0.75" bottom="0.75" header="0.3" footer="0.3"/>
  <pageSetup paperSize="9" scale="89" fitToHeight="0" orientation="landscape" r:id="rId1"/>
  <headerFooter>
    <oddHeader>&amp;L&amp;F&amp;C&amp;A&amp;ROFFICIAL</oddHeader>
    <oddFooter>&amp;LPrinted on &amp;D at &amp;T&amp;CPage &amp;P of &amp;N&amp;ROfwat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825FE-7CA0-4E47-8F65-6405C1EBB035}">
  <sheetPr>
    <tabColor rgb="FFCCCCCE"/>
  </sheetPr>
  <dimension ref="A1:AB115"/>
  <sheetViews>
    <sheetView showGridLines="0" topLeftCell="A62" zoomScale="80" zoomScaleNormal="80" workbookViewId="0">
      <selection activeCell="G17" sqref="G17"/>
    </sheetView>
  </sheetViews>
  <sheetFormatPr defaultColWidth="0" defaultRowHeight="12.75" zeroHeight="1"/>
  <cols>
    <col min="1" max="8" width="9" style="20" customWidth="1"/>
    <col min="9" max="9" width="10.375" style="41" bestFit="1" customWidth="1"/>
    <col min="10" max="10" width="5.125" style="41" customWidth="1"/>
    <col min="11" max="11" width="5.125" style="20" customWidth="1"/>
    <col min="12" max="28" width="0" style="20" hidden="1" customWidth="1"/>
    <col min="29" max="16384" width="9" style="20" hidden="1"/>
  </cols>
  <sheetData>
    <row r="1" spans="1:10" s="28" customFormat="1" ht="31.5">
      <c r="A1" s="28" t="str">
        <f ca="1" xml:space="preserve"> RIGHT(CELL("filename", A1), LEN(CELL("filename", A1)) - SEARCH("]", CELL("filename", A1)))</f>
        <v>a. Performance</v>
      </c>
    </row>
    <row r="2" spans="1:10"/>
    <row r="3" spans="1:10" s="21" customFormat="1">
      <c r="A3" s="45" t="s">
        <v>204</v>
      </c>
      <c r="I3" s="41"/>
      <c r="J3" s="42"/>
    </row>
    <row r="4" spans="1:10"/>
    <row r="5" spans="1:10" s="38" customFormat="1" ht="14.25" customHeight="1">
      <c r="B5" s="38" t="s">
        <v>116</v>
      </c>
      <c r="C5" s="38" t="s">
        <v>117</v>
      </c>
    </row>
    <row r="6" spans="1:10">
      <c r="B6" s="22" t="s">
        <v>118</v>
      </c>
      <c r="C6" s="22" t="s">
        <v>129</v>
      </c>
      <c r="D6" s="22" t="s">
        <v>130</v>
      </c>
      <c r="E6" s="22" t="s">
        <v>131</v>
      </c>
      <c r="F6" s="22" t="s">
        <v>132</v>
      </c>
      <c r="G6" s="22" t="s">
        <v>133</v>
      </c>
      <c r="H6" s="22" t="s">
        <v>134</v>
      </c>
    </row>
    <row r="7" spans="1:10">
      <c r="A7" s="44" t="s">
        <v>149</v>
      </c>
      <c r="B7" s="20" t="s">
        <v>68</v>
      </c>
      <c r="C7" s="26"/>
      <c r="D7" s="26"/>
      <c r="E7" s="35">
        <f>SUMIFS( F_Inputs!I:I, F_Inputs!$A:$A, $B7, F_Inputs!$B:$B, $I7 )</f>
        <v>1.5286843009275318E-2</v>
      </c>
      <c r="F7" s="35">
        <f>SUMIFS( F_Inputs!J:J, F_Inputs!$A:$A, $B7, F_Inputs!$B:$B, $I7 )</f>
        <v>6.0803847475094666E-2</v>
      </c>
      <c r="G7" s="35">
        <f>SUMIFS( F_Inputs!K:K, F_Inputs!$A:$A, $B7, F_Inputs!$B:$B, $I7 )</f>
        <v>6.1731363792511249E-2</v>
      </c>
      <c r="H7" s="35">
        <f>SUMIFS( F_Inputs!L:L, F_Inputs!$A:$A, $B7, F_Inputs!$B:$B, $I7 )</f>
        <v>6.2295184436323398E-2</v>
      </c>
      <c r="I7" s="41" t="s">
        <v>205</v>
      </c>
    </row>
    <row r="8" spans="1:10">
      <c r="A8" s="44" t="s">
        <v>149</v>
      </c>
      <c r="B8" s="20" t="s">
        <v>100</v>
      </c>
      <c r="C8" s="26"/>
      <c r="D8" s="26"/>
      <c r="E8" s="35">
        <f>SUMIFS( F_Inputs!I:I, F_Inputs!$A:$A, $B8, F_Inputs!$B:$B, $I8 )</f>
        <v>-3.6542300015353794E-2</v>
      </c>
      <c r="F8" s="35">
        <f>SUMIFS( F_Inputs!J:J, F_Inputs!$A:$A, $B8, F_Inputs!$B:$B, $I8 )</f>
        <v>-7.2931060955012963E-2</v>
      </c>
      <c r="G8" s="35">
        <f>SUMIFS( F_Inputs!K:K, F_Inputs!$A:$A, $B8, F_Inputs!$B:$B, $I8 )</f>
        <v>-0.11501634492789459</v>
      </c>
      <c r="H8" s="35">
        <f>SUMIFS( F_Inputs!L:L, F_Inputs!$A:$A, $B8, F_Inputs!$B:$B, $I8 )</f>
        <v>-0.15940449171125118</v>
      </c>
      <c r="I8" s="41" t="s">
        <v>205</v>
      </c>
    </row>
    <row r="9" spans="1:10">
      <c r="A9" s="44" t="s">
        <v>149</v>
      </c>
      <c r="B9" s="20" t="s">
        <v>101</v>
      </c>
      <c r="C9" s="26"/>
      <c r="D9" s="26"/>
      <c r="E9" s="35">
        <f>SUMIFS( F_Inputs!I:I, F_Inputs!$A:$A, $B9, F_Inputs!$B:$B, $I9 )</f>
        <v>-1.2877186238708401E-2</v>
      </c>
      <c r="F9" s="35">
        <f>SUMIFS( F_Inputs!J:J, F_Inputs!$A:$A, $B9, F_Inputs!$B:$B, $I9 )</f>
        <v>-7.3034787622524603E-3</v>
      </c>
      <c r="G9" s="35">
        <f>SUMIFS( F_Inputs!K:K, F_Inputs!$A:$A, $B9, F_Inputs!$B:$B, $I9 )</f>
        <v>-9.6098404766481564E-3</v>
      </c>
      <c r="H9" s="35">
        <f>SUMIFS( F_Inputs!L:L, F_Inputs!$A:$A, $B9, F_Inputs!$B:$B, $I9 )</f>
        <v>5.4583893907361271E-2</v>
      </c>
      <c r="I9" s="41" t="s">
        <v>205</v>
      </c>
    </row>
    <row r="10" spans="1:10">
      <c r="A10" s="44" t="s">
        <v>149</v>
      </c>
      <c r="B10" s="20" t="s">
        <v>102</v>
      </c>
      <c r="C10" s="40"/>
      <c r="D10" s="40"/>
      <c r="E10" s="46">
        <f>SUMIFS( F_Inputs!I:I, F_Inputs!$A:$A, $B10, F_Inputs!$B:$B, $I10 )</f>
        <v>-5.4990834860856241E-3</v>
      </c>
      <c r="F10" s="46">
        <f>SUMIFS( F_Inputs!J:J, F_Inputs!$A:$A, $B10, F_Inputs!$B:$B, $I10 )</f>
        <v>1.1331444759206865E-2</v>
      </c>
      <c r="G10" s="46">
        <f>SUMIFS( F_Inputs!K:K, F_Inputs!$A:$A, $B10, F_Inputs!$B:$B, $I10 )</f>
        <v>4.9775037493750958E-2</v>
      </c>
      <c r="H10" s="46">
        <f>SUMIFS( F_Inputs!L:L, F_Inputs!$A:$A, $B10, F_Inputs!$B:$B, $I10 )</f>
        <v>0.10844859190134976</v>
      </c>
      <c r="I10" s="41" t="s">
        <v>205</v>
      </c>
    </row>
    <row r="11" spans="1:10">
      <c r="A11" s="44" t="s">
        <v>149</v>
      </c>
      <c r="B11" s="20" t="s">
        <v>103</v>
      </c>
      <c r="C11" s="26"/>
      <c r="D11" s="26"/>
      <c r="E11" s="35">
        <f>SUMIFS( F_Inputs!I:I, F_Inputs!$A:$A, $B11, F_Inputs!$B:$B, $I11 )</f>
        <v>3.6312014345487247E-2</v>
      </c>
      <c r="F11" s="35">
        <f>SUMIFS( F_Inputs!J:J, F_Inputs!$A:$A, $B11, F_Inputs!$B:$B, $I11 )</f>
        <v>7.8601315002988753E-2</v>
      </c>
      <c r="G11" s="35">
        <f>SUMIFS( F_Inputs!K:K, F_Inputs!$A:$A, $B11, F_Inputs!$B:$B, $I11 )</f>
        <v>9.2864614465032885E-2</v>
      </c>
      <c r="H11" s="35">
        <f>SUMIFS( F_Inputs!L:L, F_Inputs!$A:$A, $B11, F_Inputs!$B:$B, $I11 )</f>
        <v>0.10909294680215184</v>
      </c>
      <c r="I11" s="41" t="s">
        <v>205</v>
      </c>
    </row>
    <row r="12" spans="1:10">
      <c r="A12" s="44" t="s">
        <v>149</v>
      </c>
      <c r="B12" s="20" t="s">
        <v>104</v>
      </c>
      <c r="C12" s="26"/>
      <c r="D12" s="26"/>
      <c r="E12" s="35">
        <f>SUMIFS( F_Inputs!I:I, F_Inputs!$A:$A, $B12, F_Inputs!$B:$B, $I12 )</f>
        <v>-2.0665593129361216E-2</v>
      </c>
      <c r="F12" s="35">
        <f>SUMIFS( F_Inputs!J:J, F_Inputs!$A:$A, $B12, F_Inputs!$B:$B, $I12 )</f>
        <v>6.0386473429951695E-2</v>
      </c>
      <c r="G12" s="35">
        <f>SUMIFS( F_Inputs!K:K, F_Inputs!$A:$A, $B12, F_Inputs!$B:$B, $I12 )</f>
        <v>9.0739376028417681E-2</v>
      </c>
      <c r="H12" s="35">
        <f>SUMIFS( F_Inputs!L:L, F_Inputs!$A:$A, $B12, F_Inputs!$B:$B, $I12 )</f>
        <v>0.13759927941006014</v>
      </c>
      <c r="I12" s="41" t="s">
        <v>205</v>
      </c>
    </row>
    <row r="13" spans="1:10">
      <c r="A13" s="44" t="s">
        <v>149</v>
      </c>
      <c r="B13" s="20" t="s">
        <v>105</v>
      </c>
      <c r="C13" s="26"/>
      <c r="D13" s="26"/>
      <c r="E13" s="35">
        <f>SUMIFS( F_Inputs!I:I, F_Inputs!$A:$A, $B13, F_Inputs!$B:$B, $I13 )</f>
        <v>1.2403463608705948E-2</v>
      </c>
      <c r="F13" s="35">
        <f>SUMIFS( F_Inputs!J:J, F_Inputs!$A:$A, $B13, F_Inputs!$B:$B, $I13 )</f>
        <v>1.8421316572498334E-2</v>
      </c>
      <c r="G13" s="35">
        <f>SUMIFS( F_Inputs!K:K, F_Inputs!$A:$A, $B13, F_Inputs!$B:$B, $I13 )</f>
        <v>0</v>
      </c>
      <c r="H13" s="35">
        <f>SUMIFS( F_Inputs!L:L, F_Inputs!$A:$A, $B13, F_Inputs!$B:$B, $I13 )</f>
        <v>6.8904416435425137E-2</v>
      </c>
      <c r="I13" s="41" t="s">
        <v>205</v>
      </c>
    </row>
    <row r="14" spans="1:10">
      <c r="A14" s="44" t="s">
        <v>149</v>
      </c>
      <c r="B14" s="20" t="s">
        <v>106</v>
      </c>
      <c r="C14" s="26"/>
      <c r="D14" s="26"/>
      <c r="E14" s="35">
        <f>SUMIFS( F_Inputs!I:I, F_Inputs!$A:$A, $B14, F_Inputs!$B:$B, $I14 )</f>
        <v>5.3846534898697208E-2</v>
      </c>
      <c r="F14" s="35">
        <f>SUMIFS( F_Inputs!J:J, F_Inputs!$A:$A, $B14, F_Inputs!$B:$B, $I14 )</f>
        <v>0.10387873383860897</v>
      </c>
      <c r="G14" s="35">
        <f>SUMIFS( F_Inputs!K:K, F_Inputs!$A:$A, $B14, F_Inputs!$B:$B, $I14 )</f>
        <v>0.11088324169019652</v>
      </c>
      <c r="H14" s="35">
        <f>SUMIFS( F_Inputs!L:L, F_Inputs!$A:$A, $B14, F_Inputs!$B:$B, $I14 )</f>
        <v>0.12041908158716001</v>
      </c>
      <c r="I14" s="41" t="s">
        <v>205</v>
      </c>
    </row>
    <row r="15" spans="1:10">
      <c r="A15" s="44" t="s">
        <v>149</v>
      </c>
      <c r="B15" s="20" t="s">
        <v>107</v>
      </c>
      <c r="C15" s="26"/>
      <c r="D15" s="26"/>
      <c r="E15" s="35">
        <f>SUMIFS( F_Inputs!I:I, F_Inputs!$A:$A, $B15, F_Inputs!$B:$B, $I15 )</f>
        <v>1.8416343572919807E-2</v>
      </c>
      <c r="F15" s="35">
        <f>SUMIFS( F_Inputs!J:J, F_Inputs!$A:$A, $B15, F_Inputs!$B:$B, $I15 )</f>
        <v>4.6823739934386994E-2</v>
      </c>
      <c r="G15" s="35">
        <f>SUMIFS( F_Inputs!K:K, F_Inputs!$A:$A, $B15, F_Inputs!$B:$B, $I15 )</f>
        <v>5.9342976095959427E-2</v>
      </c>
      <c r="H15" s="35">
        <f>SUMIFS( F_Inputs!L:L, F_Inputs!$A:$A, $B15, F_Inputs!$B:$B, $I15 )</f>
        <v>7.1317801818309295E-2</v>
      </c>
      <c r="I15" s="41" t="s">
        <v>205</v>
      </c>
    </row>
    <row r="16" spans="1:10">
      <c r="A16" s="44" t="s">
        <v>149</v>
      </c>
      <c r="B16" s="20" t="s">
        <v>108</v>
      </c>
      <c r="C16" s="26"/>
      <c r="D16" s="26"/>
      <c r="E16" s="35">
        <f>SUMIFS( F_Inputs!I:I, F_Inputs!$A:$A, $B16, F_Inputs!$B:$B, $I16 )</f>
        <v>5.1818181818181784E-2</v>
      </c>
      <c r="F16" s="35">
        <f>SUMIFS( F_Inputs!J:J, F_Inputs!$A:$A, $B16, F_Inputs!$B:$B, $I16 )</f>
        <v>0.10772727272727262</v>
      </c>
      <c r="G16" s="35">
        <f>SUMIFS( F_Inputs!K:K, F_Inputs!$A:$A, $B16, F_Inputs!$B:$B, $I16 )</f>
        <v>9.2788733524181655E-2</v>
      </c>
      <c r="H16" s="35">
        <f>SUMIFS( F_Inputs!L:L, F_Inputs!$A:$A, $B16, F_Inputs!$B:$B, $I16 )</f>
        <v>7.1573495809157478E-2</v>
      </c>
      <c r="I16" s="41" t="s">
        <v>205</v>
      </c>
    </row>
    <row r="17" spans="1:9">
      <c r="A17" s="44" t="s">
        <v>149</v>
      </c>
      <c r="B17" s="20" t="s">
        <v>109</v>
      </c>
      <c r="C17" s="26"/>
      <c r="D17" s="26"/>
      <c r="E17" s="35">
        <f>SUMIFS( F_Inputs!I:I, F_Inputs!$A:$A, $B17, F_Inputs!$B:$B, $I17 )</f>
        <v>3.520456707897248E-2</v>
      </c>
      <c r="F17" s="35">
        <f>SUMIFS( F_Inputs!J:J, F_Inputs!$A:$A, $B17, F_Inputs!$B:$B, $I17 )</f>
        <v>7.8549529548578023E-2</v>
      </c>
      <c r="G17" s="35">
        <f>SUMIFS( F_Inputs!K:K, F_Inputs!$A:$A, $B17, F_Inputs!$B:$B, $I17 )</f>
        <v>9.5380061317263939E-2</v>
      </c>
      <c r="H17" s="35">
        <f>SUMIFS( F_Inputs!L:L, F_Inputs!$A:$A, $B17, F_Inputs!$B:$B, $I17 )</f>
        <v>0.126852732847024</v>
      </c>
      <c r="I17" s="41" t="s">
        <v>205</v>
      </c>
    </row>
    <row r="18" spans="1:9">
      <c r="A18" s="44" t="s">
        <v>149</v>
      </c>
      <c r="B18" s="20" t="s">
        <v>110</v>
      </c>
      <c r="C18" s="26"/>
      <c r="D18" s="26"/>
      <c r="E18" s="35">
        <f>SUMIFS( F_Inputs!I:I, F_Inputs!$A:$A, $B18, F_Inputs!$B:$B, $I18 )</f>
        <v>1.9171833796593291E-2</v>
      </c>
      <c r="F18" s="35">
        <f>SUMIFS( F_Inputs!J:J, F_Inputs!$A:$A, $B18, F_Inputs!$B:$B, $I18 )</f>
        <v>0.10760102629890951</v>
      </c>
      <c r="G18" s="35">
        <f>SUMIFS( F_Inputs!K:K, F_Inputs!$A:$A, $B18, F_Inputs!$B:$B, $I18 )</f>
        <v>0.15752536155143607</v>
      </c>
      <c r="H18" s="35">
        <f>SUMIFS( F_Inputs!L:L, F_Inputs!$A:$A, $B18, F_Inputs!$B:$B, $I18 )</f>
        <v>0.18321015714668795</v>
      </c>
      <c r="I18" s="41" t="s">
        <v>205</v>
      </c>
    </row>
    <row r="19" spans="1:9">
      <c r="A19" s="44" t="s">
        <v>149</v>
      </c>
      <c r="B19" s="20" t="s">
        <v>111</v>
      </c>
      <c r="C19" s="26"/>
      <c r="D19" s="26"/>
      <c r="E19" s="35">
        <f>SUMIFS( F_Inputs!I:I, F_Inputs!$A:$A, $B19, F_Inputs!$B:$B, $I19 )</f>
        <v>6.8852459016393378E-2</v>
      </c>
      <c r="F19" s="35">
        <f>SUMIFS( F_Inputs!J:J, F_Inputs!$A:$A, $B19, F_Inputs!$B:$B, $I19 )</f>
        <v>0.1139344262295082</v>
      </c>
      <c r="G19" s="35">
        <f>SUMIFS( F_Inputs!K:K, F_Inputs!$A:$A, $B19, F_Inputs!$B:$B, $I19 )</f>
        <v>8.4426229508196823E-2</v>
      </c>
      <c r="H19" s="35">
        <f>SUMIFS( F_Inputs!L:L, F_Inputs!$A:$A, $B19, F_Inputs!$B:$B, $I19 )</f>
        <v>6.1721311475409789E-2</v>
      </c>
      <c r="I19" s="41" t="s">
        <v>205</v>
      </c>
    </row>
    <row r="20" spans="1:9">
      <c r="A20" s="44" t="s">
        <v>149</v>
      </c>
      <c r="B20" s="20" t="s">
        <v>112</v>
      </c>
      <c r="C20" s="26"/>
      <c r="D20" s="26"/>
      <c r="E20" s="35">
        <f>SUMIFS( F_Inputs!I:I, F_Inputs!$A:$A, $B20, F_Inputs!$B:$B, $I20 )</f>
        <v>0.1034077555816684</v>
      </c>
      <c r="F20" s="35">
        <f>SUMIFS( F_Inputs!J:J, F_Inputs!$A:$A, $B20, F_Inputs!$B:$B, $I20 )</f>
        <v>0.11985898942420664</v>
      </c>
      <c r="G20" s="35">
        <f>SUMIFS( F_Inputs!K:K, F_Inputs!$A:$A, $B20, F_Inputs!$B:$B, $I20 )</f>
        <v>2.8319623971797811E-2</v>
      </c>
      <c r="H20" s="35">
        <f>SUMIFS( F_Inputs!L:L, F_Inputs!$A:$A, $B20, F_Inputs!$B:$B, $I20 )</f>
        <v>-2.5616921269095306E-2</v>
      </c>
      <c r="I20" s="41" t="s">
        <v>205</v>
      </c>
    </row>
    <row r="21" spans="1:9">
      <c r="A21" s="44" t="s">
        <v>149</v>
      </c>
      <c r="B21" s="20" t="s">
        <v>113</v>
      </c>
      <c r="C21" s="26"/>
      <c r="D21" s="26"/>
      <c r="E21" s="35">
        <f>SUMIFS( F_Inputs!I:I, F_Inputs!$A:$A, $B21, F_Inputs!$B:$B, $I21 )</f>
        <v>1.1212333566923577E-2</v>
      </c>
      <c r="F21" s="35">
        <f>SUMIFS( F_Inputs!J:J, F_Inputs!$A:$A, $B21, F_Inputs!$B:$B, $I21 )</f>
        <v>3.3286615276804536E-2</v>
      </c>
      <c r="G21" s="35">
        <f>SUMIFS( F_Inputs!K:K, F_Inputs!$A:$A, $B21, F_Inputs!$B:$B, $I21 )</f>
        <v>6.9993264457809375E-3</v>
      </c>
      <c r="H21" s="35">
        <f>SUMIFS( F_Inputs!L:L, F_Inputs!$A:$A, $B21, F_Inputs!$B:$B, $I21 )</f>
        <v>-2.3485566473305707E-2</v>
      </c>
      <c r="I21" s="41" t="s">
        <v>205</v>
      </c>
    </row>
    <row r="22" spans="1:9">
      <c r="A22" s="44" t="s">
        <v>149</v>
      </c>
      <c r="B22" s="20" t="s">
        <v>114</v>
      </c>
      <c r="C22" s="40"/>
      <c r="D22" s="40"/>
      <c r="E22" s="46">
        <f>SUMIFS( F_Inputs!I:I, F_Inputs!$A:$A, $B22, F_Inputs!$B:$B, $I22 )</f>
        <v>4.3806646525679852E-2</v>
      </c>
      <c r="F22" s="46">
        <f>SUMIFS( F_Inputs!J:J, F_Inputs!$A:$A, $B22, F_Inputs!$B:$B, $I22 )</f>
        <v>8.2703927492447094E-2</v>
      </c>
      <c r="G22" s="46">
        <f>SUMIFS( F_Inputs!K:K, F_Inputs!$A:$A, $B22, F_Inputs!$B:$B, $I22 )</f>
        <v>0.10562688821752271</v>
      </c>
      <c r="H22" s="46">
        <f>SUMIFS( F_Inputs!L:L, F_Inputs!$A:$A, $B22, F_Inputs!$B:$B, $I22 )</f>
        <v>0.11559667673716029</v>
      </c>
      <c r="I22" s="41" t="s">
        <v>205</v>
      </c>
    </row>
    <row r="23" spans="1:9">
      <c r="A23" s="44" t="s">
        <v>149</v>
      </c>
      <c r="B23" s="20" t="s">
        <v>115</v>
      </c>
      <c r="C23" s="26"/>
      <c r="D23" s="26"/>
      <c r="E23" s="35">
        <f>SUMIFS( F_Inputs!I:I, F_Inputs!$A:$A, $B23, F_Inputs!$B:$B, $I23 )</f>
        <v>1.0582010582010547E-2</v>
      </c>
      <c r="F23" s="35">
        <f>SUMIFS( F_Inputs!J:J, F_Inputs!$A:$A, $B23, F_Inputs!$B:$B, $I23 )</f>
        <v>6.2169312169312013E-2</v>
      </c>
      <c r="G23" s="35">
        <f>SUMIFS( F_Inputs!K:K, F_Inputs!$A:$A, $B23, F_Inputs!$B:$B, $I23 )</f>
        <v>8.835978835978836E-2</v>
      </c>
      <c r="H23" s="35">
        <f>SUMIFS( F_Inputs!L:L, F_Inputs!$A:$A, $B23, F_Inputs!$B:$B, $I23 )</f>
        <v>0.14563492063492056</v>
      </c>
      <c r="I23" s="41" t="s">
        <v>205</v>
      </c>
    </row>
    <row r="24" spans="1:9">
      <c r="A24" s="41"/>
      <c r="B24" s="22" t="s">
        <v>119</v>
      </c>
      <c r="E24" s="36"/>
      <c r="F24" s="36"/>
      <c r="G24" s="36"/>
      <c r="H24" s="36"/>
    </row>
    <row r="25" spans="1:9">
      <c r="A25" s="44" t="s">
        <v>149</v>
      </c>
      <c r="B25" s="20" t="s">
        <v>102</v>
      </c>
      <c r="C25" s="26"/>
      <c r="D25" s="26"/>
      <c r="E25" s="35">
        <f>SUMIFS( F_Inputs!I:I, F_Inputs!$A:$A, $B25, F_Inputs!$B:$B, $I25 )</f>
        <v>-1.0385756676558118E-2</v>
      </c>
      <c r="F25" s="35">
        <f>SUMIFS( F_Inputs!J:J, F_Inputs!$A:$A, $B25, F_Inputs!$B:$B, $I25 )</f>
        <v>7.4183976261102305E-4</v>
      </c>
      <c r="G25" s="35">
        <f>SUMIFS( F_Inputs!K:K, F_Inputs!$A:$A, $B25, F_Inputs!$B:$B, $I25 )</f>
        <v>3.728981206725996E-2</v>
      </c>
      <c r="H25" s="35">
        <f>SUMIFS( F_Inputs!L:L, F_Inputs!$A:$A, $B25, F_Inputs!$B:$B, $I25 )</f>
        <v>8.6819980217606341E-2</v>
      </c>
      <c r="I25" s="41" t="s">
        <v>206</v>
      </c>
    </row>
    <row r="26" spans="1:9">
      <c r="A26" s="44" t="s">
        <v>149</v>
      </c>
      <c r="B26" s="20" t="s">
        <v>114</v>
      </c>
      <c r="C26" s="26"/>
      <c r="D26" s="26"/>
      <c r="E26" s="35">
        <f>SUMIFS( F_Inputs!I:I, F_Inputs!$A:$A, $B26, F_Inputs!$B:$B, $I26 )</f>
        <v>4.174311926605502E-2</v>
      </c>
      <c r="F26" s="35">
        <f>SUMIFS( F_Inputs!J:J, F_Inputs!$A:$A, $B26, F_Inputs!$B:$B, $I26 )</f>
        <v>7.2018348623853409E-2</v>
      </c>
      <c r="G26" s="35">
        <f>SUMIFS( F_Inputs!K:K, F_Inputs!$A:$A, $B26, F_Inputs!$B:$B, $I26 )</f>
        <v>9.2660550458715601E-2</v>
      </c>
      <c r="H26" s="35">
        <f>SUMIFS( F_Inputs!L:L, F_Inputs!$A:$A, $B26, F_Inputs!$B:$B, $I26 )</f>
        <v>0.10105504587155982</v>
      </c>
      <c r="I26" s="41" t="s">
        <v>206</v>
      </c>
    </row>
    <row r="27" spans="1:9">
      <c r="A27" s="44"/>
      <c r="B27" s="22" t="s">
        <v>120</v>
      </c>
      <c r="E27" s="36"/>
      <c r="F27" s="36"/>
      <c r="G27" s="36"/>
      <c r="H27" s="36"/>
    </row>
    <row r="28" spans="1:9">
      <c r="A28" s="44" t="s">
        <v>149</v>
      </c>
      <c r="B28" s="20" t="s">
        <v>102</v>
      </c>
      <c r="C28" s="26"/>
      <c r="D28" s="26"/>
      <c r="E28" s="35">
        <f>SUMIFS( F_Inputs!I:I, F_Inputs!$A:$A, $B28, F_Inputs!$B:$B, $I28 )</f>
        <v>4.5988758303525373E-3</v>
      </c>
      <c r="F28" s="35">
        <f>SUMIFS( F_Inputs!J:J, F_Inputs!$A:$A, $B28, F_Inputs!$B:$B, $I28 )</f>
        <v>3.3214103219213156E-2</v>
      </c>
      <c r="G28" s="35">
        <f>SUMIFS( F_Inputs!K:K, F_Inputs!$A:$A, $B28, F_Inputs!$B:$B, $I28 )</f>
        <v>7.5523760858456856E-2</v>
      </c>
      <c r="H28" s="35">
        <f>SUMIFS( F_Inputs!L:L, F_Inputs!$A:$A, $B28, F_Inputs!$B:$B, $I28 )</f>
        <v>0.15309146653040376</v>
      </c>
      <c r="I28" s="41" t="s">
        <v>207</v>
      </c>
    </row>
    <row r="29" spans="1:9">
      <c r="A29" s="44" t="s">
        <v>149</v>
      </c>
      <c r="B29" s="20" t="s">
        <v>114</v>
      </c>
      <c r="C29" s="26"/>
      <c r="D29" s="26"/>
      <c r="E29" s="35">
        <f>SUMIFS( F_Inputs!I:I, F_Inputs!$A:$A, $B29, F_Inputs!$B:$B, $I29 )</f>
        <v>5.3418803418803458E-2</v>
      </c>
      <c r="F29" s="35">
        <f>SUMIFS( F_Inputs!J:J, F_Inputs!$A:$A, $B29, F_Inputs!$B:$B, $I29 )</f>
        <v>0.13247863247863248</v>
      </c>
      <c r="G29" s="35">
        <f>SUMIFS( F_Inputs!K:K, F_Inputs!$A:$A, $B29, F_Inputs!$B:$B, $I29 )</f>
        <v>0.16602564102564102</v>
      </c>
      <c r="H29" s="35">
        <f>SUMIFS( F_Inputs!L:L, F_Inputs!$A:$A, $B29, F_Inputs!$B:$B, $I29 )</f>
        <v>0.18333333333333329</v>
      </c>
      <c r="I29" s="41" t="s">
        <v>207</v>
      </c>
    </row>
    <row r="30" spans="1:9">
      <c r="A30" s="41"/>
    </row>
    <row r="31" spans="1:9">
      <c r="A31" s="41"/>
    </row>
    <row r="32" spans="1:9">
      <c r="A32" s="41"/>
    </row>
    <row r="33" spans="1:9" s="38" customFormat="1" ht="14.25" customHeight="1">
      <c r="B33" s="38" t="s">
        <v>121</v>
      </c>
      <c r="C33" s="38" t="s">
        <v>117</v>
      </c>
    </row>
    <row r="34" spans="1:9">
      <c r="B34" s="22" t="s">
        <v>118</v>
      </c>
      <c r="C34" s="22" t="s">
        <v>129</v>
      </c>
      <c r="D34" s="22" t="s">
        <v>130</v>
      </c>
      <c r="E34" s="22" t="s">
        <v>131</v>
      </c>
      <c r="F34" s="22" t="s">
        <v>132</v>
      </c>
      <c r="G34" s="22" t="s">
        <v>133</v>
      </c>
      <c r="H34" s="22" t="s">
        <v>134</v>
      </c>
    </row>
    <row r="35" spans="1:9">
      <c r="A35" s="44" t="s">
        <v>121</v>
      </c>
      <c r="B35" s="20" t="s">
        <v>68</v>
      </c>
      <c r="C35" s="26"/>
      <c r="D35" s="26"/>
      <c r="E35" s="64">
        <f>SUMIFS( F_Inputs!I:I, F_Inputs!$A:$A, $B35, F_Inputs!$B:$B, $I35 )</f>
        <v>-2.9947170095329049E-2</v>
      </c>
      <c r="F35" s="64">
        <f>SUMIFS( F_Inputs!J:J, F_Inputs!$A:$A, $B35, F_Inputs!$B:$B, $I35 )</f>
        <v>-2.7675603789166191E-2</v>
      </c>
      <c r="G35" s="64">
        <f>SUMIFS( F_Inputs!K:K, F_Inputs!$A:$A, $B35, F_Inputs!$B:$B, $I35 )</f>
        <v>-2.5238046358868348E-2</v>
      </c>
      <c r="H35" s="64">
        <f>SUMIFS( F_Inputs!L:L, F_Inputs!$A:$A, $B35, F_Inputs!$B:$B, $I35 )</f>
        <v>2.2563353965364311E-2</v>
      </c>
      <c r="I35" s="41" t="s">
        <v>208</v>
      </c>
    </row>
    <row r="36" spans="1:9">
      <c r="A36" s="44" t="s">
        <v>121</v>
      </c>
      <c r="B36" s="20" t="s">
        <v>100</v>
      </c>
      <c r="C36" s="26"/>
      <c r="D36" s="26"/>
      <c r="E36" s="64">
        <f>SUMIFS( F_Inputs!I:I, F_Inputs!$A:$A, $B36, F_Inputs!$B:$B, $I36 )</f>
        <v>-3.9458705372167537E-2</v>
      </c>
      <c r="F36" s="64">
        <f>SUMIFS( F_Inputs!J:J, F_Inputs!$A:$A, $B36, F_Inputs!$B:$B, $I36 )</f>
        <v>-5.592772869322326E-2</v>
      </c>
      <c r="G36" s="64">
        <f>SUMIFS( F_Inputs!K:K, F_Inputs!$A:$A, $B36, F_Inputs!$B:$B, $I36 )</f>
        <v>-6.2418269223915773E-2</v>
      </c>
      <c r="H36" s="64">
        <f>SUMIFS( F_Inputs!L:L, F_Inputs!$A:$A, $B36, F_Inputs!$B:$B, $I36 )</f>
        <v>-3.4184004382018844E-2</v>
      </c>
      <c r="I36" s="41" t="s">
        <v>208</v>
      </c>
    </row>
    <row r="37" spans="1:9">
      <c r="A37" s="44" t="s">
        <v>121</v>
      </c>
      <c r="B37" s="20" t="s">
        <v>101</v>
      </c>
      <c r="C37" s="26"/>
      <c r="D37" s="26"/>
      <c r="E37" s="64">
        <f>SUMIFS( F_Inputs!I:I, F_Inputs!$A:$A, $B37, F_Inputs!$B:$B, $I37 )</f>
        <v>-1.8913964380104783E-2</v>
      </c>
      <c r="F37" s="64">
        <f>SUMIFS( F_Inputs!J:J, F_Inputs!$A:$A, $B37, F_Inputs!$B:$B, $I37 )</f>
        <v>-3.6549142770684551E-2</v>
      </c>
      <c r="G37" s="64">
        <f>SUMIFS( F_Inputs!K:K, F_Inputs!$A:$A, $B37, F_Inputs!$B:$B, $I37 )</f>
        <v>-4.7602408676212897E-2</v>
      </c>
      <c r="H37" s="64">
        <f>SUMIFS( F_Inputs!L:L, F_Inputs!$A:$A, $B37, F_Inputs!$B:$B, $I37 )</f>
        <v>-1.279399924050913E-2</v>
      </c>
      <c r="I37" s="41" t="s">
        <v>208</v>
      </c>
    </row>
    <row r="38" spans="1:9">
      <c r="A38" s="44" t="s">
        <v>121</v>
      </c>
      <c r="B38" s="20" t="s">
        <v>102</v>
      </c>
      <c r="C38" s="40"/>
      <c r="D38" s="40"/>
      <c r="E38" s="64">
        <f>SUMIFS( F_Inputs!I:I, F_Inputs!$A:$A, $B38, F_Inputs!$B:$B, $I38 )</f>
        <v>-3.7454757195047851E-2</v>
      </c>
      <c r="F38" s="64">
        <f>SUMIFS( F_Inputs!J:J, F_Inputs!$A:$A, $B38, F_Inputs!$B:$B, $I38 )</f>
        <v>-4.6868120729463739E-2</v>
      </c>
      <c r="G38" s="64">
        <f>SUMIFS( F_Inputs!K:K, F_Inputs!$A:$A, $B38, F_Inputs!$B:$B, $I38 )</f>
        <v>-5.6047524489438845E-2</v>
      </c>
      <c r="H38" s="64">
        <f>SUMIFS( F_Inputs!L:L, F_Inputs!$A:$A, $B38, F_Inputs!$B:$B, $I38 )</f>
        <v>-2.6921730705706425E-2</v>
      </c>
      <c r="I38" s="41" t="s">
        <v>208</v>
      </c>
    </row>
    <row r="39" spans="1:9">
      <c r="A39" s="44" t="s">
        <v>121</v>
      </c>
      <c r="B39" s="20" t="s">
        <v>103</v>
      </c>
      <c r="C39" s="26"/>
      <c r="D39" s="26"/>
      <c r="E39" s="64">
        <f>SUMIFS( F_Inputs!I:I, F_Inputs!$A:$A, $B39, F_Inputs!$B:$B, $I39 )</f>
        <v>-2.5679381700324133E-2</v>
      </c>
      <c r="F39" s="64">
        <f>SUMIFS( F_Inputs!J:J, F_Inputs!$A:$A, $B39, F_Inputs!$B:$B, $I39 )</f>
        <v>-3.5153328347045321E-2</v>
      </c>
      <c r="G39" s="64">
        <f>SUMIFS( F_Inputs!K:K, F_Inputs!$A:$A, $B39, F_Inputs!$B:$B, $I39 )</f>
        <v>-2.8660848657190884E-2</v>
      </c>
      <c r="H39" s="64">
        <f>SUMIFS( F_Inputs!L:L, F_Inputs!$A:$A, $B39, F_Inputs!$B:$B, $I39 )</f>
        <v>1.8275763079628495E-2</v>
      </c>
      <c r="I39" s="41" t="s">
        <v>208</v>
      </c>
    </row>
    <row r="40" spans="1:9">
      <c r="A40" s="44" t="s">
        <v>121</v>
      </c>
      <c r="B40" s="20" t="s">
        <v>104</v>
      </c>
      <c r="C40" s="26"/>
      <c r="D40" s="26"/>
      <c r="E40" s="64">
        <f>SUMIFS( F_Inputs!I:I, F_Inputs!$A:$A, $B40, F_Inputs!$B:$B, $I40 )</f>
        <v>7.5284366304865071E-3</v>
      </c>
      <c r="F40" s="64">
        <f>SUMIFS( F_Inputs!J:J, F_Inputs!$A:$A, $B40, F_Inputs!$B:$B, $I40 )</f>
        <v>2.6937547634529112E-2</v>
      </c>
      <c r="G40" s="64">
        <f>SUMIFS( F_Inputs!K:K, F_Inputs!$A:$A, $B40, F_Inputs!$B:$B, $I40 )</f>
        <v>7.3765322042620429E-3</v>
      </c>
      <c r="H40" s="64">
        <f>SUMIFS( F_Inputs!L:L, F_Inputs!$A:$A, $B40, F_Inputs!$B:$B, $I40 )</f>
        <v>-1.2187770394234153E-2</v>
      </c>
      <c r="I40" s="41" t="s">
        <v>208</v>
      </c>
    </row>
    <row r="41" spans="1:9">
      <c r="A41" s="44" t="s">
        <v>121</v>
      </c>
      <c r="B41" s="20" t="s">
        <v>105</v>
      </c>
      <c r="C41" s="26"/>
      <c r="D41" s="26"/>
      <c r="E41" s="64">
        <f>SUMIFS( F_Inputs!I:I, F_Inputs!$A:$A, $B41, F_Inputs!$B:$B, $I41 )</f>
        <v>1.2598340365238072E-2</v>
      </c>
      <c r="F41" s="64">
        <f>SUMIFS( F_Inputs!J:J, F_Inputs!$A:$A, $B41, F_Inputs!$B:$B, $I41 )</f>
        <v>4.8808679805430206E-3</v>
      </c>
      <c r="G41" s="64">
        <f>SUMIFS( F_Inputs!K:K, F_Inputs!$A:$A, $B41, F_Inputs!$B:$B, $I41 )</f>
        <v>0</v>
      </c>
      <c r="H41" s="64">
        <f>SUMIFS( F_Inputs!L:L, F_Inputs!$A:$A, $B41, F_Inputs!$B:$B, $I41 )</f>
        <v>2.3267309262682126E-2</v>
      </c>
      <c r="I41" s="41" t="s">
        <v>208</v>
      </c>
    </row>
    <row r="42" spans="1:9">
      <c r="A42" s="44" t="s">
        <v>121</v>
      </c>
      <c r="B42" s="20" t="s">
        <v>106</v>
      </c>
      <c r="C42" s="26"/>
      <c r="D42" s="26"/>
      <c r="E42" s="64">
        <f>SUMIFS( F_Inputs!I:I, F_Inputs!$A:$A, $B42, F_Inputs!$B:$B, $I42 )</f>
        <v>-1.6088525683311098E-2</v>
      </c>
      <c r="F42" s="64">
        <f>SUMIFS( F_Inputs!J:J, F_Inputs!$A:$A, $B42, F_Inputs!$B:$B, $I42 )</f>
        <v>-1.0278472495484612E-2</v>
      </c>
      <c r="G42" s="64">
        <f>SUMIFS( F_Inputs!K:K, F_Inputs!$A:$A, $B42, F_Inputs!$B:$B, $I42 )</f>
        <v>-8.1420966509071209E-4</v>
      </c>
      <c r="H42" s="64">
        <f>SUMIFS( F_Inputs!L:L, F_Inputs!$A:$A, $B42, F_Inputs!$B:$B, $I42 )</f>
        <v>3.1441712699865697E-2</v>
      </c>
      <c r="I42" s="41" t="s">
        <v>208</v>
      </c>
    </row>
    <row r="43" spans="1:9">
      <c r="A43" s="44" t="s">
        <v>121</v>
      </c>
      <c r="B43" s="20" t="s">
        <v>107</v>
      </c>
      <c r="C43" s="26"/>
      <c r="D43" s="26"/>
      <c r="E43" s="64">
        <f>SUMIFS( F_Inputs!I:I, F_Inputs!$A:$A, $B43, F_Inputs!$B:$B, $I43 )</f>
        <v>-1.7434061209579237E-2</v>
      </c>
      <c r="F43" s="64">
        <f>SUMIFS( F_Inputs!J:J, F_Inputs!$A:$A, $B43, F_Inputs!$B:$B, $I43 )</f>
        <v>-1.4093988074113993E-2</v>
      </c>
      <c r="G43" s="64">
        <f>SUMIFS( F_Inputs!K:K, F_Inputs!$A:$A, $B43, F_Inputs!$B:$B, $I43 )</f>
        <v>-4.8612349886374313E-3</v>
      </c>
      <c r="H43" s="64">
        <f>SUMIFS( F_Inputs!L:L, F_Inputs!$A:$A, $B43, F_Inputs!$B:$B, $I43 )</f>
        <v>2.5192490352276171E-2</v>
      </c>
      <c r="I43" s="41" t="s">
        <v>208</v>
      </c>
    </row>
    <row r="44" spans="1:9">
      <c r="A44" s="44" t="s">
        <v>121</v>
      </c>
      <c r="B44" s="20" t="s">
        <v>108</v>
      </c>
      <c r="C44" s="26"/>
      <c r="D44" s="26"/>
      <c r="E44" s="64">
        <f>SUMIFS( F_Inputs!I:I, F_Inputs!$A:$A, $B44, F_Inputs!$B:$B, $I44 )</f>
        <v>-3.8555126074310185E-2</v>
      </c>
      <c r="F44" s="64">
        <f>SUMIFS( F_Inputs!J:J, F_Inputs!$A:$A, $B44, F_Inputs!$B:$B, $I44 )</f>
        <v>-5.2043697197671143E-2</v>
      </c>
      <c r="G44" s="64">
        <f>SUMIFS( F_Inputs!K:K, F_Inputs!$A:$A, $B44, F_Inputs!$B:$B, $I44 )</f>
        <v>-5.3191101493766012E-2</v>
      </c>
      <c r="H44" s="64">
        <f>SUMIFS( F_Inputs!L:L, F_Inputs!$A:$A, $B44, F_Inputs!$B:$B, $I44 )</f>
        <v>-7.3468967591172243E-3</v>
      </c>
      <c r="I44" s="41" t="s">
        <v>208</v>
      </c>
    </row>
    <row r="45" spans="1:9">
      <c r="A45" s="44" t="s">
        <v>121</v>
      </c>
      <c r="B45" s="20" t="s">
        <v>109</v>
      </c>
      <c r="C45" s="26"/>
      <c r="D45" s="26"/>
      <c r="E45" s="64">
        <f>SUMIFS( F_Inputs!I:I, F_Inputs!$A:$A, $B45, F_Inputs!$B:$B, $I45 )</f>
        <v>-3.3450354733572961E-2</v>
      </c>
      <c r="F45" s="64">
        <f>SUMIFS( F_Inputs!J:J, F_Inputs!$A:$A, $B45, F_Inputs!$B:$B, $I45 )</f>
        <v>-4.1024193216028272E-2</v>
      </c>
      <c r="G45" s="64">
        <f>SUMIFS( F_Inputs!K:K, F_Inputs!$A:$A, $B45, F_Inputs!$B:$B, $I45 )</f>
        <v>-3.1039527624239116E-2</v>
      </c>
      <c r="H45" s="64">
        <f>SUMIFS( F_Inputs!L:L, F_Inputs!$A:$A, $B45, F_Inputs!$B:$B, $I45 )</f>
        <v>1.009182561402729E-2</v>
      </c>
      <c r="I45" s="41" t="s">
        <v>208</v>
      </c>
    </row>
    <row r="46" spans="1:9">
      <c r="A46" s="44" t="s">
        <v>121</v>
      </c>
      <c r="B46" s="20" t="s">
        <v>110</v>
      </c>
      <c r="C46" s="26"/>
      <c r="D46" s="26"/>
      <c r="E46" s="64">
        <f>SUMIFS( F_Inputs!I:I, F_Inputs!$A:$A, $B46, F_Inputs!$B:$B, $I46 )</f>
        <v>-3.4717726744669664E-2</v>
      </c>
      <c r="F46" s="64">
        <f>SUMIFS( F_Inputs!J:J, F_Inputs!$A:$A, $B46, F_Inputs!$B:$B, $I46 )</f>
        <v>-3.3884136681814399E-2</v>
      </c>
      <c r="G46" s="64">
        <f>SUMIFS( F_Inputs!K:K, F_Inputs!$A:$A, $B46, F_Inputs!$B:$B, $I46 )</f>
        <v>-4.2955906137859927E-2</v>
      </c>
      <c r="H46" s="64">
        <f>SUMIFS( F_Inputs!L:L, F_Inputs!$A:$A, $B46, F_Inputs!$B:$B, $I46 )</f>
        <v>-1.4807427772580095E-2</v>
      </c>
      <c r="I46" s="41" t="s">
        <v>208</v>
      </c>
    </row>
    <row r="47" spans="1:9">
      <c r="A47" s="44" t="s">
        <v>121</v>
      </c>
      <c r="B47" s="20" t="s">
        <v>111</v>
      </c>
      <c r="C47" s="26"/>
      <c r="D47" s="26"/>
      <c r="E47" s="64">
        <f>SUMIFS( F_Inputs!I:I, F_Inputs!$A:$A, $B47, F_Inputs!$B:$B, $I47 )</f>
        <v>-2.7290133943992264E-2</v>
      </c>
      <c r="F47" s="64">
        <f>SUMIFS( F_Inputs!J:J, F_Inputs!$A:$A, $B47, F_Inputs!$B:$B, $I47 )</f>
        <v>-3.4867610952322853E-2</v>
      </c>
      <c r="G47" s="64">
        <f>SUMIFS( F_Inputs!K:K, F_Inputs!$A:$A, $B47, F_Inputs!$B:$B, $I47 )</f>
        <v>-4.0109497441789682E-2</v>
      </c>
      <c r="H47" s="64">
        <f>SUMIFS( F_Inputs!L:L, F_Inputs!$A:$A, $B47, F_Inputs!$B:$B, $I47 )</f>
        <v>-3.3993167238186872E-3</v>
      </c>
      <c r="I47" s="41" t="s">
        <v>208</v>
      </c>
    </row>
    <row r="48" spans="1:9">
      <c r="A48" s="44" t="s">
        <v>121</v>
      </c>
      <c r="B48" s="20" t="s">
        <v>112</v>
      </c>
      <c r="C48" s="26"/>
      <c r="D48" s="26"/>
      <c r="E48" s="64">
        <f>SUMIFS( F_Inputs!I:I, F_Inputs!$A:$A, $B48, F_Inputs!$B:$B, $I48 )</f>
        <v>-5.3000677494973919E-2</v>
      </c>
      <c r="F48" s="64">
        <f>SUMIFS( F_Inputs!J:J, F_Inputs!$A:$A, $B48, F_Inputs!$B:$B, $I48 )</f>
        <v>-7.3363169599828984E-2</v>
      </c>
      <c r="G48" s="64">
        <f>SUMIFS( F_Inputs!K:K, F_Inputs!$A:$A, $B48, F_Inputs!$B:$B, $I48 )</f>
        <v>-7.9168605402967551E-2</v>
      </c>
      <c r="H48" s="64">
        <f>SUMIFS( F_Inputs!L:L, F_Inputs!$A:$A, $B48, F_Inputs!$B:$B, $I48 )</f>
        <v>-4.3046123850699773E-2</v>
      </c>
      <c r="I48" s="41" t="s">
        <v>208</v>
      </c>
    </row>
    <row r="49" spans="1:10">
      <c r="A49" s="44" t="s">
        <v>121</v>
      </c>
      <c r="B49" s="20" t="s">
        <v>113</v>
      </c>
      <c r="C49" s="26"/>
      <c r="D49" s="26"/>
      <c r="E49" s="64">
        <f>SUMIFS( F_Inputs!I:I, F_Inputs!$A:$A, $B49, F_Inputs!$B:$B, $I49 )</f>
        <v>-4.3472849519117389E-2</v>
      </c>
      <c r="F49" s="64">
        <f>SUMIFS( F_Inputs!J:J, F_Inputs!$A:$A, $B49, F_Inputs!$B:$B, $I49 )</f>
        <v>-6.7048723404246058E-2</v>
      </c>
      <c r="G49" s="64">
        <f>SUMIFS( F_Inputs!K:K, F_Inputs!$A:$A, $B49, F_Inputs!$B:$B, $I49 )</f>
        <v>-7.6217054549026095E-2</v>
      </c>
      <c r="H49" s="64">
        <f>SUMIFS( F_Inputs!L:L, F_Inputs!$A:$A, $B49, F_Inputs!$B:$B, $I49 )</f>
        <v>-2.524376354165182E-2</v>
      </c>
      <c r="I49" s="41" t="s">
        <v>208</v>
      </c>
    </row>
    <row r="50" spans="1:10">
      <c r="A50" s="44" t="s">
        <v>121</v>
      </c>
      <c r="B50" s="20" t="s">
        <v>114</v>
      </c>
      <c r="C50" s="40"/>
      <c r="D50" s="40"/>
      <c r="E50" s="64">
        <f>SUMIFS( F_Inputs!I:I, F_Inputs!$A:$A, $B50, F_Inputs!$B:$B, $I50 )</f>
        <v>-5.4820258943959865E-2</v>
      </c>
      <c r="F50" s="64">
        <f>SUMIFS( F_Inputs!J:J, F_Inputs!$A:$A, $B50, F_Inputs!$B:$B, $I50 )</f>
        <v>-9.1333812206922285E-2</v>
      </c>
      <c r="G50" s="64">
        <f>SUMIFS( F_Inputs!K:K, F_Inputs!$A:$A, $B50, F_Inputs!$B:$B, $I50 )</f>
        <v>-0.12964027783092738</v>
      </c>
      <c r="H50" s="64">
        <f>SUMIFS( F_Inputs!L:L, F_Inputs!$A:$A, $B50, F_Inputs!$B:$B, $I50 )</f>
        <v>-8.625015291653805E-2</v>
      </c>
      <c r="I50" s="41" t="s">
        <v>208</v>
      </c>
    </row>
    <row r="51" spans="1:10">
      <c r="A51" s="44" t="s">
        <v>121</v>
      </c>
      <c r="B51" s="20" t="s">
        <v>115</v>
      </c>
      <c r="C51" s="26"/>
      <c r="D51" s="26"/>
      <c r="E51" s="64">
        <f>SUMIFS( F_Inputs!I:I, F_Inputs!$A:$A, $B51, F_Inputs!$B:$B, $I51 )</f>
        <v>-3.7477841439179933E-2</v>
      </c>
      <c r="F51" s="64">
        <f>SUMIFS( F_Inputs!J:J, F_Inputs!$A:$A, $B51, F_Inputs!$B:$B, $I51 )</f>
        <v>-2.4357751457036357E-2</v>
      </c>
      <c r="G51" s="64">
        <f>SUMIFS( F_Inputs!K:K, F_Inputs!$A:$A, $B51, F_Inputs!$B:$B, $I51 )</f>
        <v>-4.1114783471674556E-2</v>
      </c>
      <c r="H51" s="64">
        <f>SUMIFS( F_Inputs!L:L, F_Inputs!$A:$A, $B51, F_Inputs!$B:$B, $I51 )</f>
        <v>-2.64170762761824E-3</v>
      </c>
      <c r="I51" s="41" t="s">
        <v>208</v>
      </c>
    </row>
    <row r="52" spans="1:10">
      <c r="A52" s="41"/>
      <c r="B52" s="22" t="s">
        <v>119</v>
      </c>
      <c r="E52" s="61"/>
      <c r="F52" s="61"/>
      <c r="G52" s="61"/>
      <c r="H52" s="61"/>
    </row>
    <row r="53" spans="1:10">
      <c r="A53" s="44" t="s">
        <v>121</v>
      </c>
      <c r="B53" s="20" t="s">
        <v>102</v>
      </c>
      <c r="C53" s="26"/>
      <c r="D53" s="26"/>
      <c r="E53" s="64">
        <f>SUMIFS( F_Inputs!I:I, F_Inputs!$A:$A, $B53, F_Inputs!$B:$B, $I53 )</f>
        <v>-4.3285718354485268E-2</v>
      </c>
      <c r="F53" s="64">
        <f>SUMIFS( F_Inputs!J:J, F_Inputs!$A:$A, $B53, F_Inputs!$B:$B, $I53 )</f>
        <v>-6.395187582387428E-2</v>
      </c>
      <c r="G53" s="64">
        <f>SUMIFS( F_Inputs!K:K, F_Inputs!$A:$A, $B53, F_Inputs!$B:$B, $I53 )</f>
        <v>-8.1884312103713344E-2</v>
      </c>
      <c r="H53" s="64">
        <f>SUMIFS( F_Inputs!L:L, F_Inputs!$A:$A, $B53, F_Inputs!$B:$B, $I53 )</f>
        <v>-5.7927040236386916E-2</v>
      </c>
      <c r="I53" s="41" t="s">
        <v>209</v>
      </c>
    </row>
    <row r="54" spans="1:10">
      <c r="A54" s="44" t="s">
        <v>121</v>
      </c>
      <c r="B54" s="20" t="s">
        <v>114</v>
      </c>
      <c r="C54" s="26"/>
      <c r="D54" s="26"/>
      <c r="E54" s="64">
        <f>SUMIFS( F_Inputs!I:I, F_Inputs!$A:$A, $B54, F_Inputs!$B:$B, $I54 )</f>
        <v>-6.0479696079792283E-2</v>
      </c>
      <c r="F54" s="64">
        <f>SUMIFS( F_Inputs!J:J, F_Inputs!$A:$A, $B54, F_Inputs!$B:$B, $I54 )</f>
        <v>-0.10561716142810677</v>
      </c>
      <c r="G54" s="64">
        <f>SUMIFS( F_Inputs!K:K, F_Inputs!$A:$A, $B54, F_Inputs!$B:$B, $I54 )</f>
        <v>-0.14819892454058833</v>
      </c>
      <c r="H54" s="64">
        <f>SUMIFS( F_Inputs!L:L, F_Inputs!$A:$A, $B54, F_Inputs!$B:$B, $I54 )</f>
        <v>-0.11190508648005776</v>
      </c>
      <c r="I54" s="41" t="s">
        <v>209</v>
      </c>
    </row>
    <row r="55" spans="1:10">
      <c r="A55" s="44"/>
      <c r="B55" s="22" t="s">
        <v>120</v>
      </c>
      <c r="E55" s="61"/>
      <c r="F55" s="61"/>
      <c r="G55" s="61"/>
      <c r="H55" s="61"/>
    </row>
    <row r="56" spans="1:10">
      <c r="A56" s="44" t="s">
        <v>121</v>
      </c>
      <c r="B56" s="20" t="s">
        <v>102</v>
      </c>
      <c r="C56" s="26"/>
      <c r="D56" s="26"/>
      <c r="E56" s="64">
        <f>SUMIFS( F_Inputs!I:I, F_Inputs!$A:$A, $B56, F_Inputs!$B:$B, $I56 )</f>
        <v>-3.0278163551068854E-2</v>
      </c>
      <c r="F56" s="64">
        <f>SUMIFS( F_Inputs!J:J, F_Inputs!$A:$A, $B56, F_Inputs!$B:$B, $I56 )</f>
        <v>-2.6039504130384451E-2</v>
      </c>
      <c r="G56" s="64">
        <f>SUMIFS( F_Inputs!K:K, F_Inputs!$A:$A, $B56, F_Inputs!$B:$B, $I56 )</f>
        <v>-2.4668642054760704E-2</v>
      </c>
      <c r="H56" s="64">
        <f>SUMIFS( F_Inputs!L:L, F_Inputs!$A:$A, $B56, F_Inputs!$B:$B, $I56 )</f>
        <v>1.077880737590649E-2</v>
      </c>
      <c r="I56" s="41" t="s">
        <v>210</v>
      </c>
    </row>
    <row r="57" spans="1:10">
      <c r="A57" s="44" t="s">
        <v>121</v>
      </c>
      <c r="B57" s="20" t="s">
        <v>114</v>
      </c>
      <c r="C57" s="26"/>
      <c r="D57" s="26"/>
      <c r="E57" s="64">
        <f>SUMIFS( F_Inputs!I:I, F_Inputs!$A:$A, $B57, F_Inputs!$B:$B, $I57 )</f>
        <v>-3.2145246104097504E-2</v>
      </c>
      <c r="F57" s="64">
        <f>SUMIFS( F_Inputs!J:J, F_Inputs!$A:$A, $B57, F_Inputs!$B:$B, $I57 )</f>
        <v>-3.4808549885813264E-2</v>
      </c>
      <c r="G57" s="64">
        <f>SUMIFS( F_Inputs!K:K, F_Inputs!$A:$A, $B57, F_Inputs!$B:$B, $I57 )</f>
        <v>-5.6830534915192923E-2</v>
      </c>
      <c r="H57" s="64">
        <f>SUMIFS( F_Inputs!L:L, F_Inputs!$A:$A, $B57, F_Inputs!$B:$B, $I57 )</f>
        <v>1.9908924440201776E-2</v>
      </c>
      <c r="I57" s="41" t="s">
        <v>210</v>
      </c>
    </row>
    <row r="58" spans="1:10">
      <c r="A58" s="41"/>
    </row>
    <row r="59" spans="1:10">
      <c r="A59" s="41"/>
    </row>
    <row r="60" spans="1:10">
      <c r="A60" s="41"/>
    </row>
    <row r="61" spans="1:10" s="38" customFormat="1" ht="14.25" customHeight="1">
      <c r="B61" s="38" t="s">
        <v>122</v>
      </c>
    </row>
    <row r="62" spans="1:10">
      <c r="A62" s="41"/>
      <c r="B62" s="22" t="s">
        <v>118</v>
      </c>
      <c r="C62" s="22" t="s">
        <v>129</v>
      </c>
      <c r="D62" s="22" t="s">
        <v>130</v>
      </c>
      <c r="E62" s="22" t="s">
        <v>131</v>
      </c>
      <c r="F62" s="22" t="s">
        <v>132</v>
      </c>
      <c r="G62" s="22" t="s">
        <v>133</v>
      </c>
      <c r="H62" s="22" t="s">
        <v>134</v>
      </c>
      <c r="J62" s="43" t="s">
        <v>211</v>
      </c>
    </row>
    <row r="63" spans="1:10">
      <c r="A63" s="44" t="s">
        <v>161</v>
      </c>
      <c r="B63" s="20" t="s">
        <v>68</v>
      </c>
      <c r="C63" s="37">
        <f>SUMIFS( F_Inputs!G:G, F_Inputs!$A:$A, $B63, F_Inputs!$B:$B, $I63 ) * $J63</f>
        <v>8.7333333333333325</v>
      </c>
      <c r="D63" s="37">
        <f>SUMIFS( F_Inputs!H:H, F_Inputs!$A:$A, $B63, F_Inputs!$B:$B, $I63 ) * $J63</f>
        <v>18.649999999999999</v>
      </c>
      <c r="E63" s="37">
        <f>SUMIFS( F_Inputs!I:I, F_Inputs!$A:$A, $B63, F_Inputs!$B:$B, $I63 ) * $J63</f>
        <v>5.0329833333333331</v>
      </c>
      <c r="F63" s="37">
        <f>SUMIFS( F_Inputs!J:J, F_Inputs!$A:$A, $B63, F_Inputs!$B:$B, $I63 ) * $J63</f>
        <v>9.7922333333333338</v>
      </c>
      <c r="G63" s="37">
        <f>SUMIFS( F_Inputs!K:K, F_Inputs!$A:$A, $B63, F_Inputs!$B:$B, $I63 ) * $J63</f>
        <v>14.588699999999999</v>
      </c>
      <c r="H63" s="37">
        <f>SUMIFS( F_Inputs!L:L, F_Inputs!$A:$A, $B63, F_Inputs!$B:$B, $I63 ) * $J63</f>
        <v>9.1327166666666653</v>
      </c>
      <c r="I63" s="41" t="s">
        <v>212</v>
      </c>
      <c r="J63" s="41">
        <v>1440</v>
      </c>
    </row>
    <row r="64" spans="1:10">
      <c r="A64" s="44" t="s">
        <v>161</v>
      </c>
      <c r="B64" s="20" t="s">
        <v>100</v>
      </c>
      <c r="C64" s="37">
        <f>SUMIFS( F_Inputs!G:G, F_Inputs!$A:$A, $B64, F_Inputs!$B:$B, $I64 ) * $J64</f>
        <v>17.48</v>
      </c>
      <c r="D64" s="37">
        <f>SUMIFS( F_Inputs!H:H, F_Inputs!$A:$A, $B64, F_Inputs!$B:$B, $I64 ) * $J64</f>
        <v>17.77</v>
      </c>
      <c r="E64" s="37">
        <f>SUMIFS( F_Inputs!I:I, F_Inputs!$A:$A, $B64, F_Inputs!$B:$B, $I64 ) * $J64</f>
        <v>11.139866666666666</v>
      </c>
      <c r="F64" s="37">
        <f>SUMIFS( F_Inputs!J:J, F_Inputs!$A:$A, $B64, F_Inputs!$B:$B, $I64 ) * $J64</f>
        <v>16.27815</v>
      </c>
      <c r="G64" s="37">
        <f>SUMIFS( F_Inputs!K:K, F_Inputs!$A:$A, $B64, F_Inputs!$B:$B, $I64 ) * $J64</f>
        <v>44.52173333333333</v>
      </c>
      <c r="H64" s="37">
        <f>SUMIFS( F_Inputs!L:L, F_Inputs!$A:$A, $B64, F_Inputs!$B:$B, $I64 ) * $J64</f>
        <v>23.258883333333333</v>
      </c>
      <c r="I64" s="41" t="s">
        <v>212</v>
      </c>
      <c r="J64" s="41">
        <v>1440</v>
      </c>
    </row>
    <row r="65" spans="1:10">
      <c r="A65" s="44" t="s">
        <v>161</v>
      </c>
      <c r="B65" s="20" t="s">
        <v>101</v>
      </c>
      <c r="C65" s="37">
        <f>SUMIFS( F_Inputs!G:G, F_Inputs!$A:$A, $B65, F_Inputs!$B:$B, $I65 ) * $J65</f>
        <v>35.506883333333334</v>
      </c>
      <c r="D65" s="37">
        <f>SUMIFS( F_Inputs!H:H, F_Inputs!$A:$A, $B65, F_Inputs!$B:$B, $I65 ) * $J65</f>
        <v>17.433333333333334</v>
      </c>
      <c r="E65" s="37">
        <f>SUMIFS( F_Inputs!I:I, F_Inputs!$A:$A, $B65, F_Inputs!$B:$B, $I65 ) * $J65</f>
        <v>69.44713333333334</v>
      </c>
      <c r="F65" s="37">
        <f>SUMIFS( F_Inputs!J:J, F_Inputs!$A:$A, $B65, F_Inputs!$B:$B, $I65 ) * $J65</f>
        <v>37.853650000000002</v>
      </c>
      <c r="G65" s="37">
        <f>SUMIFS( F_Inputs!K:K, F_Inputs!$A:$A, $B65, F_Inputs!$B:$B, $I65 ) * $J65</f>
        <v>18.005283333333335</v>
      </c>
      <c r="H65" s="37">
        <f>SUMIFS( F_Inputs!L:L, F_Inputs!$A:$A, $B65, F_Inputs!$B:$B, $I65 ) * $J65</f>
        <v>11.326799999999999</v>
      </c>
      <c r="I65" s="41" t="s">
        <v>212</v>
      </c>
      <c r="J65" s="41">
        <v>1440</v>
      </c>
    </row>
    <row r="66" spans="1:10">
      <c r="A66" s="44" t="s">
        <v>161</v>
      </c>
      <c r="B66" s="20" t="s">
        <v>102</v>
      </c>
      <c r="C66" s="37">
        <f>SUMIFS( F_Inputs!G:G, F_Inputs!$A:$A, $B66, F_Inputs!$B:$B, $I66 ) * $J66</f>
        <v>8.1333333333333329</v>
      </c>
      <c r="D66" s="37">
        <f>SUMIFS( F_Inputs!H:H, F_Inputs!$A:$A, $B66, F_Inputs!$B:$B, $I66 ) * $J66</f>
        <v>5.6166666666666663</v>
      </c>
      <c r="E66" s="37">
        <f>SUMIFS( F_Inputs!I:I, F_Inputs!$A:$A, $B66, F_Inputs!$B:$B, $I66 ) * $J66</f>
        <v>4.068316666666667</v>
      </c>
      <c r="F66" s="37">
        <f>SUMIFS( F_Inputs!J:J, F_Inputs!$A:$A, $B66, F_Inputs!$B:$B, $I66 ) * $J66</f>
        <v>11.746066666666666</v>
      </c>
      <c r="G66" s="37">
        <f>SUMIFS( F_Inputs!K:K, F_Inputs!$A:$A, $B66, F_Inputs!$B:$B, $I66 ) * $J66</f>
        <v>8.2881666666666671</v>
      </c>
      <c r="H66" s="37">
        <f>SUMIFS( F_Inputs!L:L, F_Inputs!$A:$A, $B66, F_Inputs!$B:$B, $I66 ) * $J66</f>
        <v>5.529866666666666</v>
      </c>
      <c r="I66" s="41" t="s">
        <v>212</v>
      </c>
      <c r="J66" s="41">
        <v>1440</v>
      </c>
    </row>
    <row r="67" spans="1:10">
      <c r="A67" s="44" t="s">
        <v>161</v>
      </c>
      <c r="B67" s="20" t="s">
        <v>103</v>
      </c>
      <c r="C67" s="37">
        <f>SUMIFS( F_Inputs!G:G, F_Inputs!$A:$A, $B67, F_Inputs!$B:$B, $I67 ) * $J67</f>
        <v>19.802833333333336</v>
      </c>
      <c r="D67" s="37">
        <f>SUMIFS( F_Inputs!H:H, F_Inputs!$A:$A, $B67, F_Inputs!$B:$B, $I67 ) * $J67</f>
        <v>8.6801666666666648</v>
      </c>
      <c r="E67" s="37">
        <f>SUMIFS( F_Inputs!I:I, F_Inputs!$A:$A, $B67, F_Inputs!$B:$B, $I67 ) * $J67</f>
        <v>11.620383333333331</v>
      </c>
      <c r="F67" s="37">
        <f>SUMIFS( F_Inputs!J:J, F_Inputs!$A:$A, $B67, F_Inputs!$B:$B, $I67 ) * $J67</f>
        <v>12.66075</v>
      </c>
      <c r="G67" s="37">
        <f>SUMIFS( F_Inputs!K:K, F_Inputs!$A:$A, $B67, F_Inputs!$B:$B, $I67 ) * $J67</f>
        <v>9.1646333333333345</v>
      </c>
      <c r="H67" s="37">
        <f>SUMIFS( F_Inputs!L:L, F_Inputs!$A:$A, $B67, F_Inputs!$B:$B, $I67 ) * $J67</f>
        <v>6.6737500000000001</v>
      </c>
      <c r="I67" s="41" t="s">
        <v>212</v>
      </c>
      <c r="J67" s="41">
        <v>1440</v>
      </c>
    </row>
    <row r="68" spans="1:10">
      <c r="A68" s="44" t="s">
        <v>161</v>
      </c>
      <c r="B68" s="20" t="s">
        <v>104</v>
      </c>
      <c r="C68" s="37">
        <f>SUMIFS( F_Inputs!G:G, F_Inputs!$A:$A, $B68, F_Inputs!$B:$B, $I68 ) * $J68</f>
        <v>7.350133333333333</v>
      </c>
      <c r="D68" s="37">
        <f>SUMIFS( F_Inputs!H:H, F_Inputs!$A:$A, $B68, F_Inputs!$B:$B, $I68 ) * $J68</f>
        <v>9.1722166666666656</v>
      </c>
      <c r="E68" s="37">
        <f>SUMIFS( F_Inputs!I:I, F_Inputs!$A:$A, $B68, F_Inputs!$B:$B, $I68 ) * $J68</f>
        <v>5.639966666666667</v>
      </c>
      <c r="F68" s="37">
        <f>SUMIFS( F_Inputs!J:J, F_Inputs!$A:$A, $B68, F_Inputs!$B:$B, $I68 ) * $J68</f>
        <v>13.666666666666666</v>
      </c>
      <c r="G68" s="37">
        <f>SUMIFS( F_Inputs!K:K, F_Inputs!$A:$A, $B68, F_Inputs!$B:$B, $I68 ) * $J68</f>
        <v>8.6999999999999993</v>
      </c>
      <c r="H68" s="37">
        <f>SUMIFS( F_Inputs!L:L, F_Inputs!$A:$A, $B68, F_Inputs!$B:$B, $I68 ) * $J68</f>
        <v>9.2693999999999992</v>
      </c>
      <c r="I68" s="41" t="s">
        <v>212</v>
      </c>
      <c r="J68" s="41">
        <v>1440</v>
      </c>
    </row>
    <row r="69" spans="1:10">
      <c r="A69" s="44" t="s">
        <v>161</v>
      </c>
      <c r="B69" s="20" t="s">
        <v>105</v>
      </c>
      <c r="C69" s="37">
        <f>SUMIFS( F_Inputs!G:G, F_Inputs!$A:$A, $B69, F_Inputs!$B:$B, $I69 ) * $J69</f>
        <v>7.3833333333333329</v>
      </c>
      <c r="D69" s="37">
        <f>SUMIFS( F_Inputs!H:H, F_Inputs!$A:$A, $B69, F_Inputs!$B:$B, $I69 ) * $J69</f>
        <v>10.683333333333334</v>
      </c>
      <c r="E69" s="37">
        <f>SUMIFS( F_Inputs!I:I, F_Inputs!$A:$A, $B69, F_Inputs!$B:$B, $I69 ) * $J69</f>
        <v>12.717549999999999</v>
      </c>
      <c r="F69" s="37">
        <f>SUMIFS( F_Inputs!J:J, F_Inputs!$A:$A, $B69, F_Inputs!$B:$B, $I69 ) * $J69</f>
        <v>9.3656333333333333</v>
      </c>
      <c r="G69" s="37">
        <f>SUMIFS( F_Inputs!K:K, F_Inputs!$A:$A, $B69, F_Inputs!$B:$B, $I69 ) * $J69</f>
        <v>87.995449999999991</v>
      </c>
      <c r="H69" s="37">
        <f>SUMIFS( F_Inputs!L:L, F_Inputs!$A:$A, $B69, F_Inputs!$B:$B, $I69 ) * $J69</f>
        <v>81.547200000000004</v>
      </c>
      <c r="I69" s="41" t="s">
        <v>212</v>
      </c>
      <c r="J69" s="41">
        <v>1440</v>
      </c>
    </row>
    <row r="70" spans="1:10">
      <c r="A70" s="44" t="s">
        <v>161</v>
      </c>
      <c r="B70" s="20" t="s">
        <v>106</v>
      </c>
      <c r="C70" s="37">
        <f>SUMIFS( F_Inputs!G:G, F_Inputs!$A:$A, $B70, F_Inputs!$B:$B, $I70 ) * $J70</f>
        <v>18.956983333333334</v>
      </c>
      <c r="D70" s="37">
        <f>SUMIFS( F_Inputs!H:H, F_Inputs!$A:$A, $B70, F_Inputs!$B:$B, $I70 ) * $J70</f>
        <v>17.978550000000002</v>
      </c>
      <c r="E70" s="37">
        <f>SUMIFS( F_Inputs!I:I, F_Inputs!$A:$A, $B70, F_Inputs!$B:$B, $I70 ) * $J70</f>
        <v>13.653500000000001</v>
      </c>
      <c r="F70" s="37">
        <f>SUMIFS( F_Inputs!J:J, F_Inputs!$A:$A, $B70, F_Inputs!$B:$B, $I70 ) * $J70</f>
        <v>11.049316666666666</v>
      </c>
      <c r="G70" s="37">
        <f>SUMIFS( F_Inputs!K:K, F_Inputs!$A:$A, $B70, F_Inputs!$B:$B, $I70 ) * $J70</f>
        <v>19.901949999999999</v>
      </c>
      <c r="H70" s="37">
        <f>SUMIFS( F_Inputs!L:L, F_Inputs!$A:$A, $B70, F_Inputs!$B:$B, $I70 ) * $J70</f>
        <v>16.928433333333334</v>
      </c>
      <c r="I70" s="41" t="s">
        <v>212</v>
      </c>
      <c r="J70" s="41">
        <v>1440</v>
      </c>
    </row>
    <row r="71" spans="1:10">
      <c r="A71" s="44" t="s">
        <v>161</v>
      </c>
      <c r="B71" s="20" t="s">
        <v>107</v>
      </c>
      <c r="C71" s="37">
        <f>SUMIFS( F_Inputs!G:G, F_Inputs!$A:$A, $B71, F_Inputs!$B:$B, $I71 ) * $J71</f>
        <v>9.3000000000000007</v>
      </c>
      <c r="D71" s="37">
        <f>SUMIFS( F_Inputs!H:H, F_Inputs!$A:$A, $B71, F_Inputs!$B:$B, $I71 ) * $J71</f>
        <v>10.183333333333334</v>
      </c>
      <c r="E71" s="37">
        <f>SUMIFS( F_Inputs!I:I, F_Inputs!$A:$A, $B71, F_Inputs!$B:$B, $I71 ) * $J71</f>
        <v>4.7588499999999998</v>
      </c>
      <c r="F71" s="37">
        <f>SUMIFS( F_Inputs!J:J, F_Inputs!$A:$A, $B71, F_Inputs!$B:$B, $I71 ) * $J71</f>
        <v>8.0179666666666662</v>
      </c>
      <c r="G71" s="37">
        <f>SUMIFS( F_Inputs!K:K, F_Inputs!$A:$A, $B71, F_Inputs!$B:$B, $I71 ) * $J71</f>
        <v>38.7483</v>
      </c>
      <c r="H71" s="37">
        <f>SUMIFS( F_Inputs!L:L, F_Inputs!$A:$A, $B71, F_Inputs!$B:$B, $I71 ) * $J71</f>
        <v>9.6565999999999992</v>
      </c>
      <c r="I71" s="41" t="s">
        <v>212</v>
      </c>
      <c r="J71" s="41">
        <v>1440</v>
      </c>
    </row>
    <row r="72" spans="1:10">
      <c r="A72" s="44" t="s">
        <v>161</v>
      </c>
      <c r="B72" s="20" t="s">
        <v>108</v>
      </c>
      <c r="C72" s="37">
        <f>SUMIFS( F_Inputs!G:G, F_Inputs!$A:$A, $B72, F_Inputs!$B:$B, $I72 ) * $J72</f>
        <v>6.083333333333333</v>
      </c>
      <c r="D72" s="37">
        <f>SUMIFS( F_Inputs!H:H, F_Inputs!$A:$A, $B72, F_Inputs!$B:$B, $I72 ) * $J72</f>
        <v>7.8699999999999992</v>
      </c>
      <c r="E72" s="37">
        <f>SUMIFS( F_Inputs!I:I, F_Inputs!$A:$A, $B72, F_Inputs!$B:$B, $I72 ) * $J72</f>
        <v>4.5679666666666661</v>
      </c>
      <c r="F72" s="37">
        <f>SUMIFS( F_Inputs!J:J, F_Inputs!$A:$A, $B72, F_Inputs!$B:$B, $I72 ) * $J72</f>
        <v>4.1997666666666662</v>
      </c>
      <c r="G72" s="37">
        <f>SUMIFS( F_Inputs!K:K, F_Inputs!$A:$A, $B72, F_Inputs!$B:$B, $I72 ) * $J72</f>
        <v>4.1585666666666672</v>
      </c>
      <c r="H72" s="37">
        <f>SUMIFS( F_Inputs!L:L, F_Inputs!$A:$A, $B72, F_Inputs!$B:$B, $I72 ) * $J72</f>
        <v>5.5819000000000001</v>
      </c>
      <c r="I72" s="41" t="s">
        <v>212</v>
      </c>
      <c r="J72" s="41">
        <v>1440</v>
      </c>
    </row>
    <row r="73" spans="1:10">
      <c r="A73" s="44" t="s">
        <v>161</v>
      </c>
      <c r="B73" s="20" t="s">
        <v>109</v>
      </c>
      <c r="C73" s="37">
        <f>SUMIFS( F_Inputs!G:G, F_Inputs!$A:$A, $B73, F_Inputs!$B:$B, $I73 ) * $J73</f>
        <v>10.460666666666667</v>
      </c>
      <c r="D73" s="37">
        <f>SUMIFS( F_Inputs!H:H, F_Inputs!$A:$A, $B73, F_Inputs!$B:$B, $I73 ) * $J73</f>
        <v>7.5510999999999999</v>
      </c>
      <c r="E73" s="37">
        <f>SUMIFS( F_Inputs!I:I, F_Inputs!$A:$A, $B73, F_Inputs!$B:$B, $I73 ) * $J73</f>
        <v>7.2419500000000001</v>
      </c>
      <c r="F73" s="37">
        <f>SUMIFS( F_Inputs!J:J, F_Inputs!$A:$A, $B73, F_Inputs!$B:$B, $I73 ) * $J73</f>
        <v>10.63405</v>
      </c>
      <c r="G73" s="37">
        <f>SUMIFS( F_Inputs!K:K, F_Inputs!$A:$A, $B73, F_Inputs!$B:$B, $I73 ) * $J73</f>
        <v>9.4559333333333324</v>
      </c>
      <c r="H73" s="37">
        <f>SUMIFS( F_Inputs!L:L, F_Inputs!$A:$A, $B73, F_Inputs!$B:$B, $I73 ) * $J73</f>
        <v>10.589650000000001</v>
      </c>
      <c r="I73" s="41" t="s">
        <v>212</v>
      </c>
      <c r="J73" s="41">
        <v>1440</v>
      </c>
    </row>
    <row r="74" spans="1:10">
      <c r="A74" s="44" t="s">
        <v>161</v>
      </c>
      <c r="B74" s="20" t="s">
        <v>110</v>
      </c>
      <c r="C74" s="37">
        <f>SUMIFS( F_Inputs!G:G, F_Inputs!$A:$A, $B74, F_Inputs!$B:$B, $I74 ) * $J74</f>
        <v>12.715616666666666</v>
      </c>
      <c r="D74" s="37">
        <f>SUMIFS( F_Inputs!H:H, F_Inputs!$A:$A, $B74, F_Inputs!$B:$B, $I74 ) * $J74</f>
        <v>13.595516666666667</v>
      </c>
      <c r="E74" s="37">
        <f>SUMIFS( F_Inputs!I:I, F_Inputs!$A:$A, $B74, F_Inputs!$B:$B, $I74 ) * $J74</f>
        <v>5.8199333333333341</v>
      </c>
      <c r="F74" s="37">
        <f>SUMIFS( F_Inputs!J:J, F_Inputs!$A:$A, $B74, F_Inputs!$B:$B, $I74 ) * $J74</f>
        <v>3.7091833333333328</v>
      </c>
      <c r="G74" s="37">
        <f>SUMIFS( F_Inputs!K:K, F_Inputs!$A:$A, $B74, F_Inputs!$B:$B, $I74 ) * $J74</f>
        <v>12.875283333333334</v>
      </c>
      <c r="H74" s="37">
        <f>SUMIFS( F_Inputs!L:L, F_Inputs!$A:$A, $B74, F_Inputs!$B:$B, $I74 ) * $J74</f>
        <v>2.7745833333333332</v>
      </c>
      <c r="I74" s="41" t="s">
        <v>212</v>
      </c>
      <c r="J74" s="41">
        <v>1440</v>
      </c>
    </row>
    <row r="75" spans="1:10">
      <c r="A75" s="44" t="s">
        <v>161</v>
      </c>
      <c r="B75" s="20" t="s">
        <v>111</v>
      </c>
      <c r="C75" s="37">
        <f>SUMIFS( F_Inputs!G:G, F_Inputs!$A:$A, $B75, F_Inputs!$B:$B, $I75 ) * $J75</f>
        <v>15.016666666666667</v>
      </c>
      <c r="D75" s="37">
        <f>SUMIFS( F_Inputs!H:H, F_Inputs!$A:$A, $B75, F_Inputs!$B:$B, $I75 ) * $J75</f>
        <v>9.2833333333333332</v>
      </c>
      <c r="E75" s="37">
        <f>SUMIFS( F_Inputs!I:I, F_Inputs!$A:$A, $B75, F_Inputs!$B:$B, $I75 ) * $J75</f>
        <v>30.285616666666666</v>
      </c>
      <c r="F75" s="37">
        <f>SUMIFS( F_Inputs!J:J, F_Inputs!$A:$A, $B75, F_Inputs!$B:$B, $I75 ) * $J75</f>
        <v>2.5188166666666665</v>
      </c>
      <c r="G75" s="37">
        <f>SUMIFS( F_Inputs!K:K, F_Inputs!$A:$A, $B75, F_Inputs!$B:$B, $I75 ) * $J75</f>
        <v>8.0566833333333339</v>
      </c>
      <c r="H75" s="37">
        <f>SUMIFS( F_Inputs!L:L, F_Inputs!$A:$A, $B75, F_Inputs!$B:$B, $I75 ) * $J75</f>
        <v>9.4</v>
      </c>
      <c r="I75" s="41" t="s">
        <v>212</v>
      </c>
      <c r="J75" s="41">
        <v>1440</v>
      </c>
    </row>
    <row r="76" spans="1:10">
      <c r="A76" s="44" t="s">
        <v>161</v>
      </c>
      <c r="B76" s="20" t="s">
        <v>112</v>
      </c>
      <c r="C76" s="37">
        <f>SUMIFS( F_Inputs!G:G, F_Inputs!$A:$A, $B76, F_Inputs!$B:$B, $I76 ) * $J76</f>
        <v>3.8834166666666667</v>
      </c>
      <c r="D76" s="37">
        <f>SUMIFS( F_Inputs!H:H, F_Inputs!$A:$A, $B76, F_Inputs!$B:$B, $I76 ) * $J76</f>
        <v>3.3593000000000002</v>
      </c>
      <c r="E76" s="37">
        <f>SUMIFS( F_Inputs!I:I, F_Inputs!$A:$A, $B76, F_Inputs!$B:$B, $I76 ) * $J76</f>
        <v>2.8140000000000001</v>
      </c>
      <c r="F76" s="37">
        <f>SUMIFS( F_Inputs!J:J, F_Inputs!$A:$A, $B76, F_Inputs!$B:$B, $I76 ) * $J76</f>
        <v>2.3491333333333335</v>
      </c>
      <c r="G76" s="37">
        <f>SUMIFS( F_Inputs!K:K, F_Inputs!$A:$A, $B76, F_Inputs!$B:$B, $I76 ) * $J76</f>
        <v>2.3576666666666668</v>
      </c>
      <c r="H76" s="37">
        <f>SUMIFS( F_Inputs!L:L, F_Inputs!$A:$A, $B76, F_Inputs!$B:$B, $I76 ) * $J76</f>
        <v>1.5115833333333333</v>
      </c>
      <c r="I76" s="41" t="s">
        <v>212</v>
      </c>
      <c r="J76" s="41">
        <v>1440</v>
      </c>
    </row>
    <row r="77" spans="1:10">
      <c r="A77" s="44" t="s">
        <v>161</v>
      </c>
      <c r="B77" s="20" t="s">
        <v>113</v>
      </c>
      <c r="C77" s="37">
        <f>SUMIFS( F_Inputs!G:G, F_Inputs!$A:$A, $B77, F_Inputs!$B:$B, $I77 ) * $J77</f>
        <v>14.2</v>
      </c>
      <c r="D77" s="37">
        <f>SUMIFS( F_Inputs!H:H, F_Inputs!$A:$A, $B77, F_Inputs!$B:$B, $I77 ) * $J77</f>
        <v>10</v>
      </c>
      <c r="E77" s="37">
        <f>SUMIFS( F_Inputs!I:I, F_Inputs!$A:$A, $B77, F_Inputs!$B:$B, $I77 ) * $J77</f>
        <v>31.454266666666669</v>
      </c>
      <c r="F77" s="37">
        <f>SUMIFS( F_Inputs!J:J, F_Inputs!$A:$A, $B77, F_Inputs!$B:$B, $I77 ) * $J77</f>
        <v>72.553766666666661</v>
      </c>
      <c r="G77" s="37">
        <f>SUMIFS( F_Inputs!K:K, F_Inputs!$A:$A, $B77, F_Inputs!$B:$B, $I77 ) * $J77</f>
        <v>166.83849999999998</v>
      </c>
      <c r="H77" s="37">
        <f>SUMIFS( F_Inputs!L:L, F_Inputs!$A:$A, $B77, F_Inputs!$B:$B, $I77 ) * $J77</f>
        <v>40.721250000000005</v>
      </c>
      <c r="I77" s="41" t="s">
        <v>212</v>
      </c>
      <c r="J77" s="41">
        <v>1440</v>
      </c>
    </row>
    <row r="78" spans="1:10">
      <c r="A78" s="44" t="s">
        <v>161</v>
      </c>
      <c r="B78" s="20" t="s">
        <v>114</v>
      </c>
      <c r="C78" s="37">
        <f>SUMIFS( F_Inputs!G:G, F_Inputs!$A:$A, $B78, F_Inputs!$B:$B, $I78 ) * $J78</f>
        <v>7.1499999999999995</v>
      </c>
      <c r="D78" s="37">
        <f>SUMIFS( F_Inputs!H:H, F_Inputs!$A:$A, $B78, F_Inputs!$B:$B, $I78 ) * $J78</f>
        <v>3.3499999999999996</v>
      </c>
      <c r="E78" s="37">
        <f>SUMIFS( F_Inputs!I:I, F_Inputs!$A:$A, $B78, F_Inputs!$B:$B, $I78 ) * $J78</f>
        <v>4.5534833333333333</v>
      </c>
      <c r="F78" s="37">
        <f>SUMIFS( F_Inputs!J:J, F_Inputs!$A:$A, $B78, F_Inputs!$B:$B, $I78 ) * $J78</f>
        <v>3.2427833333333331</v>
      </c>
      <c r="G78" s="37">
        <f>SUMIFS( F_Inputs!K:K, F_Inputs!$A:$A, $B78, F_Inputs!$B:$B, $I78 ) * $J78</f>
        <v>4.4817</v>
      </c>
      <c r="H78" s="37">
        <f>SUMIFS( F_Inputs!L:L, F_Inputs!$A:$A, $B78, F_Inputs!$B:$B, $I78 ) * $J78</f>
        <v>4.0662666666666674</v>
      </c>
      <c r="I78" s="41" t="s">
        <v>212</v>
      </c>
      <c r="J78" s="41">
        <v>1440</v>
      </c>
    </row>
    <row r="79" spans="1:10">
      <c r="A79" s="44" t="s">
        <v>161</v>
      </c>
      <c r="B79" s="20" t="s">
        <v>115</v>
      </c>
      <c r="C79" s="37">
        <f>SUMIFS( F_Inputs!G:G, F_Inputs!$A:$A, $B79, F_Inputs!$B:$B, $I79 ) * $J79</f>
        <v>0</v>
      </c>
      <c r="D79" s="37">
        <f>SUMIFS( F_Inputs!H:H, F_Inputs!$A:$A, $B79, F_Inputs!$B:$B, $I79 ) * $J79</f>
        <v>0</v>
      </c>
      <c r="E79" s="37">
        <f>SUMIFS( F_Inputs!I:I, F_Inputs!$A:$A, $B79, F_Inputs!$B:$B, $I79 ) * $J79</f>
        <v>6.9367833333333326</v>
      </c>
      <c r="F79" s="37">
        <f>SUMIFS( F_Inputs!J:J, F_Inputs!$A:$A, $B79, F_Inputs!$B:$B, $I79 ) * $J79</f>
        <v>2.9599500000000001</v>
      </c>
      <c r="G79" s="37">
        <f>SUMIFS( F_Inputs!K:K, F_Inputs!$A:$A, $B79, F_Inputs!$B:$B, $I79 ) * $J79</f>
        <v>3.7392000000000003</v>
      </c>
      <c r="H79" s="37">
        <f>SUMIFS( F_Inputs!L:L, F_Inputs!$A:$A, $B79, F_Inputs!$B:$B, $I79 ) * $J79</f>
        <v>3.5789666666666671</v>
      </c>
      <c r="I79" s="41" t="s">
        <v>212</v>
      </c>
      <c r="J79" s="41">
        <v>1440</v>
      </c>
    </row>
    <row r="80" spans="1:10">
      <c r="A80" s="41"/>
    </row>
    <row r="81" spans="1:9">
      <c r="A81" s="41"/>
    </row>
    <row r="82" spans="1:9">
      <c r="A82" s="41"/>
    </row>
    <row r="83" spans="1:9" s="38" customFormat="1" ht="14.25" customHeight="1">
      <c r="B83" s="38" t="s">
        <v>123</v>
      </c>
    </row>
    <row r="84" spans="1:9">
      <c r="A84" s="41"/>
      <c r="B84" s="22" t="s">
        <v>118</v>
      </c>
      <c r="C84" s="22" t="s">
        <v>129</v>
      </c>
      <c r="D84" s="22" t="s">
        <v>130</v>
      </c>
      <c r="E84" s="22" t="s">
        <v>131</v>
      </c>
      <c r="F84" s="22" t="s">
        <v>132</v>
      </c>
      <c r="G84" s="22" t="s">
        <v>133</v>
      </c>
      <c r="H84" s="22" t="s">
        <v>134</v>
      </c>
    </row>
    <row r="85" spans="1:9">
      <c r="A85" s="44" t="s">
        <v>163</v>
      </c>
      <c r="B85" s="20" t="s">
        <v>68</v>
      </c>
      <c r="C85" s="37">
        <f>SUMIFS( F_Inputs!G:G, F_Inputs!$A:$A, $B85, F_Inputs!$B:$B, $I85 )</f>
        <v>8.3575767541149339</v>
      </c>
      <c r="D85" s="37">
        <f>SUMIFS( F_Inputs!H:H, F_Inputs!$A:$A, $B85, F_Inputs!$B:$B, $I85 )</f>
        <v>8.7997390667510356</v>
      </c>
      <c r="E85" s="37">
        <f>SUMIFS( F_Inputs!I:I, F_Inputs!$A:$A, $B85, F_Inputs!$B:$B, $I85 )</f>
        <v>12.719251962140945</v>
      </c>
      <c r="F85" s="37">
        <f>SUMIFS( F_Inputs!J:J, F_Inputs!$A:$A, $B85, F_Inputs!$B:$B, $I85 )</f>
        <v>14.554515554986201</v>
      </c>
      <c r="G85" s="37">
        <f>SUMIFS( F_Inputs!K:K, F_Inputs!$A:$A, $B85, F_Inputs!$B:$B, $I85 )</f>
        <v>16.09686364340952</v>
      </c>
      <c r="H85" s="37">
        <f>SUMIFS( F_Inputs!L:L, F_Inputs!$A:$A, $B85, F_Inputs!$B:$B, $I85 )</f>
        <v>22.459315586231249</v>
      </c>
      <c r="I85" s="41" t="s">
        <v>213</v>
      </c>
    </row>
    <row r="86" spans="1:9">
      <c r="A86" s="44" t="s">
        <v>163</v>
      </c>
      <c r="B86" s="20" t="s">
        <v>100</v>
      </c>
      <c r="C86" s="37">
        <f>SUMIFS( F_Inputs!G:G, F_Inputs!$A:$A, $B86, F_Inputs!$B:$B, $I86 )</f>
        <v>28.542977686825516</v>
      </c>
      <c r="D86" s="37">
        <f>SUMIFS( F_Inputs!H:H, F_Inputs!$A:$A, $B86, F_Inputs!$B:$B, $I86 )</f>
        <v>30.853658869709875</v>
      </c>
      <c r="E86" s="37">
        <f>SUMIFS( F_Inputs!I:I, F_Inputs!$A:$A, $B86, F_Inputs!$B:$B, $I86 )</f>
        <v>25.823085404121787</v>
      </c>
      <c r="F86" s="37">
        <f>SUMIFS( F_Inputs!J:J, F_Inputs!$A:$A, $B86, F_Inputs!$B:$B, $I86 )</f>
        <v>26.271098279172133</v>
      </c>
      <c r="G86" s="37">
        <f>SUMIFS( F_Inputs!K:K, F_Inputs!$A:$A, $B86, F_Inputs!$B:$B, $I86 )</f>
        <v>24.418006162959621</v>
      </c>
      <c r="H86" s="37">
        <f>SUMIFS( F_Inputs!L:L, F_Inputs!$A:$A, $B86, F_Inputs!$B:$B, $I86 )</f>
        <v>23.700919708195396</v>
      </c>
      <c r="I86" s="41" t="s">
        <v>213</v>
      </c>
    </row>
    <row r="87" spans="1:9">
      <c r="A87" s="44" t="s">
        <v>163</v>
      </c>
      <c r="B87" s="20" t="s">
        <v>101</v>
      </c>
      <c r="C87" s="37">
        <f>SUMIFS( F_Inputs!G:G, F_Inputs!$A:$A, $B87, F_Inputs!$B:$B, $I87 )</f>
        <v>21.356366570167527</v>
      </c>
      <c r="D87" s="37">
        <f>SUMIFS( F_Inputs!H:H, F_Inputs!$A:$A, $B87, F_Inputs!$B:$B, $I87 )</f>
        <v>16.250836440110888</v>
      </c>
      <c r="E87" s="37">
        <f>SUMIFS( F_Inputs!I:I, F_Inputs!$A:$A, $B87, F_Inputs!$B:$B, $I87 )</f>
        <v>11.241744343997377</v>
      </c>
      <c r="F87" s="37">
        <f>SUMIFS( F_Inputs!J:J, F_Inputs!$A:$A, $B87, F_Inputs!$B:$B, $I87 )</f>
        <v>19.65739960685201</v>
      </c>
      <c r="G87" s="37">
        <f>SUMIFS( F_Inputs!K:K, F_Inputs!$A:$A, $B87, F_Inputs!$B:$B, $I87 )</f>
        <v>18.849708059399564</v>
      </c>
      <c r="H87" s="37">
        <f>SUMIFS( F_Inputs!L:L, F_Inputs!$A:$A, $B87, F_Inputs!$B:$B, $I87 )</f>
        <v>18.687896927891316</v>
      </c>
      <c r="I87" s="41" t="s">
        <v>213</v>
      </c>
    </row>
    <row r="88" spans="1:9">
      <c r="A88" s="44" t="s">
        <v>163</v>
      </c>
      <c r="B88" s="20" t="s">
        <v>102</v>
      </c>
      <c r="C88" s="37">
        <f>SUMIFS( F_Inputs!G:G, F_Inputs!$A:$A, $B88, F_Inputs!$B:$B, $I88 )</f>
        <v>34.300725071341731</v>
      </c>
      <c r="D88" s="37">
        <f>SUMIFS( F_Inputs!H:H, F_Inputs!$A:$A, $B88, F_Inputs!$B:$B, $I88 )</f>
        <v>36.588861780258057</v>
      </c>
      <c r="E88" s="37">
        <f>SUMIFS( F_Inputs!I:I, F_Inputs!$A:$A, $B88, F_Inputs!$B:$B, $I88 )</f>
        <v>29.945064530761147</v>
      </c>
      <c r="F88" s="37">
        <f>SUMIFS( F_Inputs!J:J, F_Inputs!$A:$A, $B88, F_Inputs!$B:$B, $I88 )</f>
        <v>26.636292758614573</v>
      </c>
      <c r="G88" s="37">
        <f>SUMIFS( F_Inputs!K:K, F_Inputs!$A:$A, $B88, F_Inputs!$B:$B, $I88 )</f>
        <v>23.096826826604669</v>
      </c>
      <c r="H88" s="37">
        <f>SUMIFS( F_Inputs!L:L, F_Inputs!$A:$A, $B88, F_Inputs!$B:$B, $I88 )</f>
        <v>21.019746698363591</v>
      </c>
      <c r="I88" s="41" t="s">
        <v>213</v>
      </c>
    </row>
    <row r="89" spans="1:9">
      <c r="A89" s="44" t="s">
        <v>163</v>
      </c>
      <c r="B89" s="20" t="s">
        <v>103</v>
      </c>
      <c r="C89" s="37">
        <f>SUMIFS( F_Inputs!G:G, F_Inputs!$A:$A, $B89, F_Inputs!$B:$B, $I89 )</f>
        <v>9.8675055452007676</v>
      </c>
      <c r="D89" s="37">
        <f>SUMIFS( F_Inputs!H:H, F_Inputs!$A:$A, $B89, F_Inputs!$B:$B, $I89 )</f>
        <v>12.988064899469576</v>
      </c>
      <c r="E89" s="37">
        <f>SUMIFS( F_Inputs!I:I, F_Inputs!$A:$A, $B89, F_Inputs!$B:$B, $I89 )</f>
        <v>8.6064188705399864</v>
      </c>
      <c r="F89" s="37">
        <f>SUMIFS( F_Inputs!J:J, F_Inputs!$A:$A, $B89, F_Inputs!$B:$B, $I89 )</f>
        <v>10.762844548949779</v>
      </c>
      <c r="G89" s="37">
        <f>SUMIFS( F_Inputs!K:K, F_Inputs!$A:$A, $B89, F_Inputs!$B:$B, $I89 )</f>
        <v>12.690433551486462</v>
      </c>
      <c r="H89" s="37">
        <f>SUMIFS( F_Inputs!L:L, F_Inputs!$A:$A, $B89, F_Inputs!$B:$B, $I89 )</f>
        <v>15.782243123287927</v>
      </c>
      <c r="I89" s="41" t="s">
        <v>213</v>
      </c>
    </row>
    <row r="90" spans="1:9">
      <c r="A90" s="44" t="s">
        <v>163</v>
      </c>
      <c r="B90" s="20" t="s">
        <v>104</v>
      </c>
      <c r="C90" s="37">
        <f>SUMIFS( F_Inputs!G:G, F_Inputs!$A:$A, $B90, F_Inputs!$B:$B, $I90 )</f>
        <v>24.313984168865435</v>
      </c>
      <c r="D90" s="37">
        <f>SUMIFS( F_Inputs!H:H, F_Inputs!$A:$A, $B90, F_Inputs!$B:$B, $I90 )</f>
        <v>25.137254901960784</v>
      </c>
      <c r="E90" s="37">
        <f>SUMIFS( F_Inputs!I:I, F_Inputs!$A:$A, $B90, F_Inputs!$B:$B, $I90 )</f>
        <v>19.492847854356306</v>
      </c>
      <c r="F90" s="37">
        <f>SUMIFS( F_Inputs!J:J, F_Inputs!$A:$A, $B90, F_Inputs!$B:$B, $I90 )</f>
        <v>18.131443298969071</v>
      </c>
      <c r="G90" s="37">
        <f>SUMIFS( F_Inputs!K:K, F_Inputs!$A:$A, $B90, F_Inputs!$B:$B, $I90 )</f>
        <v>23.190567466545431</v>
      </c>
      <c r="H90" s="37">
        <f>SUMIFS( F_Inputs!L:L, F_Inputs!$A:$A, $B90, F_Inputs!$B:$B, $I90 )</f>
        <v>20.735272509867308</v>
      </c>
      <c r="I90" s="41" t="s">
        <v>213</v>
      </c>
    </row>
    <row r="91" spans="1:9">
      <c r="A91" s="44" t="s">
        <v>163</v>
      </c>
      <c r="B91" s="20" t="s">
        <v>105</v>
      </c>
      <c r="C91" s="37">
        <f>SUMIFS( F_Inputs!G:G, F_Inputs!$A:$A, $B91, F_Inputs!$B:$B, $I91 )</f>
        <v>28.908047944171173</v>
      </c>
      <c r="D91" s="37">
        <f>SUMIFS( F_Inputs!H:H, F_Inputs!$A:$A, $B91, F_Inputs!$B:$B, $I91 )</f>
        <v>29.855958009556105</v>
      </c>
      <c r="E91" s="37">
        <f>SUMIFS( F_Inputs!I:I, F_Inputs!$A:$A, $B91, F_Inputs!$B:$B, $I91 )</f>
        <v>21.938816129931134</v>
      </c>
      <c r="F91" s="37">
        <f>SUMIFS( F_Inputs!J:J, F_Inputs!$A:$A, $B91, F_Inputs!$B:$B, $I91 )</f>
        <v>19.52774930806213</v>
      </c>
      <c r="G91" s="37">
        <f>SUMIFS( F_Inputs!K:K, F_Inputs!$A:$A, $B91, F_Inputs!$B:$B, $I91 )</f>
        <v>18.459125939701501</v>
      </c>
      <c r="H91" s="37">
        <f>SUMIFS( F_Inputs!L:L, F_Inputs!$A:$A, $B91, F_Inputs!$B:$B, $I91 )</f>
        <v>15.837758876587985</v>
      </c>
      <c r="I91" s="41" t="s">
        <v>213</v>
      </c>
    </row>
    <row r="92" spans="1:9">
      <c r="A92" s="44" t="s">
        <v>163</v>
      </c>
      <c r="B92" s="20" t="s">
        <v>106</v>
      </c>
      <c r="C92" s="37">
        <f>SUMIFS( F_Inputs!G:G, F_Inputs!$A:$A, $B92, F_Inputs!$B:$B, $I92 )</f>
        <v>21.496832424877617</v>
      </c>
      <c r="D92" s="37">
        <f>SUMIFS( F_Inputs!H:H, F_Inputs!$A:$A, $B92, F_Inputs!$B:$B, $I92 )</f>
        <v>28.145560452383705</v>
      </c>
      <c r="E92" s="37">
        <f>SUMIFS( F_Inputs!I:I, F_Inputs!$A:$A, $B92, F_Inputs!$B:$B, $I92 )</f>
        <v>37.644924013698521</v>
      </c>
      <c r="F92" s="37">
        <f>SUMIFS( F_Inputs!J:J, F_Inputs!$A:$A, $B92, F_Inputs!$B:$B, $I92 )</f>
        <v>28.870632454173005</v>
      </c>
      <c r="G92" s="37">
        <f>SUMIFS( F_Inputs!K:K, F_Inputs!$A:$A, $B92, F_Inputs!$B:$B, $I92 )</f>
        <v>18.413263674026762</v>
      </c>
      <c r="H92" s="37">
        <f>SUMIFS( F_Inputs!L:L, F_Inputs!$A:$A, $B92, F_Inputs!$B:$B, $I92 )</f>
        <v>21.449459297237976</v>
      </c>
      <c r="I92" s="41" t="s">
        <v>213</v>
      </c>
    </row>
    <row r="93" spans="1:9">
      <c r="A93" s="44" t="s">
        <v>163</v>
      </c>
      <c r="B93" s="20" t="s">
        <v>107</v>
      </c>
      <c r="C93" s="37">
        <f>SUMIFS( F_Inputs!G:G, F_Inputs!$A:$A, $B93, F_Inputs!$B:$B, $I93 )</f>
        <v>18.369058593975584</v>
      </c>
      <c r="D93" s="37">
        <f>SUMIFS( F_Inputs!H:H, F_Inputs!$A:$A, $B93, F_Inputs!$B:$B, $I93 )</f>
        <v>18.324732139975133</v>
      </c>
      <c r="E93" s="37">
        <f>SUMIFS( F_Inputs!I:I, F_Inputs!$A:$A, $B93, F_Inputs!$B:$B, $I93 )</f>
        <v>20.113208378300993</v>
      </c>
      <c r="F93" s="37">
        <f>SUMIFS( F_Inputs!J:J, F_Inputs!$A:$A, $B93, F_Inputs!$B:$B, $I93 )</f>
        <v>18.121354544316219</v>
      </c>
      <c r="G93" s="37">
        <f>SUMIFS( F_Inputs!K:K, F_Inputs!$A:$A, $B93, F_Inputs!$B:$B, $I93 )</f>
        <v>17.125269987202806</v>
      </c>
      <c r="H93" s="37">
        <f>SUMIFS( F_Inputs!L:L, F_Inputs!$A:$A, $B93, F_Inputs!$B:$B, $I93 )</f>
        <v>20.358327313940222</v>
      </c>
      <c r="I93" s="41" t="s">
        <v>213</v>
      </c>
    </row>
    <row r="94" spans="1:9">
      <c r="A94" s="44" t="s">
        <v>163</v>
      </c>
      <c r="B94" s="20" t="s">
        <v>108</v>
      </c>
      <c r="C94" s="37">
        <f>SUMIFS( F_Inputs!G:G, F_Inputs!$A:$A, $B94, F_Inputs!$B:$B, $I94 )</f>
        <v>13.397895073832485</v>
      </c>
      <c r="D94" s="37">
        <f>SUMIFS( F_Inputs!H:H, F_Inputs!$A:$A, $B94, F_Inputs!$B:$B, $I94 )</f>
        <v>17.210691923847062</v>
      </c>
      <c r="E94" s="37">
        <f>SUMIFS( F_Inputs!I:I, F_Inputs!$A:$A, $B94, F_Inputs!$B:$B, $I94 )</f>
        <v>19.35417588670418</v>
      </c>
      <c r="F94" s="37">
        <f>SUMIFS( F_Inputs!J:J, F_Inputs!$A:$A, $B94, F_Inputs!$B:$B, $I94 )</f>
        <v>19.272351226849675</v>
      </c>
      <c r="G94" s="37">
        <f>SUMIFS( F_Inputs!K:K, F_Inputs!$A:$A, $B94, F_Inputs!$B:$B, $I94 )</f>
        <v>17.830145142819852</v>
      </c>
      <c r="H94" s="37">
        <f>SUMIFS( F_Inputs!L:L, F_Inputs!$A:$A, $B94, F_Inputs!$B:$B, $I94 )</f>
        <v>18.519547811157739</v>
      </c>
      <c r="I94" s="41" t="s">
        <v>213</v>
      </c>
    </row>
    <row r="95" spans="1:9">
      <c r="A95" s="44" t="s">
        <v>163</v>
      </c>
      <c r="B95" s="20" t="s">
        <v>109</v>
      </c>
      <c r="C95" s="37">
        <f>SUMIFS( F_Inputs!G:G, F_Inputs!$A:$A, $B95, F_Inputs!$B:$B, $I95 )</f>
        <v>26.779322205220858</v>
      </c>
      <c r="D95" s="37">
        <f>SUMIFS( F_Inputs!H:H, F_Inputs!$A:$A, $B95, F_Inputs!$B:$B, $I95 )</f>
        <v>30.882251849238578</v>
      </c>
      <c r="E95" s="37">
        <f>SUMIFS( F_Inputs!I:I, F_Inputs!$A:$A, $B95, F_Inputs!$B:$B, $I95 )</f>
        <v>21.634007388541708</v>
      </c>
      <c r="F95" s="37">
        <f>SUMIFS( F_Inputs!J:J, F_Inputs!$A:$A, $B95, F_Inputs!$B:$B, $I95 )</f>
        <v>19.5225358315612</v>
      </c>
      <c r="G95" s="37">
        <f>SUMIFS( F_Inputs!K:K, F_Inputs!$A:$A, $B95, F_Inputs!$B:$B, $I95 )</f>
        <v>22.753258584116576</v>
      </c>
      <c r="H95" s="37">
        <f>SUMIFS( F_Inputs!L:L, F_Inputs!$A:$A, $B95, F_Inputs!$B:$B, $I95 )</f>
        <v>18.738061274085233</v>
      </c>
      <c r="I95" s="41" t="s">
        <v>213</v>
      </c>
    </row>
    <row r="96" spans="1:9">
      <c r="A96" s="41"/>
    </row>
    <row r="97" spans="1:9">
      <c r="A97" s="41"/>
    </row>
    <row r="98" spans="1:9">
      <c r="A98" s="41"/>
    </row>
    <row r="99" spans="1:9" s="38" customFormat="1" ht="14.25" customHeight="1">
      <c r="B99" s="38" t="s">
        <v>124</v>
      </c>
    </row>
    <row r="100" spans="1:9">
      <c r="A100" s="41"/>
      <c r="B100" s="22" t="s">
        <v>118</v>
      </c>
      <c r="C100" s="22" t="s">
        <v>129</v>
      </c>
      <c r="D100" s="22" t="s">
        <v>130</v>
      </c>
      <c r="E100" s="22" t="s">
        <v>131</v>
      </c>
      <c r="F100" s="22" t="s">
        <v>132</v>
      </c>
      <c r="G100" s="22" t="s">
        <v>133</v>
      </c>
      <c r="H100" s="22" t="s">
        <v>134</v>
      </c>
    </row>
    <row r="101" spans="1:9">
      <c r="A101" s="44" t="s">
        <v>125</v>
      </c>
      <c r="B101" s="20" t="s">
        <v>68</v>
      </c>
      <c r="C101" s="37">
        <f>SUMIFS( F_Inputs!G:G, F_Inputs!$A:$A, $B101, F_Inputs!$B:$B, $I101 )</f>
        <v>0.9314058963008498</v>
      </c>
      <c r="D101" s="37">
        <f>SUMIFS( F_Inputs!H:H, F_Inputs!$A:$A, $B101, F_Inputs!$B:$B, $I101 )</f>
        <v>1.059952401734765</v>
      </c>
      <c r="E101" s="37">
        <f>SUMIFS( F_Inputs!I:I, F_Inputs!$A:$A, $B101, F_Inputs!$B:$B, $I101 )</f>
        <v>1.332225949728103</v>
      </c>
      <c r="F101" s="37">
        <f>SUMIFS( F_Inputs!J:J, F_Inputs!$A:$A, $B101, F_Inputs!$B:$B, $I101 )</f>
        <v>1.7301110334437078</v>
      </c>
      <c r="G101" s="37">
        <f>SUMIFS( F_Inputs!K:K, F_Inputs!$A:$A, $B101, F_Inputs!$B:$B, $I101 )</f>
        <v>1.6913246413255028</v>
      </c>
      <c r="H101" s="37">
        <f>SUMIFS( F_Inputs!L:L, F_Inputs!$A:$A, $B101, F_Inputs!$B:$B, $I101 )</f>
        <v>2.2650924616217378</v>
      </c>
      <c r="I101" s="41" t="s">
        <v>214</v>
      </c>
    </row>
    <row r="102" spans="1:9">
      <c r="A102" s="44" t="s">
        <v>125</v>
      </c>
      <c r="B102" s="20" t="s">
        <v>100</v>
      </c>
      <c r="C102" s="37">
        <f>SUMIFS( F_Inputs!G:G, F_Inputs!$A:$A, $B102, F_Inputs!$B:$B, $I102 )</f>
        <v>1.7144988999775057</v>
      </c>
      <c r="D102" s="37">
        <f>SUMIFS( F_Inputs!H:H, F_Inputs!$A:$A, $B102, F_Inputs!$B:$B, $I102 )</f>
        <v>1.7482374215683327</v>
      </c>
      <c r="E102" s="37">
        <f>SUMIFS( F_Inputs!I:I, F_Inputs!$A:$A, $B102, F_Inputs!$B:$B, $I102 )</f>
        <v>2.0490204393181242</v>
      </c>
      <c r="F102" s="37">
        <f>SUMIFS( F_Inputs!J:J, F_Inputs!$A:$A, $B102, F_Inputs!$B:$B, $I102 )</f>
        <v>1.3578016852953454</v>
      </c>
      <c r="G102" s="37">
        <f>SUMIFS( F_Inputs!K:K, F_Inputs!$A:$A, $B102, F_Inputs!$B:$B, $I102 )</f>
        <v>1.1355649536434167</v>
      </c>
      <c r="H102" s="37">
        <f>SUMIFS( F_Inputs!L:L, F_Inputs!$A:$A, $B102, F_Inputs!$B:$B, $I102 )</f>
        <v>1.3461104440088372</v>
      </c>
      <c r="I102" s="41" t="s">
        <v>214</v>
      </c>
    </row>
    <row r="103" spans="1:9">
      <c r="A103" s="44" t="s">
        <v>125</v>
      </c>
      <c r="B103" s="20" t="s">
        <v>101</v>
      </c>
      <c r="C103" s="37">
        <f>SUMIFS( F_Inputs!G:G, F_Inputs!$A:$A, $B103, F_Inputs!$B:$B, $I103 )</f>
        <v>2.847515542689004</v>
      </c>
      <c r="D103" s="37">
        <f>SUMIFS( F_Inputs!H:H, F_Inputs!$A:$A, $B103, F_Inputs!$B:$B, $I103 )</f>
        <v>4.7796577765032024</v>
      </c>
      <c r="E103" s="37">
        <f>SUMIFS( F_Inputs!I:I, F_Inputs!$A:$A, $B103, F_Inputs!$B:$B, $I103 )</f>
        <v>2.8104360859993442</v>
      </c>
      <c r="F103" s="37">
        <f>SUMIFS( F_Inputs!J:J, F_Inputs!$A:$A, $B103, F_Inputs!$B:$B, $I103 )</f>
        <v>2.3401666198633344</v>
      </c>
      <c r="G103" s="37">
        <f>SUMIFS( F_Inputs!K:K, F_Inputs!$A:$A, $B103, F_Inputs!$B:$B, $I103 )</f>
        <v>1.379246931175578</v>
      </c>
      <c r="H103" s="37">
        <f>SUMIFS( F_Inputs!L:L, F_Inputs!$A:$A, $B103, F_Inputs!$B:$B, $I103 )</f>
        <v>2.2790118204745511</v>
      </c>
      <c r="I103" s="41" t="s">
        <v>214</v>
      </c>
    </row>
    <row r="104" spans="1:9">
      <c r="A104" s="44" t="s">
        <v>125</v>
      </c>
      <c r="B104" s="20" t="s">
        <v>102</v>
      </c>
      <c r="C104" s="37">
        <f>SUMIFS( F_Inputs!G:G, F_Inputs!$A:$A, $B104, F_Inputs!$B:$B, $I104 )</f>
        <v>4.0710456524067204</v>
      </c>
      <c r="D104" s="37">
        <f>SUMIFS( F_Inputs!H:H, F_Inputs!$A:$A, $B104, F_Inputs!$B:$B, $I104 )</f>
        <v>3.6768028018483725</v>
      </c>
      <c r="E104" s="37">
        <f>SUMIFS( F_Inputs!I:I, F_Inputs!$A:$A, $B104, F_Inputs!$B:$B, $I104 )</f>
        <v>1.8919201826788503</v>
      </c>
      <c r="F104" s="37">
        <f>SUMIFS( F_Inputs!J:J, F_Inputs!$A:$A, $B104, F_Inputs!$B:$B, $I104 )</f>
        <v>1.8353901785032625</v>
      </c>
      <c r="G104" s="37">
        <f>SUMIFS( F_Inputs!K:K, F_Inputs!$A:$A, $B104, F_Inputs!$B:$B, $I104 )</f>
        <v>1.2091778126585611</v>
      </c>
      <c r="H104" s="37">
        <f>SUMIFS( F_Inputs!L:L, F_Inputs!$A:$A, $B104, F_Inputs!$B:$B, $I104 )</f>
        <v>1.2091677731692514</v>
      </c>
      <c r="I104" s="41" t="s">
        <v>214</v>
      </c>
    </row>
    <row r="105" spans="1:9">
      <c r="A105" s="44" t="s">
        <v>125</v>
      </c>
      <c r="B105" s="20" t="s">
        <v>103</v>
      </c>
      <c r="C105" s="37">
        <f>SUMIFS( F_Inputs!G:G, F_Inputs!$A:$A, $B105, F_Inputs!$B:$B, $I105 )</f>
        <v>1.8915731020714535</v>
      </c>
      <c r="D105" s="37">
        <f>SUMIFS( F_Inputs!H:H, F_Inputs!$A:$A, $B105, F_Inputs!$B:$B, $I105 )</f>
        <v>2.2161420174113227</v>
      </c>
      <c r="E105" s="37">
        <f>SUMIFS( F_Inputs!I:I, F_Inputs!$A:$A, $B105, F_Inputs!$B:$B, $I105 )</f>
        <v>1.8616213863064859</v>
      </c>
      <c r="F105" s="37">
        <f>SUMIFS( F_Inputs!J:J, F_Inputs!$A:$A, $B105, F_Inputs!$B:$B, $I105 )</f>
        <v>1.6099084753952719</v>
      </c>
      <c r="G105" s="37">
        <f>SUMIFS( F_Inputs!K:K, F_Inputs!$A:$A, $B105, F_Inputs!$B:$B, $I105 )</f>
        <v>1.6547585688282365</v>
      </c>
      <c r="H105" s="37">
        <f>SUMIFS( F_Inputs!L:L, F_Inputs!$A:$A, $B105, F_Inputs!$B:$B, $I105 )</f>
        <v>1.6672210411448338</v>
      </c>
      <c r="I105" s="41" t="s">
        <v>214</v>
      </c>
    </row>
    <row r="106" spans="1:9">
      <c r="A106" s="44" t="s">
        <v>125</v>
      </c>
      <c r="B106" s="20" t="s">
        <v>104</v>
      </c>
      <c r="C106" s="37">
        <f>SUMIFS( F_Inputs!G:G, F_Inputs!$A:$A, $B106, F_Inputs!$B:$B, $I106 )</f>
        <v>1.2267721250990982</v>
      </c>
      <c r="D106" s="37">
        <f>SUMIFS( F_Inputs!H:H, F_Inputs!$A:$A, $B106, F_Inputs!$B:$B, $I106 )</f>
        <v>2.090667001173387</v>
      </c>
      <c r="E106" s="37">
        <f>SUMIFS( F_Inputs!I:I, F_Inputs!$A:$A, $B106, F_Inputs!$B:$B, $I106 )</f>
        <v>1.3649020000363976</v>
      </c>
      <c r="F106" s="37">
        <f>SUMIFS( F_Inputs!J:J, F_Inputs!$A:$A, $B106, F_Inputs!$B:$B, $I106 )</f>
        <v>0.77315203777105423</v>
      </c>
      <c r="G106" s="37">
        <f>SUMIFS( F_Inputs!K:K, F_Inputs!$A:$A, $B106, F_Inputs!$B:$B, $I106 )</f>
        <v>0.63850681350620675</v>
      </c>
      <c r="H106" s="37">
        <f>SUMIFS( F_Inputs!L:L, F_Inputs!$A:$A, $B106, F_Inputs!$B:$B, $I106 )</f>
        <v>0.74733114116198607</v>
      </c>
      <c r="I106" s="41" t="s">
        <v>214</v>
      </c>
    </row>
    <row r="107" spans="1:9">
      <c r="A107" s="44" t="s">
        <v>125</v>
      </c>
      <c r="B107" s="20" t="s">
        <v>105</v>
      </c>
      <c r="C107" s="37">
        <f>SUMIFS( F_Inputs!G:G, F_Inputs!$A:$A, $B107, F_Inputs!$B:$B, $I107 )</f>
        <v>1.9580760317399595</v>
      </c>
      <c r="D107" s="37">
        <f>SUMIFS( F_Inputs!H:H, F_Inputs!$A:$A, $B107, F_Inputs!$B:$B, $I107 )</f>
        <v>2.26621128993447</v>
      </c>
      <c r="E107" s="37">
        <f>SUMIFS( F_Inputs!I:I, F_Inputs!$A:$A, $B107, F_Inputs!$B:$B, $I107 )</f>
        <v>1.9555352095856056</v>
      </c>
      <c r="F107" s="37">
        <f>SUMIFS( F_Inputs!J:J, F_Inputs!$A:$A, $B107, F_Inputs!$B:$B, $I107 )</f>
        <v>3.0396039603960396</v>
      </c>
      <c r="G107" s="37">
        <f>SUMIFS( F_Inputs!K:K, F_Inputs!$A:$A, $B107, F_Inputs!$B:$B, $I107 )</f>
        <v>2.2458274889284646</v>
      </c>
      <c r="H107" s="37">
        <f>SUMIFS( F_Inputs!L:L, F_Inputs!$A:$A, $B107, F_Inputs!$B:$B, $I107 )</f>
        <v>2.5721106095414079</v>
      </c>
      <c r="I107" s="41" t="s">
        <v>214</v>
      </c>
    </row>
    <row r="108" spans="1:9">
      <c r="A108" s="44" t="s">
        <v>125</v>
      </c>
      <c r="B108" s="20" t="s">
        <v>106</v>
      </c>
      <c r="C108" s="37">
        <f>SUMIFS( F_Inputs!G:G, F_Inputs!$A:$A, $B108, F_Inputs!$B:$B, $I108 )</f>
        <v>2.1000217120888878</v>
      </c>
      <c r="D108" s="37">
        <f>SUMIFS( F_Inputs!H:H, F_Inputs!$A:$A, $B108, F_Inputs!$B:$B, $I108 )</f>
        <v>2.0212732314654014</v>
      </c>
      <c r="E108" s="37">
        <f>SUMIFS( F_Inputs!I:I, F_Inputs!$A:$A, $B108, F_Inputs!$B:$B, $I108 )</f>
        <v>2.305501087908326</v>
      </c>
      <c r="F108" s="37">
        <f>SUMIFS( F_Inputs!J:J, F_Inputs!$A:$A, $B108, F_Inputs!$B:$B, $I108 )</f>
        <v>3.4556027348392617</v>
      </c>
      <c r="G108" s="37">
        <f>SUMIFS( F_Inputs!K:K, F_Inputs!$A:$A, $B108, F_Inputs!$B:$B, $I108 )</f>
        <v>1.9056628481743749</v>
      </c>
      <c r="H108" s="37">
        <f>SUMIFS( F_Inputs!L:L, F_Inputs!$A:$A, $B108, F_Inputs!$B:$B, $I108 )</f>
        <v>1.877049992017283</v>
      </c>
      <c r="I108" s="41" t="s">
        <v>214</v>
      </c>
    </row>
    <row r="109" spans="1:9">
      <c r="A109" s="44" t="s">
        <v>125</v>
      </c>
      <c r="B109" s="20" t="s">
        <v>107</v>
      </c>
      <c r="C109" s="37">
        <f>SUMIFS( F_Inputs!G:G, F_Inputs!$A:$A, $B109, F_Inputs!$B:$B, $I109 )</f>
        <v>2.8665186729155576</v>
      </c>
      <c r="D109" s="37">
        <f>SUMIFS( F_Inputs!H:H, F_Inputs!$A:$A, $B109, F_Inputs!$B:$B, $I109 )</f>
        <v>4.3501990164226676</v>
      </c>
      <c r="E109" s="37">
        <f>SUMIFS( F_Inputs!I:I, F_Inputs!$A:$A, $B109, F_Inputs!$B:$B, $I109 )</f>
        <v>4.4666651983349119</v>
      </c>
      <c r="F109" s="37">
        <f>SUMIFS( F_Inputs!J:J, F_Inputs!$A:$A, $B109, F_Inputs!$B:$B, $I109 )</f>
        <v>2.9789724728965923</v>
      </c>
      <c r="G109" s="37">
        <f>SUMIFS( F_Inputs!K:K, F_Inputs!$A:$A, $B109, F_Inputs!$B:$B, $I109 )</f>
        <v>2.3186851351841531</v>
      </c>
      <c r="H109" s="37">
        <f>SUMIFS( F_Inputs!L:L, F_Inputs!$A:$A, $B109, F_Inputs!$B:$B, $I109 )</f>
        <v>4.3495279508333278</v>
      </c>
      <c r="I109" s="41" t="s">
        <v>214</v>
      </c>
    </row>
    <row r="110" spans="1:9">
      <c r="A110" s="44" t="s">
        <v>125</v>
      </c>
      <c r="B110" s="20" t="s">
        <v>108</v>
      </c>
      <c r="C110" s="37">
        <f>SUMIFS( F_Inputs!G:G, F_Inputs!$A:$A, $B110, F_Inputs!$B:$B, $I110 )</f>
        <v>1.4406338789067188</v>
      </c>
      <c r="D110" s="37">
        <f>SUMIFS( F_Inputs!H:H, F_Inputs!$A:$A, $B110, F_Inputs!$B:$B, $I110 )</f>
        <v>1.1759844897180818</v>
      </c>
      <c r="E110" s="37">
        <f>SUMIFS( F_Inputs!I:I, F_Inputs!$A:$A, $B110, F_Inputs!$B:$B, $I110 )</f>
        <v>1.4067142947461593</v>
      </c>
      <c r="F110" s="37">
        <f>SUMIFS( F_Inputs!J:J, F_Inputs!$A:$A, $B110, F_Inputs!$B:$B, $I110 )</f>
        <v>1.4258406192222117</v>
      </c>
      <c r="G110" s="37">
        <f>SUMIFS( F_Inputs!K:K, F_Inputs!$A:$A, $B110, F_Inputs!$B:$B, $I110 )</f>
        <v>1.3052132392129563</v>
      </c>
      <c r="H110" s="37">
        <f>SUMIFS( F_Inputs!L:L, F_Inputs!$A:$A, $B110, F_Inputs!$B:$B, $I110 )</f>
        <v>1.5593783484176169</v>
      </c>
      <c r="I110" s="41" t="s">
        <v>214</v>
      </c>
    </row>
    <row r="111" spans="1:9">
      <c r="A111" s="44" t="s">
        <v>125</v>
      </c>
      <c r="B111" s="20" t="s">
        <v>109</v>
      </c>
      <c r="C111" s="37">
        <f>SUMIFS( F_Inputs!G:G, F_Inputs!$A:$A, $B111, F_Inputs!$B:$B, $I111 )</f>
        <v>5.8021139876180978</v>
      </c>
      <c r="D111" s="37">
        <f>SUMIFS( F_Inputs!H:H, F_Inputs!$A:$A, $B111, F_Inputs!$B:$B, $I111 )</f>
        <v>4.8552105315266587</v>
      </c>
      <c r="E111" s="37">
        <f>SUMIFS( F_Inputs!I:I, F_Inputs!$A:$A, $B111, F_Inputs!$B:$B, $I111 )</f>
        <v>3.3408610060114023</v>
      </c>
      <c r="F111" s="37">
        <f>SUMIFS( F_Inputs!J:J, F_Inputs!$A:$A, $B111, F_Inputs!$B:$B, $I111 )</f>
        <v>2.8315779362509033</v>
      </c>
      <c r="G111" s="37">
        <f>SUMIFS( F_Inputs!K:K, F_Inputs!$A:$A, $B111, F_Inputs!$B:$B, $I111 )</f>
        <v>2.6668935642778497</v>
      </c>
      <c r="H111" s="37">
        <f>SUMIFS( F_Inputs!L:L, F_Inputs!$A:$A, $B111, F_Inputs!$B:$B, $I111 )</f>
        <v>2.7833510200855351</v>
      </c>
      <c r="I111" s="41" t="s">
        <v>214</v>
      </c>
    </row>
    <row r="112" spans="1:9">
      <c r="A112" s="41"/>
    </row>
    <row r="113" spans="1:1">
      <c r="A113" s="41"/>
    </row>
    <row r="114" spans="1:1">
      <c r="A114" s="41"/>
    </row>
    <row r="115" spans="1:1" s="38" customFormat="1" ht="14.25" customHeight="1">
      <c r="A115" s="38" t="s">
        <v>57</v>
      </c>
    </row>
  </sheetData>
  <phoneticPr fontId="15" type="noConversion"/>
  <pageMargins left="0.7" right="0.7" top="0.75" bottom="0.75" header="0.3" footer="0.3"/>
  <pageSetup paperSize="9" scale="89" fitToHeight="0" orientation="landscape" r:id="rId1"/>
  <headerFooter>
    <oddHeader>&amp;L&amp;F&amp;C&amp;A&amp;ROFFICIAL</oddHeader>
    <oddFooter>&amp;LPrinted on &amp;D at &amp;T&amp;CPage &amp;P of &amp;N&amp;ROfwat</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96A4F-0E3C-4F56-9A3C-21DC4078EB39}">
  <sheetPr>
    <tabColor rgb="FFFFDB8E"/>
  </sheetPr>
  <dimension ref="A1:B1"/>
  <sheetViews>
    <sheetView zoomScale="80" zoomScaleNormal="80" workbookViewId="0">
      <selection activeCell="B36" sqref="B36"/>
    </sheetView>
  </sheetViews>
  <sheetFormatPr defaultColWidth="0" defaultRowHeight="13.5" customHeight="1" zeroHeight="1"/>
  <cols>
    <col min="1" max="1" width="9" customWidth="1"/>
    <col min="2" max="2" width="8.75" hidden="1" customWidth="1"/>
    <col min="3" max="16384" width="9" hidden="1"/>
  </cols>
  <sheetData>
    <row r="1" ht="14.25"/>
  </sheetData>
  <pageMargins left="0.7" right="0.7" top="0.75" bottom="0.75" header="0.3" footer="0.3"/>
  <pageSetup paperSize="9" scale="89" fitToHeight="0" orientation="landscape" r:id="rId1"/>
  <headerFooter>
    <oddHeader>&amp;L&amp;F&amp;C&amp;A&amp;ROFFICIAL</oddHeader>
    <oddFooter>&amp;LPrinted on &amp;D at &amp;T&amp;CPage &amp;P of &amp;N&amp;ROfwat</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F4132-2A39-4B85-AC38-53447E183A3E}">
  <sheetPr>
    <tabColor rgb="FFFFDB8E"/>
  </sheetPr>
  <dimension ref="A1:AK105"/>
  <sheetViews>
    <sheetView showGridLines="0" zoomScale="80" zoomScaleNormal="80" workbookViewId="0">
      <selection activeCell="Q7" sqref="Q7"/>
    </sheetView>
  </sheetViews>
  <sheetFormatPr defaultColWidth="0" defaultRowHeight="12.75" zeroHeight="1"/>
  <cols>
    <col min="1" max="2" width="9" style="20" customWidth="1"/>
    <col min="3" max="3" width="13.625" style="20" bestFit="1" customWidth="1"/>
    <col min="4" max="4" width="56.875" style="20" bestFit="1" customWidth="1"/>
    <col min="5" max="19" width="9" style="20" customWidth="1"/>
    <col min="20" max="37" width="0" style="20" hidden="1" customWidth="1"/>
    <col min="38" max="16384" width="9" style="20" hidden="1"/>
  </cols>
  <sheetData>
    <row r="1" spans="1:17" s="28" customFormat="1" ht="31.5">
      <c r="A1" s="65" t="str">
        <f ca="1" xml:space="preserve"> RIGHT(CELL("filename", A1), LEN(CELL("filename", A1)) - SEARCH("]", CELL("filename", A1)))</f>
        <v>PCL</v>
      </c>
      <c r="L1" s="65"/>
    </row>
    <row r="2" spans="1:17"/>
    <row r="3" spans="1:17" s="21" customFormat="1">
      <c r="A3" s="66" t="s">
        <v>215</v>
      </c>
      <c r="E3" s="20"/>
    </row>
    <row r="4" spans="1:17"/>
    <row r="5" spans="1:17">
      <c r="G5" s="23"/>
    </row>
    <row r="6" spans="1:17">
      <c r="A6" s="67" t="s">
        <v>216</v>
      </c>
      <c r="B6" s="22" t="s">
        <v>118</v>
      </c>
      <c r="C6" s="22" t="s">
        <v>217</v>
      </c>
      <c r="D6" s="22" t="s">
        <v>218</v>
      </c>
      <c r="E6" s="22" t="s">
        <v>129</v>
      </c>
      <c r="F6" s="22" t="s">
        <v>130</v>
      </c>
      <c r="G6" s="22" t="s">
        <v>131</v>
      </c>
      <c r="H6" s="22" t="s">
        <v>132</v>
      </c>
      <c r="I6" s="22" t="s">
        <v>133</v>
      </c>
      <c r="J6" s="22" t="s">
        <v>134</v>
      </c>
      <c r="K6" s="22" t="s">
        <v>135</v>
      </c>
      <c r="L6" s="22" t="s">
        <v>63</v>
      </c>
      <c r="M6" s="22" t="s">
        <v>64</v>
      </c>
      <c r="N6" s="22" t="s">
        <v>65</v>
      </c>
      <c r="O6" s="22" t="s">
        <v>66</v>
      </c>
      <c r="P6" s="22" t="s">
        <v>67</v>
      </c>
      <c r="Q6" s="22"/>
    </row>
    <row r="7" spans="1:17">
      <c r="A7" s="24" t="s">
        <v>161</v>
      </c>
      <c r="B7" s="20" t="s">
        <v>68</v>
      </c>
      <c r="C7" s="20" t="s">
        <v>156</v>
      </c>
      <c r="D7" s="20" t="s">
        <v>219</v>
      </c>
      <c r="E7" s="34" t="s">
        <v>220</v>
      </c>
      <c r="F7" s="34" t="s">
        <v>220</v>
      </c>
      <c r="G7" s="29">
        <v>4.5138888888888893E-3</v>
      </c>
      <c r="H7" s="29">
        <v>4.2592592592592595E-3</v>
      </c>
      <c r="I7" s="29">
        <v>3.9930555555555561E-3</v>
      </c>
      <c r="J7" s="29">
        <v>3.7384259259259263E-3</v>
      </c>
      <c r="K7" s="29">
        <v>3.472222222222222E-3</v>
      </c>
      <c r="L7" s="97">
        <v>3.472222222222222E-3</v>
      </c>
      <c r="M7" s="97">
        <v>3.472222222222222E-3</v>
      </c>
      <c r="N7" s="97">
        <v>3.472222222222222E-3</v>
      </c>
      <c r="O7" s="97">
        <v>3.472222222222222E-3</v>
      </c>
      <c r="P7" s="97">
        <v>3.472222222222222E-3</v>
      </c>
      <c r="Q7" s="96" t="s">
        <v>221</v>
      </c>
    </row>
    <row r="8" spans="1:17">
      <c r="A8" s="24" t="s">
        <v>161</v>
      </c>
      <c r="B8" s="20" t="s">
        <v>100</v>
      </c>
      <c r="C8" s="20" t="s">
        <v>156</v>
      </c>
      <c r="D8" s="20" t="s">
        <v>219</v>
      </c>
      <c r="E8" s="34" t="s">
        <v>220</v>
      </c>
      <c r="F8" s="34" t="s">
        <v>220</v>
      </c>
      <c r="G8" s="29">
        <v>4.5138888888888893E-3</v>
      </c>
      <c r="H8" s="29">
        <v>4.2592592592592595E-3</v>
      </c>
      <c r="I8" s="29">
        <v>3.9930555555555561E-3</v>
      </c>
      <c r="J8" s="29">
        <v>3.7384259259259263E-3</v>
      </c>
      <c r="K8" s="29">
        <v>3.472222222222222E-3</v>
      </c>
      <c r="L8" s="74">
        <f xml:space="preserve"> SUMIFS( F_Inputs!N:N, F_Inputs!$A:$A, $B8, F_Inputs!$B:$B, $Q8 )</f>
        <v>3.472222222222222E-3</v>
      </c>
      <c r="M8" s="74">
        <f xml:space="preserve"> SUMIFS( F_Inputs!O:O, F_Inputs!$A:$A, $B8, F_Inputs!$B:$B, $Q8 )</f>
        <v>3.472222222222222E-3</v>
      </c>
      <c r="N8" s="74">
        <f xml:space="preserve"> SUMIFS( F_Inputs!P:P, F_Inputs!$A:$A, $B8, F_Inputs!$B:$B, $Q8 )</f>
        <v>3.472222222222222E-3</v>
      </c>
      <c r="O8" s="74">
        <f xml:space="preserve"> SUMIFS( F_Inputs!Q:Q, F_Inputs!$A:$A, $B8, F_Inputs!$B:$B, $Q8 )</f>
        <v>3.472222222222222E-3</v>
      </c>
      <c r="P8" s="74">
        <f xml:space="preserve"> SUMIFS( F_Inputs!R:R, F_Inputs!$A:$A, $B8, F_Inputs!$B:$B, $Q8 )</f>
        <v>3.47E-3</v>
      </c>
      <c r="Q8" s="96" t="s">
        <v>222</v>
      </c>
    </row>
    <row r="9" spans="1:17">
      <c r="A9" s="24" t="s">
        <v>161</v>
      </c>
      <c r="B9" s="20" t="s">
        <v>101</v>
      </c>
      <c r="C9" s="20" t="s">
        <v>156</v>
      </c>
      <c r="D9" s="20" t="s">
        <v>219</v>
      </c>
      <c r="E9" s="34" t="s">
        <v>220</v>
      </c>
      <c r="F9" s="34" t="s">
        <v>220</v>
      </c>
      <c r="G9" s="29">
        <v>4.5138888888888893E-3</v>
      </c>
      <c r="H9" s="29">
        <v>4.2592592592592595E-3</v>
      </c>
      <c r="I9" s="29">
        <v>3.9930555555555561E-3</v>
      </c>
      <c r="J9" s="29">
        <v>3.7384259259259263E-3</v>
      </c>
      <c r="K9" s="29">
        <v>3.472222222222222E-3</v>
      </c>
      <c r="L9" s="74">
        <f xml:space="preserve"> SUMIFS( F_Inputs!N:N, F_Inputs!$A:$A, $B9, F_Inputs!$B:$B, $Q9 )</f>
        <v>3.472222222222222E-3</v>
      </c>
      <c r="M9" s="74">
        <f xml:space="preserve"> SUMIFS( F_Inputs!O:O, F_Inputs!$A:$A, $B9, F_Inputs!$B:$B, $Q9 )</f>
        <v>3.472222222222222E-3</v>
      </c>
      <c r="N9" s="74">
        <f xml:space="preserve"> SUMIFS( F_Inputs!P:P, F_Inputs!$A:$A, $B9, F_Inputs!$B:$B, $Q9 )</f>
        <v>3.472222222222222E-3</v>
      </c>
      <c r="O9" s="74">
        <f xml:space="preserve"> SUMIFS( F_Inputs!Q:Q, F_Inputs!$A:$A, $B9, F_Inputs!$B:$B, $Q9 )</f>
        <v>3.472222222222222E-3</v>
      </c>
      <c r="P9" s="74">
        <f xml:space="preserve"> SUMIFS( F_Inputs!R:R, F_Inputs!$A:$A, $B9, F_Inputs!$B:$B, $Q9 )</f>
        <v>3.47E-3</v>
      </c>
      <c r="Q9" s="96" t="s">
        <v>222</v>
      </c>
    </row>
    <row r="10" spans="1:17">
      <c r="A10" s="24" t="s">
        <v>161</v>
      </c>
      <c r="B10" s="20" t="s">
        <v>102</v>
      </c>
      <c r="C10" s="20" t="s">
        <v>156</v>
      </c>
      <c r="D10" s="20" t="s">
        <v>219</v>
      </c>
      <c r="E10" s="34" t="s">
        <v>220</v>
      </c>
      <c r="F10" s="34" t="s">
        <v>220</v>
      </c>
      <c r="G10" s="29">
        <v>4.5138888888888893E-3</v>
      </c>
      <c r="H10" s="29">
        <v>4.2592592592592595E-3</v>
      </c>
      <c r="I10" s="29">
        <v>3.9930555555555561E-3</v>
      </c>
      <c r="J10" s="29">
        <v>3.7384259259259263E-3</v>
      </c>
      <c r="K10" s="29">
        <v>3.472222222222222E-3</v>
      </c>
      <c r="L10" s="97">
        <v>3.472222222222222E-3</v>
      </c>
      <c r="M10" s="97">
        <v>3.472222222222222E-3</v>
      </c>
      <c r="N10" s="97">
        <v>3.472222222222222E-3</v>
      </c>
      <c r="O10" s="97">
        <v>3.472222222222222E-3</v>
      </c>
      <c r="P10" s="97">
        <v>3.472222222222222E-3</v>
      </c>
      <c r="Q10" s="96" t="s">
        <v>221</v>
      </c>
    </row>
    <row r="11" spans="1:17">
      <c r="A11" s="24" t="s">
        <v>161</v>
      </c>
      <c r="B11" s="20" t="s">
        <v>103</v>
      </c>
      <c r="C11" s="20" t="s">
        <v>156</v>
      </c>
      <c r="D11" s="20" t="s">
        <v>219</v>
      </c>
      <c r="E11" s="34" t="s">
        <v>220</v>
      </c>
      <c r="F11" s="34" t="s">
        <v>220</v>
      </c>
      <c r="G11" s="29">
        <v>4.5138888888888893E-3</v>
      </c>
      <c r="H11" s="29">
        <v>4.2592592592592595E-3</v>
      </c>
      <c r="I11" s="29">
        <v>3.9930555555555561E-3</v>
      </c>
      <c r="J11" s="29">
        <v>3.7384259259259263E-3</v>
      </c>
      <c r="K11" s="29">
        <v>3.472222222222222E-3</v>
      </c>
      <c r="L11" s="74">
        <f xml:space="preserve"> SUMIFS( F_Inputs!N:N, F_Inputs!$A:$A, $B11, F_Inputs!$B:$B, $Q11 )</f>
        <v>3.472222222222222E-3</v>
      </c>
      <c r="M11" s="74">
        <f xml:space="preserve"> SUMIFS( F_Inputs!O:O, F_Inputs!$A:$A, $B11, F_Inputs!$B:$B, $Q11 )</f>
        <v>3.472222222222222E-3</v>
      </c>
      <c r="N11" s="74">
        <f xml:space="preserve"> SUMIFS( F_Inputs!P:P, F_Inputs!$A:$A, $B11, F_Inputs!$B:$B, $Q11 )</f>
        <v>3.472222222222222E-3</v>
      </c>
      <c r="O11" s="74">
        <f xml:space="preserve"> SUMIFS( F_Inputs!Q:Q, F_Inputs!$A:$A, $B11, F_Inputs!$B:$B, $Q11 )</f>
        <v>3.472222222222222E-3</v>
      </c>
      <c r="P11" s="74">
        <f xml:space="preserve"> SUMIFS( F_Inputs!R:R, F_Inputs!$A:$A, $B11, F_Inputs!$B:$B, $Q11 )</f>
        <v>3.47E-3</v>
      </c>
      <c r="Q11" s="96" t="s">
        <v>222</v>
      </c>
    </row>
    <row r="12" spans="1:17">
      <c r="A12" s="24" t="s">
        <v>161</v>
      </c>
      <c r="B12" s="20" t="s">
        <v>104</v>
      </c>
      <c r="C12" s="20" t="s">
        <v>156</v>
      </c>
      <c r="D12" s="20" t="s">
        <v>219</v>
      </c>
      <c r="E12" s="34" t="s">
        <v>220</v>
      </c>
      <c r="F12" s="34" t="s">
        <v>220</v>
      </c>
      <c r="G12" s="29">
        <v>4.5138888888888893E-3</v>
      </c>
      <c r="H12" s="29">
        <v>4.2592592592592595E-3</v>
      </c>
      <c r="I12" s="29">
        <v>3.9930555555555561E-3</v>
      </c>
      <c r="J12" s="29">
        <v>3.7384259259259263E-3</v>
      </c>
      <c r="K12" s="29">
        <v>3.472222222222222E-3</v>
      </c>
      <c r="L12" s="74">
        <f xml:space="preserve"> SUMIFS( F_Inputs!N:N, F_Inputs!$A:$A, $B12, F_Inputs!$B:$B, $Q12 )</f>
        <v>3.472222222222222E-3</v>
      </c>
      <c r="M12" s="74">
        <f xml:space="preserve"> SUMIFS( F_Inputs!O:O, F_Inputs!$A:$A, $B12, F_Inputs!$B:$B, $Q12 )</f>
        <v>3.472222222222222E-3</v>
      </c>
      <c r="N12" s="74">
        <f xml:space="preserve"> SUMIFS( F_Inputs!P:P, F_Inputs!$A:$A, $B12, F_Inputs!$B:$B, $Q12 )</f>
        <v>3.472222222222222E-3</v>
      </c>
      <c r="O12" s="74">
        <f xml:space="preserve"> SUMIFS( F_Inputs!Q:Q, F_Inputs!$A:$A, $B12, F_Inputs!$B:$B, $Q12 )</f>
        <v>3.472222222222222E-3</v>
      </c>
      <c r="P12" s="74">
        <f xml:space="preserve"> SUMIFS( F_Inputs!R:R, F_Inputs!$A:$A, $B12, F_Inputs!$B:$B, $Q12 )</f>
        <v>3.47E-3</v>
      </c>
      <c r="Q12" s="96" t="s">
        <v>222</v>
      </c>
    </row>
    <row r="13" spans="1:17">
      <c r="A13" s="24" t="s">
        <v>161</v>
      </c>
      <c r="B13" s="20" t="s">
        <v>105</v>
      </c>
      <c r="C13" s="20" t="s">
        <v>156</v>
      </c>
      <c r="D13" s="20" t="s">
        <v>219</v>
      </c>
      <c r="E13" s="34" t="s">
        <v>220</v>
      </c>
      <c r="F13" s="34" t="s">
        <v>220</v>
      </c>
      <c r="G13" s="29">
        <v>4.5138888888888893E-3</v>
      </c>
      <c r="H13" s="29">
        <v>4.2592592592592595E-3</v>
      </c>
      <c r="I13" s="29">
        <v>3.9930555555555561E-3</v>
      </c>
      <c r="J13" s="29">
        <v>3.7384259259259263E-3</v>
      </c>
      <c r="K13" s="29">
        <v>3.472222222222222E-3</v>
      </c>
      <c r="L13" s="97">
        <v>3.472222222222222E-3</v>
      </c>
      <c r="M13" s="97">
        <v>3.472222222222222E-3</v>
      </c>
      <c r="N13" s="97">
        <v>3.472222222222222E-3</v>
      </c>
      <c r="O13" s="97">
        <v>3.472222222222222E-3</v>
      </c>
      <c r="P13" s="97">
        <v>3.472222222222222E-3</v>
      </c>
      <c r="Q13" s="96" t="s">
        <v>221</v>
      </c>
    </row>
    <row r="14" spans="1:17">
      <c r="A14" s="24" t="s">
        <v>161</v>
      </c>
      <c r="B14" s="20" t="s">
        <v>106</v>
      </c>
      <c r="C14" s="20" t="s">
        <v>156</v>
      </c>
      <c r="D14" s="20" t="s">
        <v>219</v>
      </c>
      <c r="E14" s="34" t="s">
        <v>220</v>
      </c>
      <c r="F14" s="34" t="s">
        <v>220</v>
      </c>
      <c r="G14" s="29">
        <v>4.5138888888888893E-3</v>
      </c>
      <c r="H14" s="29">
        <v>4.2592592592592595E-3</v>
      </c>
      <c r="I14" s="29">
        <v>3.9930555555555561E-3</v>
      </c>
      <c r="J14" s="29">
        <v>3.7384259259259263E-3</v>
      </c>
      <c r="K14" s="29">
        <v>3.472222222222222E-3</v>
      </c>
      <c r="L14" s="74">
        <f xml:space="preserve"> SUMIFS( F_Inputs!N:N, F_Inputs!$A:$A, $B14, F_Inputs!$B:$B, $Q14 )</f>
        <v>3.472222222222222E-3</v>
      </c>
      <c r="M14" s="74">
        <f xml:space="preserve"> SUMIFS( F_Inputs!O:O, F_Inputs!$A:$A, $B14, F_Inputs!$B:$B, $Q14 )</f>
        <v>3.472222222222222E-3</v>
      </c>
      <c r="N14" s="74">
        <f xml:space="preserve"> SUMIFS( F_Inputs!P:P, F_Inputs!$A:$A, $B14, F_Inputs!$B:$B, $Q14 )</f>
        <v>3.472222222222222E-3</v>
      </c>
      <c r="O14" s="74">
        <f xml:space="preserve"> SUMIFS( F_Inputs!Q:Q, F_Inputs!$A:$A, $B14, F_Inputs!$B:$B, $Q14 )</f>
        <v>3.472222222222222E-3</v>
      </c>
      <c r="P14" s="74">
        <f xml:space="preserve"> SUMIFS( F_Inputs!R:R, F_Inputs!$A:$A, $B14, F_Inputs!$B:$B, $Q14 )</f>
        <v>3.47E-3</v>
      </c>
      <c r="Q14" s="96" t="s">
        <v>222</v>
      </c>
    </row>
    <row r="15" spans="1:17">
      <c r="A15" s="24" t="s">
        <v>161</v>
      </c>
      <c r="B15" s="20" t="s">
        <v>107</v>
      </c>
      <c r="C15" s="20" t="s">
        <v>156</v>
      </c>
      <c r="D15" s="20" t="s">
        <v>219</v>
      </c>
      <c r="E15" s="34" t="s">
        <v>220</v>
      </c>
      <c r="F15" s="34" t="s">
        <v>220</v>
      </c>
      <c r="G15" s="29">
        <v>4.5138888888888893E-3</v>
      </c>
      <c r="H15" s="29">
        <v>4.2592592592592595E-3</v>
      </c>
      <c r="I15" s="29">
        <v>3.9930555555555561E-3</v>
      </c>
      <c r="J15" s="29">
        <v>3.7384259259259263E-3</v>
      </c>
      <c r="K15" s="29">
        <v>3.472222222222222E-3</v>
      </c>
      <c r="L15" s="74">
        <f xml:space="preserve"> SUMIFS( F_Inputs!N:N, F_Inputs!$A:$A, $B15, F_Inputs!$B:$B, $Q15 )</f>
        <v>3.472222222222222E-3</v>
      </c>
      <c r="M15" s="74">
        <f xml:space="preserve"> SUMIFS( F_Inputs!O:O, F_Inputs!$A:$A, $B15, F_Inputs!$B:$B, $Q15 )</f>
        <v>3.472222222222222E-3</v>
      </c>
      <c r="N15" s="74">
        <f xml:space="preserve"> SUMIFS( F_Inputs!P:P, F_Inputs!$A:$A, $B15, F_Inputs!$B:$B, $Q15 )</f>
        <v>3.472222222222222E-3</v>
      </c>
      <c r="O15" s="74">
        <f xml:space="preserve"> SUMIFS( F_Inputs!Q:Q, F_Inputs!$A:$A, $B15, F_Inputs!$B:$B, $Q15 )</f>
        <v>3.472222222222222E-3</v>
      </c>
      <c r="P15" s="74">
        <f xml:space="preserve"> SUMIFS( F_Inputs!R:R, F_Inputs!$A:$A, $B15, F_Inputs!$B:$B, $Q15 )</f>
        <v>3.47E-3</v>
      </c>
      <c r="Q15" s="96" t="s">
        <v>222</v>
      </c>
    </row>
    <row r="16" spans="1:17">
      <c r="A16" s="24" t="s">
        <v>161</v>
      </c>
      <c r="B16" s="20" t="s">
        <v>108</v>
      </c>
      <c r="C16" s="20" t="s">
        <v>156</v>
      </c>
      <c r="D16" s="20" t="s">
        <v>219</v>
      </c>
      <c r="E16" s="34" t="s">
        <v>220</v>
      </c>
      <c r="F16" s="34" t="s">
        <v>220</v>
      </c>
      <c r="G16" s="29">
        <v>4.5138888888888893E-3</v>
      </c>
      <c r="H16" s="29">
        <v>4.2592592592592595E-3</v>
      </c>
      <c r="I16" s="29">
        <v>3.9930555555555561E-3</v>
      </c>
      <c r="J16" s="29">
        <v>3.7384259259259263E-3</v>
      </c>
      <c r="K16" s="29">
        <v>3.472222222222222E-3</v>
      </c>
      <c r="L16" s="97">
        <v>3.472222222222222E-3</v>
      </c>
      <c r="M16" s="97">
        <v>3.472222222222222E-3</v>
      </c>
      <c r="N16" s="97">
        <v>3.472222222222222E-3</v>
      </c>
      <c r="O16" s="97">
        <v>3.472222222222222E-3</v>
      </c>
      <c r="P16" s="97">
        <v>3.472222222222222E-3</v>
      </c>
      <c r="Q16" s="96" t="s">
        <v>221</v>
      </c>
    </row>
    <row r="17" spans="1:36">
      <c r="A17" s="24" t="s">
        <v>161</v>
      </c>
      <c r="B17" s="20" t="s">
        <v>109</v>
      </c>
      <c r="C17" s="20" t="s">
        <v>156</v>
      </c>
      <c r="D17" s="20" t="s">
        <v>219</v>
      </c>
      <c r="E17" s="34" t="s">
        <v>220</v>
      </c>
      <c r="F17" s="34" t="s">
        <v>220</v>
      </c>
      <c r="G17" s="29">
        <v>4.5138888888888893E-3</v>
      </c>
      <c r="H17" s="29">
        <v>4.2592592592592595E-3</v>
      </c>
      <c r="I17" s="29">
        <v>3.9930555555555561E-3</v>
      </c>
      <c r="J17" s="29">
        <v>3.7384259259259263E-3</v>
      </c>
      <c r="K17" s="29">
        <v>3.472222222222222E-3</v>
      </c>
      <c r="L17" s="74">
        <f xml:space="preserve"> SUMIFS( F_Inputs!N:N, F_Inputs!$A:$A, $B17, F_Inputs!$B:$B, $Q17 )</f>
        <v>3.472222222222222E-3</v>
      </c>
      <c r="M17" s="74">
        <f xml:space="preserve"> SUMIFS( F_Inputs!O:O, F_Inputs!$A:$A, $B17, F_Inputs!$B:$B, $Q17 )</f>
        <v>3.472222222222222E-3</v>
      </c>
      <c r="N17" s="74">
        <f xml:space="preserve"> SUMIFS( F_Inputs!P:P, F_Inputs!$A:$A, $B17, F_Inputs!$B:$B, $Q17 )</f>
        <v>3.472222222222222E-3</v>
      </c>
      <c r="O17" s="74">
        <f xml:space="preserve"> SUMIFS( F_Inputs!Q:Q, F_Inputs!$A:$A, $B17, F_Inputs!$B:$B, $Q17 )</f>
        <v>3.472222222222222E-3</v>
      </c>
      <c r="P17" s="74">
        <f xml:space="preserve"> SUMIFS( F_Inputs!R:R, F_Inputs!$A:$A, $B17, F_Inputs!$B:$B, $Q17 )</f>
        <v>3.47E-3</v>
      </c>
      <c r="Q17" s="96" t="s">
        <v>222</v>
      </c>
    </row>
    <row r="18" spans="1:36">
      <c r="A18" s="24" t="s">
        <v>161</v>
      </c>
      <c r="B18" s="20" t="s">
        <v>110</v>
      </c>
      <c r="C18" s="20" t="s">
        <v>156</v>
      </c>
      <c r="D18" s="20" t="s">
        <v>219</v>
      </c>
      <c r="E18" s="34" t="s">
        <v>220</v>
      </c>
      <c r="F18" s="34" t="s">
        <v>220</v>
      </c>
      <c r="G18" s="29">
        <v>4.5138888888888893E-3</v>
      </c>
      <c r="H18" s="29">
        <v>4.2592592592592595E-3</v>
      </c>
      <c r="I18" s="29">
        <v>3.9930555555555561E-3</v>
      </c>
      <c r="J18" s="29">
        <v>3.7384259259259263E-3</v>
      </c>
      <c r="K18" s="29">
        <v>3.472222222222222E-3</v>
      </c>
      <c r="L18" s="74">
        <f xml:space="preserve"> SUMIFS( F_Inputs!N:N, F_Inputs!$A:$A, $B18, F_Inputs!$B:$B, $Q18 )</f>
        <v>3.472222222222222E-3</v>
      </c>
      <c r="M18" s="74">
        <f xml:space="preserve"> SUMIFS( F_Inputs!O:O, F_Inputs!$A:$A, $B18, F_Inputs!$B:$B, $Q18 )</f>
        <v>3.472222222222222E-3</v>
      </c>
      <c r="N18" s="74">
        <f xml:space="preserve"> SUMIFS( F_Inputs!P:P, F_Inputs!$A:$A, $B18, F_Inputs!$B:$B, $Q18 )</f>
        <v>3.472222222222222E-3</v>
      </c>
      <c r="O18" s="74">
        <f xml:space="preserve"> SUMIFS( F_Inputs!Q:Q, F_Inputs!$A:$A, $B18, F_Inputs!$B:$B, $Q18 )</f>
        <v>3.472222222222222E-3</v>
      </c>
      <c r="P18" s="74">
        <f xml:space="preserve"> SUMIFS( F_Inputs!R:R, F_Inputs!$A:$A, $B18, F_Inputs!$B:$B, $Q18 )</f>
        <v>3.47E-3</v>
      </c>
      <c r="Q18" s="96" t="s">
        <v>222</v>
      </c>
    </row>
    <row r="19" spans="1:36">
      <c r="A19" s="24" t="s">
        <v>161</v>
      </c>
      <c r="B19" s="20" t="s">
        <v>111</v>
      </c>
      <c r="C19" s="20" t="s">
        <v>156</v>
      </c>
      <c r="D19" s="20" t="s">
        <v>219</v>
      </c>
      <c r="E19" s="34" t="s">
        <v>220</v>
      </c>
      <c r="F19" s="34" t="s">
        <v>220</v>
      </c>
      <c r="G19" s="30">
        <v>4.5138888888888893E-3</v>
      </c>
      <c r="H19" s="30">
        <v>4.2592592592592595E-3</v>
      </c>
      <c r="I19" s="30">
        <v>3.9930555555555561E-3</v>
      </c>
      <c r="J19" s="30">
        <v>3.7384259259259263E-3</v>
      </c>
      <c r="K19" s="30">
        <v>3.472222222222222E-3</v>
      </c>
      <c r="L19" s="74">
        <f xml:space="preserve"> SUMIFS( F_Inputs!N:N, F_Inputs!$A:$A, $B19, F_Inputs!$B:$B, $Q19 )</f>
        <v>3.472222222222222E-3</v>
      </c>
      <c r="M19" s="74">
        <f xml:space="preserve"> SUMIFS( F_Inputs!O:O, F_Inputs!$A:$A, $B19, F_Inputs!$B:$B, $Q19 )</f>
        <v>3.472222222222222E-3</v>
      </c>
      <c r="N19" s="74">
        <f xml:space="preserve"> SUMIFS( F_Inputs!P:P, F_Inputs!$A:$A, $B19, F_Inputs!$B:$B, $Q19 )</f>
        <v>3.472222222222222E-3</v>
      </c>
      <c r="O19" s="74">
        <f xml:space="preserve"> SUMIFS( F_Inputs!Q:Q, F_Inputs!$A:$A, $B19, F_Inputs!$B:$B, $Q19 )</f>
        <v>3.472222222222222E-3</v>
      </c>
      <c r="P19" s="74">
        <f xml:space="preserve"> SUMIFS( F_Inputs!R:R, F_Inputs!$A:$A, $B19, F_Inputs!$B:$B, $Q19 )</f>
        <v>3.47E-3</v>
      </c>
      <c r="Q19" s="96" t="s">
        <v>222</v>
      </c>
    </row>
    <row r="20" spans="1:36">
      <c r="A20" s="24" t="s">
        <v>161</v>
      </c>
      <c r="B20" s="20" t="s">
        <v>112</v>
      </c>
      <c r="C20" s="20" t="s">
        <v>156</v>
      </c>
      <c r="D20" s="20" t="s">
        <v>219</v>
      </c>
      <c r="E20" s="34" t="s">
        <v>220</v>
      </c>
      <c r="F20" s="34" t="s">
        <v>220</v>
      </c>
      <c r="G20" s="29">
        <v>4.5138888888888893E-3</v>
      </c>
      <c r="H20" s="29">
        <v>4.2592592592592595E-3</v>
      </c>
      <c r="I20" s="29">
        <v>3.9930555555555561E-3</v>
      </c>
      <c r="J20" s="29">
        <v>3.7384259259259263E-3</v>
      </c>
      <c r="K20" s="29">
        <v>3.472222222222222E-3</v>
      </c>
      <c r="L20" s="74">
        <f xml:space="preserve"> SUMIFS( F_Inputs!N:N, F_Inputs!$A:$A, $B20, F_Inputs!$B:$B, $Q20 )</f>
        <v>3.472222222222222E-3</v>
      </c>
      <c r="M20" s="74">
        <f xml:space="preserve"> SUMIFS( F_Inputs!O:O, F_Inputs!$A:$A, $B20, F_Inputs!$B:$B, $Q20 )</f>
        <v>3.472222222222222E-3</v>
      </c>
      <c r="N20" s="74">
        <f xml:space="preserve"> SUMIFS( F_Inputs!P:P, F_Inputs!$A:$A, $B20, F_Inputs!$B:$B, $Q20 )</f>
        <v>3.472222222222222E-3</v>
      </c>
      <c r="O20" s="74">
        <f xml:space="preserve"> SUMIFS( F_Inputs!Q:Q, F_Inputs!$A:$A, $B20, F_Inputs!$B:$B, $Q20 )</f>
        <v>3.472222222222222E-3</v>
      </c>
      <c r="P20" s="74">
        <f xml:space="preserve"> SUMIFS( F_Inputs!R:R, F_Inputs!$A:$A, $B20, F_Inputs!$B:$B, $Q20 )</f>
        <v>3.47E-3</v>
      </c>
      <c r="Q20" s="96" t="s">
        <v>222</v>
      </c>
    </row>
    <row r="21" spans="1:36">
      <c r="A21" s="24" t="s">
        <v>161</v>
      </c>
      <c r="B21" s="20" t="s">
        <v>113</v>
      </c>
      <c r="C21" s="20" t="s">
        <v>156</v>
      </c>
      <c r="D21" s="20" t="s">
        <v>219</v>
      </c>
      <c r="E21" s="34" t="s">
        <v>220</v>
      </c>
      <c r="F21" s="34" t="s">
        <v>220</v>
      </c>
      <c r="G21" s="29">
        <v>4.5138888888888893E-3</v>
      </c>
      <c r="H21" s="29">
        <v>4.2592592592592595E-3</v>
      </c>
      <c r="I21" s="29">
        <v>3.9930555555555561E-3</v>
      </c>
      <c r="J21" s="29">
        <v>3.7384259259259263E-3</v>
      </c>
      <c r="K21" s="29">
        <v>3.472222222222222E-3</v>
      </c>
      <c r="L21" s="97">
        <v>3.472222222222222E-3</v>
      </c>
      <c r="M21" s="97">
        <v>3.472222222222222E-3</v>
      </c>
      <c r="N21" s="97">
        <v>3.472222222222222E-3</v>
      </c>
      <c r="O21" s="97">
        <v>3.472222222222222E-3</v>
      </c>
      <c r="P21" s="97">
        <v>3.472222222222222E-3</v>
      </c>
      <c r="Q21" s="96" t="s">
        <v>221</v>
      </c>
    </row>
    <row r="22" spans="1:36">
      <c r="A22" s="24" t="s">
        <v>161</v>
      </c>
      <c r="B22" s="20" t="s">
        <v>114</v>
      </c>
      <c r="C22" s="20" t="s">
        <v>156</v>
      </c>
      <c r="D22" s="20" t="s">
        <v>219</v>
      </c>
      <c r="E22" s="34" t="s">
        <v>220</v>
      </c>
      <c r="F22" s="34" t="s">
        <v>220</v>
      </c>
      <c r="G22" s="29">
        <v>4.5138888888888893E-3</v>
      </c>
      <c r="H22" s="29">
        <v>4.2592592592592595E-3</v>
      </c>
      <c r="I22" s="29">
        <v>3.9930555555555561E-3</v>
      </c>
      <c r="J22" s="29">
        <v>3.7384259259259263E-3</v>
      </c>
      <c r="K22" s="29">
        <v>3.472222222222222E-3</v>
      </c>
      <c r="L22" s="74">
        <f xml:space="preserve"> SUMIFS( F_Inputs!N:N, F_Inputs!$A:$A, $B22, F_Inputs!$B:$B, $Q22 )</f>
        <v>3.472222222222222E-3</v>
      </c>
      <c r="M22" s="74">
        <f xml:space="preserve"> SUMIFS( F_Inputs!O:O, F_Inputs!$A:$A, $B22, F_Inputs!$B:$B, $Q22 )</f>
        <v>3.472222222222222E-3</v>
      </c>
      <c r="N22" s="74">
        <f xml:space="preserve"> SUMIFS( F_Inputs!P:P, F_Inputs!$A:$A, $B22, F_Inputs!$B:$B, $Q22 )</f>
        <v>3.472222222222222E-3</v>
      </c>
      <c r="O22" s="74">
        <f xml:space="preserve"> SUMIFS( F_Inputs!Q:Q, F_Inputs!$A:$A, $B22, F_Inputs!$B:$B, $Q22 )</f>
        <v>3.472222222222222E-3</v>
      </c>
      <c r="P22" s="74">
        <f xml:space="preserve"> SUMIFS( F_Inputs!R:R, F_Inputs!$A:$A, $B22, F_Inputs!$B:$B, $Q22 )</f>
        <v>3.47E-3</v>
      </c>
      <c r="Q22" s="20" t="s">
        <v>222</v>
      </c>
    </row>
    <row r="23" spans="1:36">
      <c r="A23" s="24" t="s">
        <v>161</v>
      </c>
      <c r="B23" s="20" t="s">
        <v>115</v>
      </c>
      <c r="C23" s="20" t="s">
        <v>156</v>
      </c>
      <c r="D23" s="20" t="s">
        <v>219</v>
      </c>
      <c r="E23" s="34" t="s">
        <v>220</v>
      </c>
      <c r="F23" s="34" t="s">
        <v>220</v>
      </c>
      <c r="G23" s="29">
        <v>4.5138888888888893E-3</v>
      </c>
      <c r="H23" s="29">
        <v>4.2592592592592595E-3</v>
      </c>
      <c r="I23" s="29">
        <v>3.9930555555555561E-3</v>
      </c>
      <c r="J23" s="29">
        <v>3.7384259259259263E-3</v>
      </c>
      <c r="K23" s="29">
        <v>3.472222222222222E-3</v>
      </c>
      <c r="L23" s="74">
        <f xml:space="preserve"> SUMIFS( F_Inputs!N:N, F_Inputs!$A:$A, $B23, F_Inputs!$B:$B, $Q23 )</f>
        <v>3.472222222222222E-3</v>
      </c>
      <c r="M23" s="74">
        <f xml:space="preserve"> SUMIFS( F_Inputs!O:O, F_Inputs!$A:$A, $B23, F_Inputs!$B:$B, $Q23 )</f>
        <v>3.472222222222222E-3</v>
      </c>
      <c r="N23" s="74">
        <f xml:space="preserve"> SUMIFS( F_Inputs!P:P, F_Inputs!$A:$A, $B23, F_Inputs!$B:$B, $Q23 )</f>
        <v>3.472222222222222E-3</v>
      </c>
      <c r="O23" s="74">
        <f xml:space="preserve"> SUMIFS( F_Inputs!Q:Q, F_Inputs!$A:$A, $B23, F_Inputs!$B:$B, $Q23 )</f>
        <v>3.472222222222222E-3</v>
      </c>
      <c r="P23" s="74">
        <f xml:space="preserve"> SUMIFS( F_Inputs!R:R, F_Inputs!$A:$A, $B23, F_Inputs!$B:$B, $Q23 )</f>
        <v>3.47E-3</v>
      </c>
      <c r="Q23" s="20" t="s">
        <v>222</v>
      </c>
    </row>
    <row r="24" spans="1:36">
      <c r="A24" s="24" t="s">
        <v>149</v>
      </c>
      <c r="B24" s="20" t="s">
        <v>68</v>
      </c>
      <c r="C24" s="20" t="s">
        <v>156</v>
      </c>
      <c r="D24" s="20" t="s">
        <v>223</v>
      </c>
      <c r="E24" s="34" t="s">
        <v>220</v>
      </c>
      <c r="F24" s="34" t="s">
        <v>220</v>
      </c>
      <c r="G24" s="31">
        <v>1.4E-2</v>
      </c>
      <c r="H24" s="31">
        <v>5.6000000000000001E-2</v>
      </c>
      <c r="I24" s="31">
        <v>8.5000000000000006E-2</v>
      </c>
      <c r="J24" s="31">
        <v>0.124</v>
      </c>
      <c r="K24" s="31">
        <v>0.16400000000000001</v>
      </c>
      <c r="L24" s="35">
        <f xml:space="preserve"> SUMIFS( F_Inputs!N:N, F_Inputs!$A:$A, $B24, F_Inputs!$B:$B, $Q24 )</f>
        <v>0.10100000000000002</v>
      </c>
      <c r="M24" s="35">
        <f xml:space="preserve"> SUMIFS( F_Inputs!O:O, F_Inputs!$A:$A, $B24, F_Inputs!$B:$B, $Q24 )</f>
        <v>0.13400000000000001</v>
      </c>
      <c r="N24" s="35">
        <f xml:space="preserve"> SUMIFS( F_Inputs!P:P, F_Inputs!$A:$A, $B24, F_Inputs!$B:$B, $Q24 )</f>
        <v>0.16200000000000001</v>
      </c>
      <c r="O24" s="35">
        <f xml:space="preserve"> SUMIFS( F_Inputs!Q:Q, F_Inputs!$A:$A, $B24, F_Inputs!$B:$B, $Q24 )</f>
        <v>0.184</v>
      </c>
      <c r="P24" s="35">
        <f xml:space="preserve"> SUMIFS( F_Inputs!R:R, F_Inputs!$A:$A, $B24, F_Inputs!$B:$B, $Q24 )</f>
        <v>0.20300000000000001</v>
      </c>
      <c r="Q24" s="20" t="s">
        <v>157</v>
      </c>
    </row>
    <row r="25" spans="1:36">
      <c r="A25" s="24" t="s">
        <v>149</v>
      </c>
      <c r="B25" s="20" t="s">
        <v>100</v>
      </c>
      <c r="C25" s="20" t="s">
        <v>156</v>
      </c>
      <c r="D25" s="20" t="s">
        <v>223</v>
      </c>
      <c r="E25" s="34" t="s">
        <v>220</v>
      </c>
      <c r="F25" s="34" t="s">
        <v>220</v>
      </c>
      <c r="G25" s="31">
        <v>1.7999999999999999E-2</v>
      </c>
      <c r="H25" s="31">
        <v>4.2000000000000003E-2</v>
      </c>
      <c r="I25" s="31">
        <v>7.2999999999999995E-2</v>
      </c>
      <c r="J25" s="31">
        <v>0.10299999999999999</v>
      </c>
      <c r="K25" s="31">
        <v>0.13300000000000001</v>
      </c>
      <c r="L25" s="35">
        <f xml:space="preserve"> SUMIFS( F_Inputs!N:N, F_Inputs!$A:$A, $B25, F_Inputs!$B:$B, $Q25 )</f>
        <v>-8.5999999999999993E-2</v>
      </c>
      <c r="M25" s="35">
        <f xml:space="preserve"> SUMIFS( F_Inputs!O:O, F_Inputs!$A:$A, $B25, F_Inputs!$B:$B, $Q25 )</f>
        <v>-1E-3</v>
      </c>
      <c r="N25" s="35">
        <f xml:space="preserve"> SUMIFS( F_Inputs!P:P, F_Inputs!$A:$A, $B25, F_Inputs!$B:$B, $Q25 )</f>
        <v>5.0999999999999997E-2</v>
      </c>
      <c r="O25" s="35">
        <f xml:space="preserve"> SUMIFS( F_Inputs!Q:Q, F_Inputs!$A:$A, $B25, F_Inputs!$B:$B, $Q25 )</f>
        <v>0.10199999999999999</v>
      </c>
      <c r="P25" s="35">
        <f xml:space="preserve"> SUMIFS( F_Inputs!R:R, F_Inputs!$A:$A, $B25, F_Inputs!$B:$B, $Q25 )</f>
        <v>0.154</v>
      </c>
      <c r="Q25" s="20" t="s">
        <v>157</v>
      </c>
      <c r="U25" s="32">
        <v>1.4</v>
      </c>
      <c r="V25" s="32">
        <v>5.6</v>
      </c>
      <c r="W25" s="32">
        <v>8.5</v>
      </c>
      <c r="X25" s="32">
        <v>12.4</v>
      </c>
      <c r="Y25" s="32">
        <v>16.399999999999999</v>
      </c>
      <c r="Z25" s="20" t="s">
        <v>85</v>
      </c>
      <c r="AA25" s="20" t="s">
        <v>85</v>
      </c>
      <c r="AB25" s="20" t="s">
        <v>85</v>
      </c>
      <c r="AC25" s="20" t="s">
        <v>85</v>
      </c>
      <c r="AD25" s="20" t="s">
        <v>85</v>
      </c>
      <c r="AE25" s="20" t="s">
        <v>85</v>
      </c>
      <c r="AF25" s="20" t="str">
        <f>_xlfn.CONCAT(U25,Z25)</f>
        <v>1.4%</v>
      </c>
      <c r="AG25" s="20" t="str">
        <f t="shared" ref="AG25:AJ25" si="0">_xlfn.CONCAT(V25,AA25)</f>
        <v>5.6%</v>
      </c>
      <c r="AH25" s="20" t="str">
        <f t="shared" si="0"/>
        <v>8.5%</v>
      </c>
      <c r="AI25" s="20" t="str">
        <f t="shared" si="0"/>
        <v>12.4%</v>
      </c>
      <c r="AJ25" s="20" t="str">
        <f t="shared" si="0"/>
        <v>16.4%</v>
      </c>
    </row>
    <row r="26" spans="1:36">
      <c r="A26" s="24" t="s">
        <v>149</v>
      </c>
      <c r="B26" s="20" t="s">
        <v>101</v>
      </c>
      <c r="C26" s="20" t="s">
        <v>156</v>
      </c>
      <c r="D26" s="20" t="s">
        <v>223</v>
      </c>
      <c r="E26" s="34" t="s">
        <v>220</v>
      </c>
      <c r="F26" s="34" t="s">
        <v>220</v>
      </c>
      <c r="G26" s="31">
        <v>1.2E-2</v>
      </c>
      <c r="H26" s="31">
        <v>3.4000000000000002E-2</v>
      </c>
      <c r="I26" s="31">
        <v>6.4000000000000001E-2</v>
      </c>
      <c r="J26" s="31">
        <v>9.4E-2</v>
      </c>
      <c r="K26" s="31">
        <v>0.124</v>
      </c>
      <c r="L26" s="35">
        <f xml:space="preserve"> SUMIFS( F_Inputs!N:N, F_Inputs!$A:$A, $B26, F_Inputs!$B:$B, $Q26 )</f>
        <v>0.191</v>
      </c>
      <c r="M26" s="35">
        <f xml:space="preserve"> SUMIFS( F_Inputs!O:O, F_Inputs!$A:$A, $B26, F_Inputs!$B:$B, $Q26 )</f>
        <v>0.24299999999999999</v>
      </c>
      <c r="N26" s="35">
        <f xml:space="preserve"> SUMIFS( F_Inputs!P:P, F_Inputs!$A:$A, $B26, F_Inputs!$B:$B, $Q26 )</f>
        <v>0.249</v>
      </c>
      <c r="O26" s="35">
        <f xml:space="preserve"> SUMIFS( F_Inputs!Q:Q, F_Inputs!$A:$A, $B26, F_Inputs!$B:$B, $Q26 )</f>
        <v>0.252</v>
      </c>
      <c r="P26" s="35">
        <f xml:space="preserve"> SUMIFS( F_Inputs!R:R, F_Inputs!$A:$A, $B26, F_Inputs!$B:$B, $Q26 )</f>
        <v>0.25600000000000001</v>
      </c>
      <c r="Q26" s="20" t="s">
        <v>157</v>
      </c>
      <c r="U26" s="32">
        <v>1.8</v>
      </c>
      <c r="V26" s="32">
        <v>4.2</v>
      </c>
      <c r="W26" s="32">
        <v>7.3</v>
      </c>
      <c r="X26" s="32">
        <v>10.3</v>
      </c>
      <c r="Y26" s="32">
        <v>13.3</v>
      </c>
      <c r="Z26" s="20" t="s">
        <v>85</v>
      </c>
      <c r="AA26" s="20" t="s">
        <v>85</v>
      </c>
      <c r="AB26" s="20" t="s">
        <v>85</v>
      </c>
      <c r="AC26" s="20" t="s">
        <v>85</v>
      </c>
      <c r="AD26" s="20" t="s">
        <v>85</v>
      </c>
      <c r="AE26" s="20" t="s">
        <v>85</v>
      </c>
      <c r="AF26" s="20" t="str">
        <f t="shared" ref="AF26:AF40" si="1">_xlfn.CONCAT(U26,Z26)</f>
        <v>1.8%</v>
      </c>
      <c r="AG26" s="20" t="str">
        <f t="shared" ref="AG26:AG40" si="2">_xlfn.CONCAT(V26,AA26)</f>
        <v>4.2%</v>
      </c>
      <c r="AH26" s="20" t="str">
        <f t="shared" ref="AH26:AH40" si="3">_xlfn.CONCAT(W26,AB26)</f>
        <v>7.3%</v>
      </c>
      <c r="AI26" s="20" t="str">
        <f t="shared" ref="AI26:AI40" si="4">_xlfn.CONCAT(X26,AC26)</f>
        <v>10.3%</v>
      </c>
      <c r="AJ26" s="20" t="str">
        <f t="shared" ref="AJ26:AJ40" si="5">_xlfn.CONCAT(Y26,AD26)</f>
        <v>13.3%</v>
      </c>
    </row>
    <row r="27" spans="1:36">
      <c r="A27" s="24" t="s">
        <v>149</v>
      </c>
      <c r="B27" s="20" t="s">
        <v>102</v>
      </c>
      <c r="C27" s="20" t="s">
        <v>156</v>
      </c>
      <c r="D27" s="20" t="s">
        <v>223</v>
      </c>
      <c r="E27" s="34" t="s">
        <v>220</v>
      </c>
      <c r="F27" s="34" t="s">
        <v>220</v>
      </c>
      <c r="G27" s="34" t="s">
        <v>220</v>
      </c>
      <c r="H27" s="34" t="s">
        <v>220</v>
      </c>
      <c r="I27" s="34" t="s">
        <v>220</v>
      </c>
      <c r="J27" s="34" t="s">
        <v>220</v>
      </c>
      <c r="K27" s="34" t="s">
        <v>220</v>
      </c>
      <c r="L27" s="35">
        <f xml:space="preserve"> SUMIFS( F_Inputs!N:N, F_Inputs!$A:$A, $B27, F_Inputs!$B:$B, $Q27 )</f>
        <v>0.158</v>
      </c>
      <c r="M27" s="35">
        <f xml:space="preserve"> SUMIFS( F_Inputs!O:O, F_Inputs!$A:$A, $B27, F_Inputs!$B:$B, $Q27 )</f>
        <v>0.17</v>
      </c>
      <c r="N27" s="35">
        <f xml:space="preserve"> SUMIFS( F_Inputs!P:P, F_Inputs!$A:$A, $B27, F_Inputs!$B:$B, $Q27 )</f>
        <v>0.182</v>
      </c>
      <c r="O27" s="35">
        <f xml:space="preserve"> SUMIFS( F_Inputs!Q:Q, F_Inputs!$A:$A, $B27, F_Inputs!$B:$B, $Q27 )</f>
        <v>0.19400000000000003</v>
      </c>
      <c r="P27" s="35">
        <f xml:space="preserve"> SUMIFS( F_Inputs!R:R, F_Inputs!$A:$A, $B27, F_Inputs!$B:$B, $Q27 )</f>
        <v>0.20599999999999999</v>
      </c>
      <c r="Q27" s="20" t="s">
        <v>157</v>
      </c>
      <c r="U27" s="32">
        <v>1.2</v>
      </c>
      <c r="V27" s="32">
        <v>3.4</v>
      </c>
      <c r="W27" s="32">
        <v>6.4</v>
      </c>
      <c r="X27" s="32">
        <v>9.4</v>
      </c>
      <c r="Y27" s="32">
        <v>12.4</v>
      </c>
      <c r="Z27" s="20" t="s">
        <v>85</v>
      </c>
      <c r="AA27" s="20" t="s">
        <v>85</v>
      </c>
      <c r="AB27" s="20" t="s">
        <v>85</v>
      </c>
      <c r="AC27" s="20" t="s">
        <v>85</v>
      </c>
      <c r="AD27" s="20" t="s">
        <v>85</v>
      </c>
      <c r="AE27" s="20" t="s">
        <v>85</v>
      </c>
      <c r="AF27" s="20" t="str">
        <f t="shared" si="1"/>
        <v>1.2%</v>
      </c>
      <c r="AG27" s="20" t="str">
        <f t="shared" si="2"/>
        <v>3.4%</v>
      </c>
      <c r="AH27" s="20" t="str">
        <f t="shared" si="3"/>
        <v>6.4%</v>
      </c>
      <c r="AI27" s="20" t="str">
        <f t="shared" si="4"/>
        <v>9.4%</v>
      </c>
      <c r="AJ27" s="20" t="str">
        <f t="shared" si="5"/>
        <v>12.4%</v>
      </c>
    </row>
    <row r="28" spans="1:36">
      <c r="A28" s="24" t="s">
        <v>149</v>
      </c>
      <c r="B28" s="20" t="s">
        <v>103</v>
      </c>
      <c r="C28" s="20" t="s">
        <v>156</v>
      </c>
      <c r="D28" s="20" t="s">
        <v>223</v>
      </c>
      <c r="E28" s="34" t="s">
        <v>220</v>
      </c>
      <c r="F28" s="34" t="s">
        <v>220</v>
      </c>
      <c r="G28" s="31">
        <v>1.4E-2</v>
      </c>
      <c r="H28" s="31">
        <v>2.9000000000000001E-2</v>
      </c>
      <c r="I28" s="31">
        <v>5.7000000000000002E-2</v>
      </c>
      <c r="J28" s="31">
        <v>0.105</v>
      </c>
      <c r="K28" s="31">
        <v>0.14299999999999999</v>
      </c>
      <c r="L28" s="35">
        <f xml:space="preserve"> SUMIFS( F_Inputs!N:N, F_Inputs!$A:$A, $B28, F_Inputs!$B:$B, $Q28 )</f>
        <v>0.21099999999999997</v>
      </c>
      <c r="M28" s="35">
        <f xml:space="preserve"> SUMIFS( F_Inputs!O:O, F_Inputs!$A:$A, $B28, F_Inputs!$B:$B, $Q28 )</f>
        <v>0.25</v>
      </c>
      <c r="N28" s="35">
        <f xml:space="preserve"> SUMIFS( F_Inputs!P:P, F_Inputs!$A:$A, $B28, F_Inputs!$B:$B, $Q28 )</f>
        <v>0.27100000000000002</v>
      </c>
      <c r="O28" s="35">
        <f xml:space="preserve"> SUMIFS( F_Inputs!Q:Q, F_Inputs!$A:$A, $B28, F_Inputs!$B:$B, $Q28 )</f>
        <v>0.28799999999999998</v>
      </c>
      <c r="P28" s="35">
        <f xml:space="preserve"> SUMIFS( F_Inputs!R:R, F_Inputs!$A:$A, $B28, F_Inputs!$B:$B, $Q28 )</f>
        <v>0.316</v>
      </c>
      <c r="Q28" s="20" t="s">
        <v>157</v>
      </c>
      <c r="U28" s="32">
        <v>1</v>
      </c>
      <c r="V28" s="32">
        <v>3</v>
      </c>
      <c r="W28" s="32">
        <v>6</v>
      </c>
      <c r="X28" s="32">
        <v>9</v>
      </c>
      <c r="Y28" s="32">
        <v>12</v>
      </c>
      <c r="Z28" s="20" t="s">
        <v>85</v>
      </c>
      <c r="AA28" s="20" t="s">
        <v>85</v>
      </c>
      <c r="AB28" s="20" t="s">
        <v>85</v>
      </c>
      <c r="AC28" s="20" t="s">
        <v>85</v>
      </c>
      <c r="AD28" s="20" t="s">
        <v>85</v>
      </c>
      <c r="AE28" s="20" t="s">
        <v>85</v>
      </c>
      <c r="AF28" s="20" t="str">
        <f t="shared" si="1"/>
        <v>1%</v>
      </c>
      <c r="AG28" s="20" t="str">
        <f t="shared" si="2"/>
        <v>3%</v>
      </c>
      <c r="AH28" s="20" t="str">
        <f t="shared" si="3"/>
        <v>6%</v>
      </c>
      <c r="AI28" s="20" t="str">
        <f t="shared" si="4"/>
        <v>9%</v>
      </c>
      <c r="AJ28" s="20" t="str">
        <f t="shared" si="5"/>
        <v>12%</v>
      </c>
    </row>
    <row r="29" spans="1:36">
      <c r="A29" s="24" t="s">
        <v>149</v>
      </c>
      <c r="B29" s="20" t="s">
        <v>104</v>
      </c>
      <c r="C29" s="20" t="s">
        <v>156</v>
      </c>
      <c r="D29" s="20" t="s">
        <v>223</v>
      </c>
      <c r="E29" s="34" t="s">
        <v>220</v>
      </c>
      <c r="F29" s="34" t="s">
        <v>220</v>
      </c>
      <c r="G29" s="31">
        <v>0.03</v>
      </c>
      <c r="H29" s="31">
        <v>0.06</v>
      </c>
      <c r="I29" s="31">
        <v>0.09</v>
      </c>
      <c r="J29" s="31">
        <v>0.12</v>
      </c>
      <c r="K29" s="31">
        <v>0.15</v>
      </c>
      <c r="L29" s="35">
        <f xml:space="preserve"> SUMIFS( F_Inputs!N:N, F_Inputs!$A:$A, $B29, F_Inputs!$B:$B, $Q29 )</f>
        <v>0.159</v>
      </c>
      <c r="M29" s="35">
        <f xml:space="preserve"> SUMIFS( F_Inputs!O:O, F_Inputs!$A:$A, $B29, F_Inputs!$B:$B, $Q29 )</f>
        <v>0.22900000000000001</v>
      </c>
      <c r="N29" s="35">
        <f xml:space="preserve"> SUMIFS( F_Inputs!P:P, F_Inputs!$A:$A, $B29, F_Inputs!$B:$B, $Q29 )</f>
        <v>0.254</v>
      </c>
      <c r="O29" s="35">
        <f xml:space="preserve"> SUMIFS( F_Inputs!Q:Q, F_Inputs!$A:$A, $B29, F_Inputs!$B:$B, $Q29 )</f>
        <v>0.28000000000000003</v>
      </c>
      <c r="P29" s="35">
        <f xml:space="preserve"> SUMIFS( F_Inputs!R:R, F_Inputs!$A:$A, $B29, F_Inputs!$B:$B, $Q29 )</f>
        <v>0.308</v>
      </c>
      <c r="Q29" s="20" t="s">
        <v>157</v>
      </c>
      <c r="U29" s="32">
        <v>1.4</v>
      </c>
      <c r="V29" s="32">
        <v>2.9</v>
      </c>
      <c r="W29" s="32">
        <v>5.7</v>
      </c>
      <c r="X29" s="32">
        <v>10.5</v>
      </c>
      <c r="Y29" s="32">
        <v>14.3</v>
      </c>
      <c r="Z29" s="20" t="s">
        <v>85</v>
      </c>
      <c r="AA29" s="20" t="s">
        <v>85</v>
      </c>
      <c r="AB29" s="20" t="s">
        <v>85</v>
      </c>
      <c r="AC29" s="20" t="s">
        <v>85</v>
      </c>
      <c r="AD29" s="20" t="s">
        <v>85</v>
      </c>
      <c r="AE29" s="20" t="s">
        <v>85</v>
      </c>
      <c r="AF29" s="20" t="str">
        <f t="shared" si="1"/>
        <v>1.4%</v>
      </c>
      <c r="AG29" s="20" t="str">
        <f t="shared" si="2"/>
        <v>2.9%</v>
      </c>
      <c r="AH29" s="20" t="str">
        <f t="shared" si="3"/>
        <v>5.7%</v>
      </c>
      <c r="AI29" s="20" t="str">
        <f t="shared" si="4"/>
        <v>10.5%</v>
      </c>
      <c r="AJ29" s="20" t="str">
        <f t="shared" si="5"/>
        <v>14.3%</v>
      </c>
    </row>
    <row r="30" spans="1:36">
      <c r="A30" s="24" t="s">
        <v>149</v>
      </c>
      <c r="B30" s="20" t="s">
        <v>105</v>
      </c>
      <c r="C30" s="20" t="s">
        <v>156</v>
      </c>
      <c r="D30" s="20" t="s">
        <v>223</v>
      </c>
      <c r="E30" s="34" t="s">
        <v>220</v>
      </c>
      <c r="F30" s="34" t="s">
        <v>220</v>
      </c>
      <c r="G30" s="31">
        <v>2.9000000000000001E-2</v>
      </c>
      <c r="H30" s="31">
        <v>0.06</v>
      </c>
      <c r="I30" s="31">
        <v>0.09</v>
      </c>
      <c r="J30" s="31">
        <v>0.12</v>
      </c>
      <c r="K30" s="31">
        <v>0.15</v>
      </c>
      <c r="L30" s="35">
        <f xml:space="preserve"> SUMIFS( F_Inputs!N:N, F_Inputs!$A:$A, $B30, F_Inputs!$B:$B, $Q30 )</f>
        <v>2.9000000000000005E-2</v>
      </c>
      <c r="M30" s="35">
        <f xml:space="preserve"> SUMIFS( F_Inputs!O:O, F_Inputs!$A:$A, $B30, F_Inputs!$B:$B, $Q30 )</f>
        <v>0.10800000000000001</v>
      </c>
      <c r="N30" s="35">
        <f xml:space="preserve"> SUMIFS( F_Inputs!P:P, F_Inputs!$A:$A, $B30, F_Inputs!$B:$B, $Q30 )</f>
        <v>0.17399999999999999</v>
      </c>
      <c r="O30" s="35">
        <f xml:space="preserve"> SUMIFS( F_Inputs!Q:Q, F_Inputs!$A:$A, $B30, F_Inputs!$B:$B, $Q30 )</f>
        <v>0.24</v>
      </c>
      <c r="P30" s="35">
        <f xml:space="preserve"> SUMIFS( F_Inputs!R:R, F_Inputs!$A:$A, $B30, F_Inputs!$B:$B, $Q30 )</f>
        <v>0.30499999999999999</v>
      </c>
      <c r="Q30" s="20" t="s">
        <v>157</v>
      </c>
      <c r="U30" s="32">
        <v>3</v>
      </c>
      <c r="V30" s="32">
        <v>6</v>
      </c>
      <c r="W30" s="32">
        <v>9</v>
      </c>
      <c r="X30" s="32">
        <v>12</v>
      </c>
      <c r="Y30" s="32">
        <v>15</v>
      </c>
      <c r="Z30" s="20" t="s">
        <v>85</v>
      </c>
      <c r="AA30" s="20" t="s">
        <v>85</v>
      </c>
      <c r="AB30" s="20" t="s">
        <v>85</v>
      </c>
      <c r="AC30" s="20" t="s">
        <v>85</v>
      </c>
      <c r="AD30" s="20" t="s">
        <v>85</v>
      </c>
      <c r="AE30" s="20" t="s">
        <v>85</v>
      </c>
      <c r="AF30" s="20" t="str">
        <f t="shared" si="1"/>
        <v>3%</v>
      </c>
      <c r="AG30" s="20" t="str">
        <f t="shared" si="2"/>
        <v>6%</v>
      </c>
      <c r="AH30" s="20" t="str">
        <f t="shared" si="3"/>
        <v>9%</v>
      </c>
      <c r="AI30" s="20" t="str">
        <f t="shared" si="4"/>
        <v>12%</v>
      </c>
      <c r="AJ30" s="20" t="str">
        <f t="shared" si="5"/>
        <v>15%</v>
      </c>
    </row>
    <row r="31" spans="1:36">
      <c r="A31" s="24" t="s">
        <v>149</v>
      </c>
      <c r="B31" s="20" t="s">
        <v>106</v>
      </c>
      <c r="C31" s="20" t="s">
        <v>156</v>
      </c>
      <c r="D31" s="20" t="s">
        <v>223</v>
      </c>
      <c r="E31" s="34" t="s">
        <v>220</v>
      </c>
      <c r="F31" s="34" t="s">
        <v>220</v>
      </c>
      <c r="G31" s="31">
        <v>4.1000000000000002E-2</v>
      </c>
      <c r="H31" s="31">
        <v>0.10199999999999999</v>
      </c>
      <c r="I31" s="31">
        <v>0.14099999999999999</v>
      </c>
      <c r="J31" s="31">
        <v>0.17399999999999999</v>
      </c>
      <c r="K31" s="31">
        <v>0.20399999999999999</v>
      </c>
      <c r="L31" s="35">
        <f xml:space="preserve"> SUMIFS( F_Inputs!N:N, F_Inputs!$A:$A, $B31, F_Inputs!$B:$B, $Q31 )</f>
        <v>0.21299999999999999</v>
      </c>
      <c r="M31" s="35">
        <f xml:space="preserve"> SUMIFS( F_Inputs!O:O, F_Inputs!$A:$A, $B31, F_Inputs!$B:$B, $Q31 )</f>
        <v>0.26200000000000001</v>
      </c>
      <c r="N31" s="35">
        <f xml:space="preserve"> SUMIFS( F_Inputs!P:P, F_Inputs!$A:$A, $B31, F_Inputs!$B:$B, $Q31 )</f>
        <v>0.3</v>
      </c>
      <c r="O31" s="35">
        <f xml:space="preserve"> SUMIFS( F_Inputs!Q:Q, F_Inputs!$A:$A, $B31, F_Inputs!$B:$B, $Q31 )</f>
        <v>0.33500000000000002</v>
      </c>
      <c r="P31" s="35">
        <f xml:space="preserve"> SUMIFS( F_Inputs!R:R, F_Inputs!$A:$A, $B31, F_Inputs!$B:$B, $Q31 )</f>
        <v>0.36700000000000005</v>
      </c>
      <c r="Q31" s="20" t="s">
        <v>157</v>
      </c>
      <c r="U31" s="32">
        <v>2.9</v>
      </c>
      <c r="V31" s="32">
        <v>6</v>
      </c>
      <c r="W31" s="32">
        <v>9</v>
      </c>
      <c r="X31" s="32">
        <v>12</v>
      </c>
      <c r="Y31" s="32">
        <v>15</v>
      </c>
      <c r="Z31" s="20" t="s">
        <v>85</v>
      </c>
      <c r="AA31" s="20" t="s">
        <v>85</v>
      </c>
      <c r="AB31" s="20" t="s">
        <v>85</v>
      </c>
      <c r="AC31" s="20" t="s">
        <v>85</v>
      </c>
      <c r="AD31" s="20" t="s">
        <v>85</v>
      </c>
      <c r="AE31" s="20" t="s">
        <v>85</v>
      </c>
      <c r="AF31" s="20" t="str">
        <f t="shared" si="1"/>
        <v>2.9%</v>
      </c>
      <c r="AG31" s="20" t="str">
        <f t="shared" si="2"/>
        <v>6%</v>
      </c>
      <c r="AH31" s="20" t="str">
        <f t="shared" si="3"/>
        <v>9%</v>
      </c>
      <c r="AI31" s="20" t="str">
        <f t="shared" si="4"/>
        <v>12%</v>
      </c>
      <c r="AJ31" s="20" t="str">
        <f t="shared" si="5"/>
        <v>15%</v>
      </c>
    </row>
    <row r="32" spans="1:36">
      <c r="A32" s="24" t="s">
        <v>149</v>
      </c>
      <c r="B32" s="20" t="s">
        <v>107</v>
      </c>
      <c r="C32" s="20" t="s">
        <v>156</v>
      </c>
      <c r="D32" s="20" t="s">
        <v>223</v>
      </c>
      <c r="E32" s="34" t="s">
        <v>220</v>
      </c>
      <c r="F32" s="34" t="s">
        <v>220</v>
      </c>
      <c r="G32" s="31">
        <v>8.0000000000000002E-3</v>
      </c>
      <c r="H32" s="31">
        <v>1.9E-2</v>
      </c>
      <c r="I32" s="31">
        <v>3.6999999999999998E-2</v>
      </c>
      <c r="J32" s="31">
        <v>6.6000000000000003E-2</v>
      </c>
      <c r="K32" s="31">
        <v>0.108</v>
      </c>
      <c r="L32" s="35">
        <f xml:space="preserve"> SUMIFS( F_Inputs!N:N, F_Inputs!$A:$A, $B32, F_Inputs!$B:$B, $Q32 )</f>
        <v>0.13900000000000001</v>
      </c>
      <c r="M32" s="35">
        <f xml:space="preserve"> SUMIFS( F_Inputs!O:O, F_Inputs!$A:$A, $B32, F_Inputs!$B:$B, $Q32 )</f>
        <v>0.17599999999999999</v>
      </c>
      <c r="N32" s="35">
        <f xml:space="preserve"> SUMIFS( F_Inputs!P:P, F_Inputs!$A:$A, $B32, F_Inputs!$B:$B, $Q32 )</f>
        <v>0.19699999999999998</v>
      </c>
      <c r="O32" s="35">
        <f xml:space="preserve"> SUMIFS( F_Inputs!Q:Q, F_Inputs!$A:$A, $B32, F_Inputs!$B:$B, $Q32 )</f>
        <v>0.218</v>
      </c>
      <c r="P32" s="35">
        <f xml:space="preserve"> SUMIFS( F_Inputs!R:R, F_Inputs!$A:$A, $B32, F_Inputs!$B:$B, $Q32 )</f>
        <v>0.23899999999999999</v>
      </c>
      <c r="Q32" s="20" t="s">
        <v>157</v>
      </c>
      <c r="U32" s="32">
        <v>4.0999999999999996</v>
      </c>
      <c r="V32" s="32">
        <v>10.199999999999999</v>
      </c>
      <c r="W32" s="32">
        <v>14.1</v>
      </c>
      <c r="X32" s="32">
        <v>17.399999999999999</v>
      </c>
      <c r="Y32" s="32">
        <v>20.399999999999999</v>
      </c>
      <c r="Z32" s="20" t="s">
        <v>85</v>
      </c>
      <c r="AA32" s="20" t="s">
        <v>85</v>
      </c>
      <c r="AB32" s="20" t="s">
        <v>85</v>
      </c>
      <c r="AC32" s="20" t="s">
        <v>85</v>
      </c>
      <c r="AD32" s="20" t="s">
        <v>85</v>
      </c>
      <c r="AE32" s="20" t="s">
        <v>85</v>
      </c>
      <c r="AF32" s="20" t="str">
        <f t="shared" si="1"/>
        <v>4.1%</v>
      </c>
      <c r="AG32" s="20" t="str">
        <f t="shared" si="2"/>
        <v>10.2%</v>
      </c>
      <c r="AH32" s="20" t="str">
        <f t="shared" si="3"/>
        <v>14.1%</v>
      </c>
      <c r="AI32" s="20" t="str">
        <f t="shared" si="4"/>
        <v>17.4%</v>
      </c>
      <c r="AJ32" s="20" t="str">
        <f t="shared" si="5"/>
        <v>20.4%</v>
      </c>
    </row>
    <row r="33" spans="1:36">
      <c r="A33" s="24" t="s">
        <v>149</v>
      </c>
      <c r="B33" s="20" t="s">
        <v>108</v>
      </c>
      <c r="C33" s="20" t="s">
        <v>156</v>
      </c>
      <c r="D33" s="20" t="s">
        <v>223</v>
      </c>
      <c r="E33" s="34" t="s">
        <v>220</v>
      </c>
      <c r="F33" s="34" t="s">
        <v>220</v>
      </c>
      <c r="G33" s="31">
        <v>1.6E-2</v>
      </c>
      <c r="H33" s="31">
        <v>3.9E-2</v>
      </c>
      <c r="I33" s="31">
        <v>6.9000000000000006E-2</v>
      </c>
      <c r="J33" s="31">
        <v>9.9000000000000005E-2</v>
      </c>
      <c r="K33" s="31">
        <v>0.128</v>
      </c>
      <c r="L33" s="35">
        <f xml:space="preserve"> SUMIFS( F_Inputs!N:N, F_Inputs!$A:$A, $B33, F_Inputs!$B:$B, $Q33 )</f>
        <v>8.5999999999999993E-2</v>
      </c>
      <c r="M33" s="35">
        <f xml:space="preserve"> SUMIFS( F_Inputs!O:O, F_Inputs!$A:$A, $B33, F_Inputs!$B:$B, $Q33 )</f>
        <v>0.121</v>
      </c>
      <c r="N33" s="35">
        <f xml:space="preserve"> SUMIFS( F_Inputs!P:P, F_Inputs!$A:$A, $B33, F_Inputs!$B:$B, $Q33 )</f>
        <v>0.153</v>
      </c>
      <c r="O33" s="35">
        <f xml:space="preserve"> SUMIFS( F_Inputs!Q:Q, F_Inputs!$A:$A, $B33, F_Inputs!$B:$B, $Q33 )</f>
        <v>0.17899999999999999</v>
      </c>
      <c r="P33" s="35">
        <f xml:space="preserve"> SUMIFS( F_Inputs!R:R, F_Inputs!$A:$A, $B33, F_Inputs!$B:$B, $Q33 )</f>
        <v>0.19800000000000001</v>
      </c>
      <c r="Q33" s="20" t="s">
        <v>157</v>
      </c>
      <c r="U33" s="32">
        <v>0.8</v>
      </c>
      <c r="V33" s="32">
        <v>1.9</v>
      </c>
      <c r="W33" s="32">
        <v>3.7</v>
      </c>
      <c r="X33" s="32">
        <v>6.6</v>
      </c>
      <c r="Y33" s="32">
        <v>10.8</v>
      </c>
      <c r="Z33" s="20" t="s">
        <v>85</v>
      </c>
      <c r="AA33" s="20" t="s">
        <v>85</v>
      </c>
      <c r="AB33" s="20" t="s">
        <v>85</v>
      </c>
      <c r="AC33" s="20" t="s">
        <v>85</v>
      </c>
      <c r="AD33" s="20" t="s">
        <v>85</v>
      </c>
      <c r="AE33" s="20" t="s">
        <v>85</v>
      </c>
      <c r="AF33" s="20" t="str">
        <f t="shared" si="1"/>
        <v>0.8%</v>
      </c>
      <c r="AG33" s="20" t="str">
        <f t="shared" si="2"/>
        <v>1.9%</v>
      </c>
      <c r="AH33" s="20" t="str">
        <f t="shared" si="3"/>
        <v>3.7%</v>
      </c>
      <c r="AI33" s="20" t="str">
        <f t="shared" si="4"/>
        <v>6.6%</v>
      </c>
      <c r="AJ33" s="20" t="str">
        <f t="shared" si="5"/>
        <v>10.8%</v>
      </c>
    </row>
    <row r="34" spans="1:36">
      <c r="A34" s="24" t="s">
        <v>149</v>
      </c>
      <c r="B34" s="20" t="s">
        <v>109</v>
      </c>
      <c r="C34" s="20" t="s">
        <v>156</v>
      </c>
      <c r="D34" s="20" t="s">
        <v>223</v>
      </c>
      <c r="E34" s="34" t="s">
        <v>220</v>
      </c>
      <c r="F34" s="34" t="s">
        <v>220</v>
      </c>
      <c r="G34" s="31">
        <v>3.4000000000000002E-2</v>
      </c>
      <c r="H34" s="31">
        <v>7.3999999999999996E-2</v>
      </c>
      <c r="I34" s="31">
        <v>9.4E-2</v>
      </c>
      <c r="J34" s="31">
        <v>0.11700000000000001</v>
      </c>
      <c r="K34" s="31">
        <v>0.15</v>
      </c>
      <c r="L34" s="35">
        <f xml:space="preserve"> SUMIFS( F_Inputs!N:N, F_Inputs!$A:$A, $B34, F_Inputs!$B:$B, $Q34 )</f>
        <v>0.184</v>
      </c>
      <c r="M34" s="35">
        <f xml:space="preserve"> SUMIFS( F_Inputs!O:O, F_Inputs!$A:$A, $B34, F_Inputs!$B:$B, $Q34 )</f>
        <v>0.20200000000000004</v>
      </c>
      <c r="N34" s="35">
        <f xml:space="preserve"> SUMIFS( F_Inputs!P:P, F_Inputs!$A:$A, $B34, F_Inputs!$B:$B, $Q34 )</f>
        <v>0.22699999999999998</v>
      </c>
      <c r="O34" s="35">
        <f xml:space="preserve"> SUMIFS( F_Inputs!Q:Q, F_Inputs!$A:$A, $B34, F_Inputs!$B:$B, $Q34 )</f>
        <v>0.251</v>
      </c>
      <c r="P34" s="35">
        <f xml:space="preserve"> SUMIFS( F_Inputs!R:R, F_Inputs!$A:$A, $B34, F_Inputs!$B:$B, $Q34 )</f>
        <v>0.27200000000000002</v>
      </c>
      <c r="Q34" s="20" t="s">
        <v>157</v>
      </c>
      <c r="U34" s="32">
        <v>1.6</v>
      </c>
      <c r="V34" s="32">
        <v>3.9</v>
      </c>
      <c r="W34" s="32">
        <v>6.9</v>
      </c>
      <c r="X34" s="32">
        <v>9.9</v>
      </c>
      <c r="Y34" s="32">
        <v>12.8</v>
      </c>
      <c r="Z34" s="20" t="s">
        <v>85</v>
      </c>
      <c r="AA34" s="20" t="s">
        <v>85</v>
      </c>
      <c r="AB34" s="20" t="s">
        <v>85</v>
      </c>
      <c r="AC34" s="20" t="s">
        <v>85</v>
      </c>
      <c r="AD34" s="20" t="s">
        <v>85</v>
      </c>
      <c r="AE34" s="20" t="s">
        <v>85</v>
      </c>
      <c r="AF34" s="20" t="str">
        <f t="shared" si="1"/>
        <v>1.6%</v>
      </c>
      <c r="AG34" s="20" t="str">
        <f t="shared" si="2"/>
        <v>3.9%</v>
      </c>
      <c r="AH34" s="20" t="str">
        <f t="shared" si="3"/>
        <v>6.9%</v>
      </c>
      <c r="AI34" s="20" t="str">
        <f t="shared" si="4"/>
        <v>9.9%</v>
      </c>
      <c r="AJ34" s="20" t="str">
        <f t="shared" si="5"/>
        <v>12.8%</v>
      </c>
    </row>
    <row r="35" spans="1:36">
      <c r="A35" s="24" t="s">
        <v>149</v>
      </c>
      <c r="B35" s="20" t="s">
        <v>110</v>
      </c>
      <c r="C35" s="20" t="s">
        <v>156</v>
      </c>
      <c r="D35" s="20" t="s">
        <v>223</v>
      </c>
      <c r="E35" s="34" t="s">
        <v>220</v>
      </c>
      <c r="F35" s="34" t="s">
        <v>220</v>
      </c>
      <c r="G35" s="31">
        <v>2.7E-2</v>
      </c>
      <c r="H35" s="31">
        <v>0.111</v>
      </c>
      <c r="I35" s="31">
        <v>0.14000000000000001</v>
      </c>
      <c r="J35" s="31">
        <v>0.17</v>
      </c>
      <c r="K35" s="31">
        <v>0.2</v>
      </c>
      <c r="L35" s="35">
        <f xml:space="preserve"> SUMIFS( F_Inputs!N:N, F_Inputs!$A:$A, $B35, F_Inputs!$B:$B, $Q35 )</f>
        <v>0.21299999999999999</v>
      </c>
      <c r="M35" s="35">
        <f xml:space="preserve"> SUMIFS( F_Inputs!O:O, F_Inputs!$A:$A, $B35, F_Inputs!$B:$B, $Q35 )</f>
        <v>0.245</v>
      </c>
      <c r="N35" s="35">
        <f xml:space="preserve"> SUMIFS( F_Inputs!P:P, F_Inputs!$A:$A, $B35, F_Inputs!$B:$B, $Q35 )</f>
        <v>0.26800000000000002</v>
      </c>
      <c r="O35" s="35">
        <f xml:space="preserve"> SUMIFS( F_Inputs!Q:Q, F_Inputs!$A:$A, $B35, F_Inputs!$B:$B, $Q35 )</f>
        <v>0.29299999999999998</v>
      </c>
      <c r="P35" s="35">
        <f xml:space="preserve"> SUMIFS( F_Inputs!R:R, F_Inputs!$A:$A, $B35, F_Inputs!$B:$B, $Q35 )</f>
        <v>0.31</v>
      </c>
      <c r="Q35" s="20" t="s">
        <v>157</v>
      </c>
      <c r="U35" s="32">
        <v>3.4</v>
      </c>
      <c r="V35" s="32">
        <v>7.4</v>
      </c>
      <c r="W35" s="32">
        <v>9.4</v>
      </c>
      <c r="X35" s="32">
        <v>11.7</v>
      </c>
      <c r="Y35" s="32">
        <v>15</v>
      </c>
      <c r="Z35" s="20" t="s">
        <v>85</v>
      </c>
      <c r="AA35" s="20" t="s">
        <v>85</v>
      </c>
      <c r="AB35" s="20" t="s">
        <v>85</v>
      </c>
      <c r="AC35" s="20" t="s">
        <v>85</v>
      </c>
      <c r="AD35" s="20" t="s">
        <v>85</v>
      </c>
      <c r="AE35" s="20" t="s">
        <v>85</v>
      </c>
      <c r="AF35" s="20" t="str">
        <f t="shared" si="1"/>
        <v>3.4%</v>
      </c>
      <c r="AG35" s="20" t="str">
        <f t="shared" si="2"/>
        <v>7.4%</v>
      </c>
      <c r="AH35" s="20" t="str">
        <f t="shared" si="3"/>
        <v>9.4%</v>
      </c>
      <c r="AI35" s="20" t="str">
        <f t="shared" si="4"/>
        <v>11.7%</v>
      </c>
      <c r="AJ35" s="20" t="str">
        <f t="shared" si="5"/>
        <v>15%</v>
      </c>
    </row>
    <row r="36" spans="1:36">
      <c r="A36" s="24" t="s">
        <v>149</v>
      </c>
      <c r="B36" s="20" t="s">
        <v>111</v>
      </c>
      <c r="C36" s="20" t="s">
        <v>156</v>
      </c>
      <c r="D36" s="20" t="s">
        <v>223</v>
      </c>
      <c r="E36" s="34" t="s">
        <v>220</v>
      </c>
      <c r="F36" s="34" t="s">
        <v>220</v>
      </c>
      <c r="G36" s="31">
        <v>6.0999999999999999E-2</v>
      </c>
      <c r="H36" s="31">
        <v>0.114</v>
      </c>
      <c r="I36" s="31">
        <v>0.158</v>
      </c>
      <c r="J36" s="31">
        <v>0.19</v>
      </c>
      <c r="K36" s="31">
        <v>0.21199999999999999</v>
      </c>
      <c r="L36" s="35">
        <f xml:space="preserve"> SUMIFS( F_Inputs!N:N, F_Inputs!$A:$A, $B36, F_Inputs!$B:$B, $Q36 )</f>
        <v>0.13900000000000001</v>
      </c>
      <c r="M36" s="35">
        <f xml:space="preserve"> SUMIFS( F_Inputs!O:O, F_Inputs!$A:$A, $B36, F_Inputs!$B:$B, $Q36 )</f>
        <v>0.19800000000000001</v>
      </c>
      <c r="N36" s="35">
        <f xml:space="preserve"> SUMIFS( F_Inputs!P:P, F_Inputs!$A:$A, $B36, F_Inputs!$B:$B, $Q36 )</f>
        <v>0.23699999999999999</v>
      </c>
      <c r="O36" s="35">
        <f xml:space="preserve"> SUMIFS( F_Inputs!Q:Q, F_Inputs!$A:$A, $B36, F_Inputs!$B:$B, $Q36 )</f>
        <v>0.251</v>
      </c>
      <c r="P36" s="35">
        <f xml:space="preserve"> SUMIFS( F_Inputs!R:R, F_Inputs!$A:$A, $B36, F_Inputs!$B:$B, $Q36 )</f>
        <v>0.26500000000000001</v>
      </c>
      <c r="Q36" s="20" t="s">
        <v>157</v>
      </c>
      <c r="U36" s="32">
        <v>2.7</v>
      </c>
      <c r="V36" s="32">
        <v>11.1</v>
      </c>
      <c r="W36" s="32">
        <v>14</v>
      </c>
      <c r="X36" s="32">
        <v>17</v>
      </c>
      <c r="Y36" s="32">
        <v>20</v>
      </c>
      <c r="Z36" s="20" t="s">
        <v>85</v>
      </c>
      <c r="AA36" s="20" t="s">
        <v>85</v>
      </c>
      <c r="AB36" s="20" t="s">
        <v>85</v>
      </c>
      <c r="AC36" s="20" t="s">
        <v>85</v>
      </c>
      <c r="AD36" s="20" t="s">
        <v>85</v>
      </c>
      <c r="AE36" s="20" t="s">
        <v>85</v>
      </c>
      <c r="AF36" s="20" t="str">
        <f t="shared" si="1"/>
        <v>2.7%</v>
      </c>
      <c r="AG36" s="20" t="str">
        <f t="shared" si="2"/>
        <v>11.1%</v>
      </c>
      <c r="AH36" s="20" t="str">
        <f t="shared" si="3"/>
        <v>14%</v>
      </c>
      <c r="AI36" s="20" t="str">
        <f t="shared" si="4"/>
        <v>17%</v>
      </c>
      <c r="AJ36" s="20" t="str">
        <f t="shared" si="5"/>
        <v>20%</v>
      </c>
    </row>
    <row r="37" spans="1:36">
      <c r="A37" s="24" t="s">
        <v>149</v>
      </c>
      <c r="B37" s="20" t="s">
        <v>112</v>
      </c>
      <c r="C37" s="20" t="s">
        <v>156</v>
      </c>
      <c r="D37" s="20" t="s">
        <v>223</v>
      </c>
      <c r="E37" s="34" t="s">
        <v>220</v>
      </c>
      <c r="F37" s="34" t="s">
        <v>220</v>
      </c>
      <c r="G37" s="31">
        <v>3.1E-2</v>
      </c>
      <c r="H37" s="31">
        <v>6.2E-2</v>
      </c>
      <c r="I37" s="31">
        <v>9.1999999999999998E-2</v>
      </c>
      <c r="J37" s="31">
        <v>0.122</v>
      </c>
      <c r="K37" s="31">
        <v>0.152</v>
      </c>
      <c r="L37" s="35">
        <f xml:space="preserve"> SUMIFS( F_Inputs!N:N, F_Inputs!$A:$A, $B37, F_Inputs!$B:$B, $Q37 )</f>
        <v>0.129</v>
      </c>
      <c r="M37" s="35">
        <f xml:space="preserve"> SUMIFS( F_Inputs!O:O, F_Inputs!$A:$A, $B37, F_Inputs!$B:$B, $Q37 )</f>
        <v>0.19699999999999998</v>
      </c>
      <c r="N37" s="35">
        <f xml:space="preserve"> SUMIFS( F_Inputs!P:P, F_Inputs!$A:$A, $B37, F_Inputs!$B:$B, $Q37 )</f>
        <v>0.221</v>
      </c>
      <c r="O37" s="35">
        <f xml:space="preserve"> SUMIFS( F_Inputs!Q:Q, F_Inputs!$A:$A, $B37, F_Inputs!$B:$B, $Q37 )</f>
        <v>0.23200000000000004</v>
      </c>
      <c r="P37" s="35">
        <f xml:space="preserve"> SUMIFS( F_Inputs!R:R, F_Inputs!$A:$A, $B37, F_Inputs!$B:$B, $Q37 )</f>
        <v>0.25700000000000001</v>
      </c>
      <c r="Q37" s="20" t="s">
        <v>157</v>
      </c>
      <c r="U37" s="32">
        <v>6.1</v>
      </c>
      <c r="V37" s="32">
        <v>11.4</v>
      </c>
      <c r="W37" s="32">
        <v>15.8</v>
      </c>
      <c r="X37" s="32">
        <v>19</v>
      </c>
      <c r="Y37" s="32">
        <v>21.2</v>
      </c>
      <c r="Z37" s="20" t="s">
        <v>85</v>
      </c>
      <c r="AA37" s="20" t="s">
        <v>85</v>
      </c>
      <c r="AB37" s="20" t="s">
        <v>85</v>
      </c>
      <c r="AC37" s="20" t="s">
        <v>85</v>
      </c>
      <c r="AD37" s="20" t="s">
        <v>85</v>
      </c>
      <c r="AE37" s="20" t="s">
        <v>85</v>
      </c>
      <c r="AF37" s="20" t="str">
        <f t="shared" si="1"/>
        <v>6.1%</v>
      </c>
      <c r="AG37" s="20" t="str">
        <f t="shared" si="2"/>
        <v>11.4%</v>
      </c>
      <c r="AH37" s="20" t="str">
        <f t="shared" si="3"/>
        <v>15.8%</v>
      </c>
      <c r="AI37" s="20" t="str">
        <f t="shared" si="4"/>
        <v>19%</v>
      </c>
      <c r="AJ37" s="20" t="str">
        <f t="shared" si="5"/>
        <v>21.2%</v>
      </c>
    </row>
    <row r="38" spans="1:36">
      <c r="A38" s="24" t="s">
        <v>149</v>
      </c>
      <c r="B38" s="20" t="s">
        <v>113</v>
      </c>
      <c r="C38" s="20" t="s">
        <v>156</v>
      </c>
      <c r="D38" s="20" t="s">
        <v>223</v>
      </c>
      <c r="E38" s="34" t="s">
        <v>220</v>
      </c>
      <c r="F38" s="34" t="s">
        <v>220</v>
      </c>
      <c r="G38" s="31">
        <v>2E-3</v>
      </c>
      <c r="H38" s="31">
        <v>4.0000000000000001E-3</v>
      </c>
      <c r="I38" s="31">
        <v>0.02</v>
      </c>
      <c r="J38" s="31">
        <v>0.05</v>
      </c>
      <c r="K38" s="31">
        <v>9.7000000000000003E-2</v>
      </c>
      <c r="L38" s="35">
        <f xml:space="preserve"> SUMIFS( F_Inputs!N:N, F_Inputs!$A:$A, $B38, F_Inputs!$B:$B, $Q38 )</f>
        <v>-1.2E-2</v>
      </c>
      <c r="M38" s="35">
        <f xml:space="preserve"> SUMIFS( F_Inputs!O:O, F_Inputs!$A:$A, $B38, F_Inputs!$B:$B, $Q38 )</f>
        <v>4.2000000000000003E-2</v>
      </c>
      <c r="N38" s="35">
        <f xml:space="preserve"> SUMIFS( F_Inputs!P:P, F_Inputs!$A:$A, $B38, F_Inputs!$B:$B, $Q38 )</f>
        <v>9.7000000000000017E-2</v>
      </c>
      <c r="O38" s="35">
        <f xml:space="preserve"> SUMIFS( F_Inputs!Q:Q, F_Inputs!$A:$A, $B38, F_Inputs!$B:$B, $Q38 )</f>
        <v>0.151</v>
      </c>
      <c r="P38" s="35">
        <f xml:space="preserve"> SUMIFS( F_Inputs!R:R, F_Inputs!$A:$A, $B38, F_Inputs!$B:$B, $Q38 )</f>
        <v>0.20499999999999999</v>
      </c>
      <c r="Q38" s="20" t="s">
        <v>157</v>
      </c>
      <c r="U38" s="32">
        <v>3.1</v>
      </c>
      <c r="V38" s="32">
        <v>6.2</v>
      </c>
      <c r="W38" s="32">
        <v>9.1999999999999993</v>
      </c>
      <c r="X38" s="32">
        <v>12.2</v>
      </c>
      <c r="Y38" s="32">
        <v>15.2</v>
      </c>
      <c r="Z38" s="20" t="s">
        <v>85</v>
      </c>
      <c r="AA38" s="20" t="s">
        <v>85</v>
      </c>
      <c r="AB38" s="20" t="s">
        <v>85</v>
      </c>
      <c r="AC38" s="20" t="s">
        <v>85</v>
      </c>
      <c r="AD38" s="20" t="s">
        <v>85</v>
      </c>
      <c r="AE38" s="20" t="s">
        <v>85</v>
      </c>
      <c r="AF38" s="20" t="str">
        <f t="shared" si="1"/>
        <v>3.1%</v>
      </c>
      <c r="AG38" s="20" t="str">
        <f t="shared" si="2"/>
        <v>6.2%</v>
      </c>
      <c r="AH38" s="20" t="str">
        <f t="shared" si="3"/>
        <v>9.2%</v>
      </c>
      <c r="AI38" s="20" t="str">
        <f t="shared" si="4"/>
        <v>12.2%</v>
      </c>
      <c r="AJ38" s="20" t="str">
        <f t="shared" si="5"/>
        <v>15.2%</v>
      </c>
    </row>
    <row r="39" spans="1:36">
      <c r="A39" s="24" t="s">
        <v>149</v>
      </c>
      <c r="B39" s="20" t="s">
        <v>114</v>
      </c>
      <c r="C39" s="20" t="s">
        <v>156</v>
      </c>
      <c r="D39" s="20" t="s">
        <v>223</v>
      </c>
      <c r="E39" s="34" t="s">
        <v>220</v>
      </c>
      <c r="F39" s="34" t="s">
        <v>220</v>
      </c>
      <c r="G39" s="34" t="s">
        <v>220</v>
      </c>
      <c r="H39" s="34" t="s">
        <v>220</v>
      </c>
      <c r="I39" s="34" t="s">
        <v>220</v>
      </c>
      <c r="J39" s="34" t="s">
        <v>220</v>
      </c>
      <c r="K39" s="34" t="s">
        <v>220</v>
      </c>
      <c r="L39" s="35">
        <f xml:space="preserve"> SUMIFS( F_Inputs!N:N, F_Inputs!$A:$A, $B39, F_Inputs!$B:$B, $Q39 )</f>
        <v>0.16699999999999998</v>
      </c>
      <c r="M39" s="35">
        <f xml:space="preserve"> SUMIFS( F_Inputs!O:O, F_Inputs!$A:$A, $B39, F_Inputs!$B:$B, $Q39 )</f>
        <v>0.19800000000000001</v>
      </c>
      <c r="N39" s="35">
        <f xml:space="preserve"> SUMIFS( F_Inputs!P:P, F_Inputs!$A:$A, $B39, F_Inputs!$B:$B, $Q39 )</f>
        <v>0.22800000000000001</v>
      </c>
      <c r="O39" s="35">
        <f xml:space="preserve"> SUMIFS( F_Inputs!Q:Q, F_Inputs!$A:$A, $B39, F_Inputs!$B:$B, $Q39 )</f>
        <v>0.253</v>
      </c>
      <c r="P39" s="35">
        <f xml:space="preserve"> SUMIFS( F_Inputs!R:R, F_Inputs!$A:$A, $B39, F_Inputs!$B:$B, $Q39 )</f>
        <v>0.27900000000000003</v>
      </c>
      <c r="Q39" s="20" t="s">
        <v>157</v>
      </c>
      <c r="U39" s="32">
        <v>0.2</v>
      </c>
      <c r="V39" s="32">
        <v>0.4</v>
      </c>
      <c r="W39" s="32">
        <v>2</v>
      </c>
      <c r="X39" s="32">
        <v>5</v>
      </c>
      <c r="Y39" s="32">
        <v>9.6999999999999993</v>
      </c>
      <c r="Z39" s="20" t="s">
        <v>85</v>
      </c>
      <c r="AA39" s="20" t="s">
        <v>85</v>
      </c>
      <c r="AB39" s="20" t="s">
        <v>85</v>
      </c>
      <c r="AC39" s="20" t="s">
        <v>85</v>
      </c>
      <c r="AD39" s="20" t="s">
        <v>85</v>
      </c>
      <c r="AE39" s="20" t="s">
        <v>85</v>
      </c>
      <c r="AF39" s="20" t="str">
        <f t="shared" si="1"/>
        <v>0.2%</v>
      </c>
      <c r="AG39" s="20" t="str">
        <f t="shared" si="2"/>
        <v>0.4%</v>
      </c>
      <c r="AH39" s="20" t="str">
        <f t="shared" si="3"/>
        <v>2%</v>
      </c>
      <c r="AI39" s="20" t="str">
        <f t="shared" si="4"/>
        <v>5%</v>
      </c>
      <c r="AJ39" s="20" t="str">
        <f t="shared" si="5"/>
        <v>9.7%</v>
      </c>
    </row>
    <row r="40" spans="1:36">
      <c r="A40" s="24" t="s">
        <v>149</v>
      </c>
      <c r="B40" s="20" t="s">
        <v>115</v>
      </c>
      <c r="C40" s="20" t="s">
        <v>156</v>
      </c>
      <c r="D40" s="20" t="s">
        <v>223</v>
      </c>
      <c r="E40" s="34" t="s">
        <v>220</v>
      </c>
      <c r="F40" s="34" t="s">
        <v>220</v>
      </c>
      <c r="G40" s="31">
        <v>1.2E-2</v>
      </c>
      <c r="H40" s="31">
        <v>3.3000000000000002E-2</v>
      </c>
      <c r="I40" s="31">
        <v>6.2E-2</v>
      </c>
      <c r="J40" s="31">
        <v>9.5000000000000001E-2</v>
      </c>
      <c r="K40" s="31">
        <v>0.124</v>
      </c>
      <c r="L40" s="35">
        <f xml:space="preserve"> SUMIFS( F_Inputs!N:N, F_Inputs!$A:$A, $B40, F_Inputs!$B:$B, $Q40 )</f>
        <v>0.17199999999999999</v>
      </c>
      <c r="M40" s="35">
        <f xml:space="preserve"> SUMIFS( F_Inputs!O:O, F_Inputs!$A:$A, $B40, F_Inputs!$B:$B, $Q40 )</f>
        <v>0.183</v>
      </c>
      <c r="N40" s="35">
        <f xml:space="preserve"> SUMIFS( F_Inputs!P:P, F_Inputs!$A:$A, $B40, F_Inputs!$B:$B, $Q40 )</f>
        <v>0.21</v>
      </c>
      <c r="O40" s="35">
        <f xml:space="preserve"> SUMIFS( F_Inputs!Q:Q, F_Inputs!$A:$A, $B40, F_Inputs!$B:$B, $Q40 )</f>
        <v>0.23799999999999996</v>
      </c>
      <c r="P40" s="35">
        <f xml:space="preserve"> SUMIFS( F_Inputs!R:R, F_Inputs!$A:$A, $B40, F_Inputs!$B:$B, $Q40 )</f>
        <v>0.26600000000000001</v>
      </c>
      <c r="Q40" s="20" t="s">
        <v>157</v>
      </c>
      <c r="U40" s="32">
        <v>1.8</v>
      </c>
      <c r="V40" s="32">
        <v>4.2</v>
      </c>
      <c r="W40" s="32">
        <v>7.8</v>
      </c>
      <c r="X40" s="32">
        <v>11.4</v>
      </c>
      <c r="Y40" s="32">
        <v>15</v>
      </c>
      <c r="Z40" s="20" t="s">
        <v>85</v>
      </c>
      <c r="AA40" s="20" t="s">
        <v>85</v>
      </c>
      <c r="AB40" s="20" t="s">
        <v>85</v>
      </c>
      <c r="AC40" s="20" t="s">
        <v>85</v>
      </c>
      <c r="AD40" s="20" t="s">
        <v>85</v>
      </c>
      <c r="AE40" s="20" t="s">
        <v>85</v>
      </c>
      <c r="AF40" s="20" t="str">
        <f t="shared" si="1"/>
        <v>1.8%</v>
      </c>
      <c r="AG40" s="20" t="str">
        <f t="shared" si="2"/>
        <v>4.2%</v>
      </c>
      <c r="AH40" s="20" t="str">
        <f t="shared" si="3"/>
        <v>7.8%</v>
      </c>
      <c r="AI40" s="20" t="str">
        <f t="shared" si="4"/>
        <v>11.4%</v>
      </c>
      <c r="AJ40" s="20" t="str">
        <f t="shared" si="5"/>
        <v>15%</v>
      </c>
    </row>
    <row r="41" spans="1:36">
      <c r="A41" s="24" t="s">
        <v>149</v>
      </c>
      <c r="B41" s="20" t="s">
        <v>102</v>
      </c>
      <c r="C41" s="20" t="s">
        <v>119</v>
      </c>
      <c r="D41" s="20" t="s">
        <v>223</v>
      </c>
      <c r="E41" s="34" t="s">
        <v>220</v>
      </c>
      <c r="F41" s="34" t="s">
        <v>220</v>
      </c>
      <c r="G41" s="31">
        <v>0.01</v>
      </c>
      <c r="H41" s="31">
        <v>0.03</v>
      </c>
      <c r="I41" s="31">
        <v>0.06</v>
      </c>
      <c r="J41" s="31">
        <v>0.09</v>
      </c>
      <c r="K41" s="31">
        <v>0.12</v>
      </c>
      <c r="L41" s="35">
        <f xml:space="preserve"> SUMIFS( F_Inputs!N:N, F_Inputs!$A:$A, $B41, F_Inputs!$B:$B, $Q41 )</f>
        <v>0.14099999999999999</v>
      </c>
      <c r="M41" s="35">
        <f xml:space="preserve"> SUMIFS( F_Inputs!O:O, F_Inputs!$A:$A, $B41, F_Inputs!$B:$B, $Q41 )</f>
        <v>0.16400000000000003</v>
      </c>
      <c r="N41" s="35">
        <f xml:space="preserve"> SUMIFS( F_Inputs!P:P, F_Inputs!$A:$A, $B41, F_Inputs!$B:$B, $Q41 )</f>
        <v>0.17800000000000002</v>
      </c>
      <c r="O41" s="35">
        <f xml:space="preserve"> SUMIFS( F_Inputs!Q:Q, F_Inputs!$A:$A, $B41, F_Inputs!$B:$B, $Q41 )</f>
        <v>0.191</v>
      </c>
      <c r="P41" s="35">
        <f xml:space="preserve"> SUMIFS( F_Inputs!R:R, F_Inputs!$A:$A, $B41, F_Inputs!$B:$B, $Q41 )</f>
        <v>0.20499999999999999</v>
      </c>
      <c r="Q41" s="20" t="s">
        <v>158</v>
      </c>
    </row>
    <row r="42" spans="1:36">
      <c r="A42" s="24" t="s">
        <v>149</v>
      </c>
      <c r="B42" s="20" t="s">
        <v>102</v>
      </c>
      <c r="C42" s="20" t="s">
        <v>120</v>
      </c>
      <c r="D42" s="20" t="s">
        <v>223</v>
      </c>
      <c r="E42" s="34" t="s">
        <v>220</v>
      </c>
      <c r="F42" s="34" t="s">
        <v>220</v>
      </c>
      <c r="G42" s="31">
        <v>1.2999999999999999E-2</v>
      </c>
      <c r="H42" s="31">
        <v>3.6999999999999998E-2</v>
      </c>
      <c r="I42" s="31">
        <v>7.1999999999999995E-2</v>
      </c>
      <c r="J42" s="31">
        <v>0.105</v>
      </c>
      <c r="K42" s="31">
        <v>0.14099999999999999</v>
      </c>
      <c r="L42" s="35">
        <f xml:space="preserve"> SUMIFS( F_Inputs!N:N, F_Inputs!$A:$A, $B42, F_Inputs!$B:$B, $Q42 )</f>
        <v>0.193</v>
      </c>
      <c r="M42" s="35">
        <f xml:space="preserve"> SUMIFS( F_Inputs!O:O, F_Inputs!$A:$A, $B42, F_Inputs!$B:$B, $Q42 )</f>
        <v>0.184</v>
      </c>
      <c r="N42" s="35">
        <f xml:space="preserve"> SUMIFS( F_Inputs!P:P, F_Inputs!$A:$A, $B42, F_Inputs!$B:$B, $Q42 )</f>
        <v>0.192</v>
      </c>
      <c r="O42" s="35">
        <f xml:space="preserve"> SUMIFS( F_Inputs!Q:Q, F_Inputs!$A:$A, $B42, F_Inputs!$B:$B, $Q42 )</f>
        <v>0.2</v>
      </c>
      <c r="P42" s="35">
        <f xml:space="preserve"> SUMIFS( F_Inputs!R:R, F_Inputs!$A:$A, $B42, F_Inputs!$B:$B, $Q42 )</f>
        <v>0.20800000000000002</v>
      </c>
      <c r="Q42" s="20" t="s">
        <v>159</v>
      </c>
    </row>
    <row r="43" spans="1:36">
      <c r="A43" s="24" t="s">
        <v>149</v>
      </c>
      <c r="B43" s="20" t="s">
        <v>114</v>
      </c>
      <c r="C43" s="20" t="s">
        <v>119</v>
      </c>
      <c r="D43" s="20" t="s">
        <v>223</v>
      </c>
      <c r="E43" s="34" t="s">
        <v>220</v>
      </c>
      <c r="F43" s="34" t="s">
        <v>220</v>
      </c>
      <c r="G43" s="31">
        <v>1.7999999999999999E-2</v>
      </c>
      <c r="H43" s="31">
        <v>4.2000000000000003E-2</v>
      </c>
      <c r="I43" s="31">
        <v>7.8E-2</v>
      </c>
      <c r="J43" s="31">
        <v>0.114</v>
      </c>
      <c r="K43" s="31">
        <v>0.15</v>
      </c>
      <c r="L43" s="35">
        <f xml:space="preserve"> SUMIFS( F_Inputs!N:N, F_Inputs!$A:$A, $B43, F_Inputs!$B:$B, $Q43 )</f>
        <v>0.16300000000000001</v>
      </c>
      <c r="M43" s="35">
        <f xml:space="preserve"> SUMIFS( F_Inputs!O:O, F_Inputs!$A:$A, $B43, F_Inputs!$B:$B, $Q43 )</f>
        <v>0.2</v>
      </c>
      <c r="N43" s="35">
        <f xml:space="preserve"> SUMIFS( F_Inputs!P:P, F_Inputs!$A:$A, $B43, F_Inputs!$B:$B, $Q43 )</f>
        <v>0.23</v>
      </c>
      <c r="O43" s="35">
        <f xml:space="preserve"> SUMIFS( F_Inputs!Q:Q, F_Inputs!$A:$A, $B43, F_Inputs!$B:$B, $Q43 )</f>
        <v>0.254</v>
      </c>
      <c r="P43" s="35">
        <f xml:space="preserve"> SUMIFS( F_Inputs!R:R, F_Inputs!$A:$A, $B43, F_Inputs!$B:$B, $Q43 )</f>
        <v>0.27800000000000002</v>
      </c>
      <c r="Q43" s="20" t="s">
        <v>158</v>
      </c>
    </row>
    <row r="44" spans="1:36">
      <c r="A44" s="24" t="s">
        <v>149</v>
      </c>
      <c r="B44" s="20" t="s">
        <v>114</v>
      </c>
      <c r="C44" s="20" t="s">
        <v>120</v>
      </c>
      <c r="D44" s="20" t="s">
        <v>223</v>
      </c>
      <c r="E44" s="34" t="s">
        <v>220</v>
      </c>
      <c r="F44" s="34" t="s">
        <v>220</v>
      </c>
      <c r="G44" s="31">
        <v>2.9000000000000001E-2</v>
      </c>
      <c r="H44" s="31">
        <v>5.0999999999999997E-2</v>
      </c>
      <c r="I44" s="31">
        <v>0.08</v>
      </c>
      <c r="J44" s="31">
        <v>0.109</v>
      </c>
      <c r="K44" s="31">
        <v>0.13800000000000001</v>
      </c>
      <c r="L44" s="35">
        <f xml:space="preserve"> SUMIFS( F_Inputs!N:N, F_Inputs!$A:$A, $B44, F_Inputs!$B:$B, $Q44 )</f>
        <v>0.184</v>
      </c>
      <c r="M44" s="35">
        <f xml:space="preserve"> SUMIFS( F_Inputs!O:O, F_Inputs!$A:$A, $B44, F_Inputs!$B:$B, $Q44 )</f>
        <v>0.18600000000000003</v>
      </c>
      <c r="N44" s="35">
        <f xml:space="preserve"> SUMIFS( F_Inputs!P:P, F_Inputs!$A:$A, $B44, F_Inputs!$B:$B, $Q44 )</f>
        <v>0.218</v>
      </c>
      <c r="O44" s="35">
        <f xml:space="preserve"> SUMIFS( F_Inputs!Q:Q, F_Inputs!$A:$A, $B44, F_Inputs!$B:$B, $Q44 )</f>
        <v>0.25</v>
      </c>
      <c r="P44" s="35">
        <f xml:space="preserve"> SUMIFS( F_Inputs!R:R, F_Inputs!$A:$A, $B44, F_Inputs!$B:$B, $Q44 )</f>
        <v>0.28399999999999997</v>
      </c>
      <c r="Q44" s="20" t="s">
        <v>159</v>
      </c>
    </row>
    <row r="45" spans="1:36">
      <c r="A45" s="24" t="s">
        <v>125</v>
      </c>
      <c r="B45" s="20" t="s">
        <v>68</v>
      </c>
      <c r="C45" s="20" t="s">
        <v>156</v>
      </c>
      <c r="D45" s="20" t="s">
        <v>224</v>
      </c>
      <c r="E45" s="34" t="s">
        <v>220</v>
      </c>
      <c r="F45" s="34" t="s">
        <v>220</v>
      </c>
      <c r="G45" s="32">
        <v>1.68</v>
      </c>
      <c r="H45" s="32">
        <v>1.63</v>
      </c>
      <c r="I45" s="32">
        <v>1.58</v>
      </c>
      <c r="J45" s="32">
        <v>1.44</v>
      </c>
      <c r="K45" s="32">
        <v>1.34</v>
      </c>
      <c r="L45" s="36">
        <f xml:space="preserve"> SUMIFS( F_Inputs!N:N, F_Inputs!$A:$A, $B45, F_Inputs!$B:$B, $Q45 )</f>
        <v>1.5665999999999998</v>
      </c>
      <c r="M45" s="36">
        <f xml:space="preserve"> SUMIFS( F_Inputs!O:O, F_Inputs!$A:$A, $B45, F_Inputs!$B:$B, $Q45 )</f>
        <v>1.4823999999999997</v>
      </c>
      <c r="N45" s="36">
        <f xml:space="preserve"> SUMIFS( F_Inputs!P:P, F_Inputs!$A:$A, $B45, F_Inputs!$B:$B, $Q45 )</f>
        <v>1.3981999999999997</v>
      </c>
      <c r="O45" s="36">
        <f xml:space="preserve"> SUMIFS( F_Inputs!Q:Q, F_Inputs!$A:$A, $B45, F_Inputs!$B:$B, $Q45 )</f>
        <v>1.3139999999999996</v>
      </c>
      <c r="P45" s="36">
        <f xml:space="preserve"> SUMIFS( F_Inputs!R:R, F_Inputs!$A:$A, $B45, F_Inputs!$B:$B, $Q45 )</f>
        <v>1.23</v>
      </c>
      <c r="Q45" s="20" t="s">
        <v>225</v>
      </c>
    </row>
    <row r="46" spans="1:36">
      <c r="A46" s="24" t="s">
        <v>125</v>
      </c>
      <c r="B46" s="20" t="s">
        <v>100</v>
      </c>
      <c r="C46" s="20" t="s">
        <v>156</v>
      </c>
      <c r="D46" s="20" t="s">
        <v>224</v>
      </c>
      <c r="E46" s="34" t="s">
        <v>220</v>
      </c>
      <c r="F46" s="34" t="s">
        <v>220</v>
      </c>
      <c r="G46" s="32">
        <v>1.68</v>
      </c>
      <c r="H46" s="32">
        <v>1.63</v>
      </c>
      <c r="I46" s="32">
        <v>1.58</v>
      </c>
      <c r="J46" s="32">
        <v>1.44</v>
      </c>
      <c r="K46" s="32">
        <v>1.34</v>
      </c>
      <c r="L46" s="36">
        <f xml:space="preserve"> SUMIFS( F_Inputs!N:N, F_Inputs!$A:$A, $B46, F_Inputs!$B:$B, $Q46 )</f>
        <v>1.5665999999999998</v>
      </c>
      <c r="M46" s="36">
        <f xml:space="preserve"> SUMIFS( F_Inputs!O:O, F_Inputs!$A:$A, $B46, F_Inputs!$B:$B, $Q46 )</f>
        <v>1.4823999999999997</v>
      </c>
      <c r="N46" s="36">
        <f xml:space="preserve"> SUMIFS( F_Inputs!P:P, F_Inputs!$A:$A, $B46, F_Inputs!$B:$B, $Q46 )</f>
        <v>1.3981999999999997</v>
      </c>
      <c r="O46" s="36">
        <f xml:space="preserve"> SUMIFS( F_Inputs!Q:Q, F_Inputs!$A:$A, $B46, F_Inputs!$B:$B, $Q46 )</f>
        <v>1.3139999999999996</v>
      </c>
      <c r="P46" s="36">
        <f xml:space="preserve"> SUMIFS( F_Inputs!R:R, F_Inputs!$A:$A, $B46, F_Inputs!$B:$B, $Q46 )</f>
        <v>1.23</v>
      </c>
      <c r="Q46" s="20" t="s">
        <v>225</v>
      </c>
    </row>
    <row r="47" spans="1:36">
      <c r="A47" s="24" t="s">
        <v>125</v>
      </c>
      <c r="B47" s="20" t="s">
        <v>101</v>
      </c>
      <c r="C47" s="20" t="s">
        <v>156</v>
      </c>
      <c r="D47" s="20" t="s">
        <v>224</v>
      </c>
      <c r="E47" s="34" t="s">
        <v>220</v>
      </c>
      <c r="F47" s="34" t="s">
        <v>220</v>
      </c>
      <c r="G47" s="32">
        <v>1.68</v>
      </c>
      <c r="H47" s="32">
        <v>1.63</v>
      </c>
      <c r="I47" s="32">
        <v>1.58</v>
      </c>
      <c r="J47" s="32">
        <v>1.44</v>
      </c>
      <c r="K47" s="32">
        <v>1.34</v>
      </c>
      <c r="L47" s="36">
        <f xml:space="preserve"> SUMIFS( F_Inputs!N:N, F_Inputs!$A:$A, $B47, F_Inputs!$B:$B, $Q47 )</f>
        <v>2.2799999999999998</v>
      </c>
      <c r="M47" s="36">
        <f xml:space="preserve"> SUMIFS( F_Inputs!O:O, F_Inputs!$A:$A, $B47, F_Inputs!$B:$B, $Q47 )</f>
        <v>2.2799999999999998</v>
      </c>
      <c r="N47" s="36">
        <f xml:space="preserve"> SUMIFS( F_Inputs!P:P, F_Inputs!$A:$A, $B47, F_Inputs!$B:$B, $Q47 )</f>
        <v>1.82</v>
      </c>
      <c r="O47" s="36">
        <f xml:space="preserve"> SUMIFS( F_Inputs!Q:Q, F_Inputs!$A:$A, $B47, F_Inputs!$B:$B, $Q47 )</f>
        <v>1.82</v>
      </c>
      <c r="P47" s="36">
        <f xml:space="preserve"> SUMIFS( F_Inputs!R:R, F_Inputs!$A:$A, $B47, F_Inputs!$B:$B, $Q47 )</f>
        <v>1.82</v>
      </c>
      <c r="Q47" s="20" t="s">
        <v>225</v>
      </c>
    </row>
    <row r="48" spans="1:36">
      <c r="A48" s="24" t="s">
        <v>125</v>
      </c>
      <c r="B48" s="20" t="s">
        <v>102</v>
      </c>
      <c r="C48" s="20" t="s">
        <v>156</v>
      </c>
      <c r="D48" s="20" t="s">
        <v>224</v>
      </c>
      <c r="E48" s="34" t="s">
        <v>220</v>
      </c>
      <c r="F48" s="34" t="s">
        <v>220</v>
      </c>
      <c r="G48" s="32">
        <v>1.68</v>
      </c>
      <c r="H48" s="32">
        <v>1.63</v>
      </c>
      <c r="I48" s="32">
        <v>1.58</v>
      </c>
      <c r="J48" s="32">
        <v>1.44</v>
      </c>
      <c r="K48" s="32">
        <v>1.34</v>
      </c>
      <c r="L48" s="36">
        <f xml:space="preserve"> SUMIFS( F_Inputs!N:N, F_Inputs!$A:$A, $B48, F_Inputs!$B:$B, $Q48 )</f>
        <v>1.5665999999999998</v>
      </c>
      <c r="M48" s="36">
        <f xml:space="preserve"> SUMIFS( F_Inputs!O:O, F_Inputs!$A:$A, $B48, F_Inputs!$B:$B, $Q48 )</f>
        <v>1.4823999999999997</v>
      </c>
      <c r="N48" s="36">
        <f xml:space="preserve"> SUMIFS( F_Inputs!P:P, F_Inputs!$A:$A, $B48, F_Inputs!$B:$B, $Q48 )</f>
        <v>1.3981999999999997</v>
      </c>
      <c r="O48" s="36">
        <f xml:space="preserve"> SUMIFS( F_Inputs!Q:Q, F_Inputs!$A:$A, $B48, F_Inputs!$B:$B, $Q48 )</f>
        <v>1.3139999999999996</v>
      </c>
      <c r="P48" s="36">
        <f xml:space="preserve"> SUMIFS( F_Inputs!R:R, F_Inputs!$A:$A, $B48, F_Inputs!$B:$B, $Q48 )</f>
        <v>1.23</v>
      </c>
      <c r="Q48" s="20" t="s">
        <v>225</v>
      </c>
    </row>
    <row r="49" spans="1:17">
      <c r="A49" s="24" t="s">
        <v>125</v>
      </c>
      <c r="B49" s="20" t="s">
        <v>103</v>
      </c>
      <c r="C49" s="20" t="s">
        <v>156</v>
      </c>
      <c r="D49" s="20" t="s">
        <v>224</v>
      </c>
      <c r="E49" s="34" t="s">
        <v>220</v>
      </c>
      <c r="F49" s="34" t="s">
        <v>220</v>
      </c>
      <c r="G49" s="32">
        <v>1.68</v>
      </c>
      <c r="H49" s="32">
        <v>1.63</v>
      </c>
      <c r="I49" s="32">
        <v>1.58</v>
      </c>
      <c r="J49" s="32">
        <v>1.44</v>
      </c>
      <c r="K49" s="32">
        <v>1.34</v>
      </c>
      <c r="L49" s="36">
        <f xml:space="preserve"> SUMIFS( F_Inputs!N:N, F_Inputs!$A:$A, $B49, F_Inputs!$B:$B, $Q49 )</f>
        <v>1.5665999999999998</v>
      </c>
      <c r="M49" s="36">
        <f xml:space="preserve"> SUMIFS( F_Inputs!O:O, F_Inputs!$A:$A, $B49, F_Inputs!$B:$B, $Q49 )</f>
        <v>1.4823999999999997</v>
      </c>
      <c r="N49" s="36">
        <f xml:space="preserve"> SUMIFS( F_Inputs!P:P, F_Inputs!$A:$A, $B49, F_Inputs!$B:$B, $Q49 )</f>
        <v>1.3981999999999997</v>
      </c>
      <c r="O49" s="36">
        <f xml:space="preserve"> SUMIFS( F_Inputs!Q:Q, F_Inputs!$A:$A, $B49, F_Inputs!$B:$B, $Q49 )</f>
        <v>1.3139999999999996</v>
      </c>
      <c r="P49" s="36">
        <f xml:space="preserve"> SUMIFS( F_Inputs!R:R, F_Inputs!$A:$A, $B49, F_Inputs!$B:$B, $Q49 )</f>
        <v>1.23</v>
      </c>
      <c r="Q49" s="20" t="s">
        <v>225</v>
      </c>
    </row>
    <row r="50" spans="1:17">
      <c r="A50" s="24" t="s">
        <v>125</v>
      </c>
      <c r="B50" s="20" t="s">
        <v>104</v>
      </c>
      <c r="C50" s="20" t="s">
        <v>156</v>
      </c>
      <c r="D50" s="20" t="s">
        <v>224</v>
      </c>
      <c r="E50" s="34" t="s">
        <v>220</v>
      </c>
      <c r="F50" s="34" t="s">
        <v>220</v>
      </c>
      <c r="G50" s="32">
        <v>1.68</v>
      </c>
      <c r="H50" s="32">
        <v>1.63</v>
      </c>
      <c r="I50" s="32">
        <v>1.58</v>
      </c>
      <c r="J50" s="32">
        <v>1.44</v>
      </c>
      <c r="K50" s="32">
        <v>1.34</v>
      </c>
      <c r="L50" s="36">
        <f xml:space="preserve"> SUMIFS( F_Inputs!N:N, F_Inputs!$A:$A, $B50, F_Inputs!$B:$B, $Q50 )</f>
        <v>1.5665999999999998</v>
      </c>
      <c r="M50" s="36">
        <f xml:space="preserve"> SUMIFS( F_Inputs!O:O, F_Inputs!$A:$A, $B50, F_Inputs!$B:$B, $Q50 )</f>
        <v>1.4823999999999997</v>
      </c>
      <c r="N50" s="36">
        <f xml:space="preserve"> SUMIFS( F_Inputs!P:P, F_Inputs!$A:$A, $B50, F_Inputs!$B:$B, $Q50 )</f>
        <v>1.3981999999999997</v>
      </c>
      <c r="O50" s="36">
        <f xml:space="preserve"> SUMIFS( F_Inputs!Q:Q, F_Inputs!$A:$A, $B50, F_Inputs!$B:$B, $Q50 )</f>
        <v>1.3139999999999996</v>
      </c>
      <c r="P50" s="36">
        <f xml:space="preserve"> SUMIFS( F_Inputs!R:R, F_Inputs!$A:$A, $B50, F_Inputs!$B:$B, $Q50 )</f>
        <v>1.23</v>
      </c>
      <c r="Q50" s="20" t="s">
        <v>225</v>
      </c>
    </row>
    <row r="51" spans="1:17">
      <c r="A51" s="24" t="s">
        <v>125</v>
      </c>
      <c r="B51" s="20" t="s">
        <v>105</v>
      </c>
      <c r="C51" s="20" t="s">
        <v>156</v>
      </c>
      <c r="D51" s="20" t="s">
        <v>224</v>
      </c>
      <c r="E51" s="34" t="s">
        <v>220</v>
      </c>
      <c r="F51" s="34" t="s">
        <v>220</v>
      </c>
      <c r="G51" s="32">
        <v>1.68</v>
      </c>
      <c r="H51" s="32">
        <v>1.63</v>
      </c>
      <c r="I51" s="32">
        <v>1.58</v>
      </c>
      <c r="J51" s="32">
        <v>1.44</v>
      </c>
      <c r="K51" s="32">
        <v>1.34</v>
      </c>
      <c r="L51" s="36">
        <f xml:space="preserve"> SUMIFS( F_Inputs!N:N, F_Inputs!$A:$A, $B51, F_Inputs!$B:$B, $Q51 )</f>
        <v>1.5665999999999998</v>
      </c>
      <c r="M51" s="36">
        <f xml:space="preserve"> SUMIFS( F_Inputs!O:O, F_Inputs!$A:$A, $B51, F_Inputs!$B:$B, $Q51 )</f>
        <v>1.4823999999999997</v>
      </c>
      <c r="N51" s="36">
        <f xml:space="preserve"> SUMIFS( F_Inputs!P:P, F_Inputs!$A:$A, $B51, F_Inputs!$B:$B, $Q51 )</f>
        <v>1.3981999999999997</v>
      </c>
      <c r="O51" s="36">
        <f xml:space="preserve"> SUMIFS( F_Inputs!Q:Q, F_Inputs!$A:$A, $B51, F_Inputs!$B:$B, $Q51 )</f>
        <v>1.3139999999999996</v>
      </c>
      <c r="P51" s="36">
        <f xml:space="preserve"> SUMIFS( F_Inputs!R:R, F_Inputs!$A:$A, $B51, F_Inputs!$B:$B, $Q51 )</f>
        <v>1.23</v>
      </c>
      <c r="Q51" s="20" t="s">
        <v>225</v>
      </c>
    </row>
    <row r="52" spans="1:17">
      <c r="A52" s="24" t="s">
        <v>125</v>
      </c>
      <c r="B52" s="20" t="s">
        <v>106</v>
      </c>
      <c r="C52" s="20" t="s">
        <v>156</v>
      </c>
      <c r="D52" s="20" t="s">
        <v>224</v>
      </c>
      <c r="E52" s="34" t="s">
        <v>220</v>
      </c>
      <c r="F52" s="34" t="s">
        <v>220</v>
      </c>
      <c r="G52" s="32">
        <v>1.68</v>
      </c>
      <c r="H52" s="32">
        <v>1.63</v>
      </c>
      <c r="I52" s="32">
        <v>1.58</v>
      </c>
      <c r="J52" s="32">
        <v>1.44</v>
      </c>
      <c r="K52" s="32">
        <v>1.34</v>
      </c>
      <c r="L52" s="36">
        <f xml:space="preserve"> SUMIFS( F_Inputs!N:N, F_Inputs!$A:$A, $B52, F_Inputs!$B:$B, $Q52 )</f>
        <v>1.5665999999999998</v>
      </c>
      <c r="M52" s="36">
        <f xml:space="preserve"> SUMIFS( F_Inputs!O:O, F_Inputs!$A:$A, $B52, F_Inputs!$B:$B, $Q52 )</f>
        <v>1.4823999999999997</v>
      </c>
      <c r="N52" s="36">
        <f xml:space="preserve"> SUMIFS( F_Inputs!P:P, F_Inputs!$A:$A, $B52, F_Inputs!$B:$B, $Q52 )</f>
        <v>1.3981999999999997</v>
      </c>
      <c r="O52" s="36">
        <f xml:space="preserve"> SUMIFS( F_Inputs!Q:Q, F_Inputs!$A:$A, $B52, F_Inputs!$B:$B, $Q52 )</f>
        <v>1.3139999999999996</v>
      </c>
      <c r="P52" s="36">
        <f xml:space="preserve"> SUMIFS( F_Inputs!R:R, F_Inputs!$A:$A, $B52, F_Inputs!$B:$B, $Q52 )</f>
        <v>1.23</v>
      </c>
      <c r="Q52" s="20" t="s">
        <v>225</v>
      </c>
    </row>
    <row r="53" spans="1:17">
      <c r="A53" s="24" t="s">
        <v>125</v>
      </c>
      <c r="B53" s="20" t="s">
        <v>107</v>
      </c>
      <c r="C53" s="20" t="s">
        <v>156</v>
      </c>
      <c r="D53" s="20" t="s">
        <v>224</v>
      </c>
      <c r="E53" s="34" t="s">
        <v>220</v>
      </c>
      <c r="F53" s="34" t="s">
        <v>220</v>
      </c>
      <c r="G53" s="32">
        <v>1.68</v>
      </c>
      <c r="H53" s="32">
        <v>1.63</v>
      </c>
      <c r="I53" s="32">
        <v>1.58</v>
      </c>
      <c r="J53" s="32">
        <v>1.44</v>
      </c>
      <c r="K53" s="32">
        <v>1.34</v>
      </c>
      <c r="L53" s="36">
        <f xml:space="preserve"> SUMIFS( F_Inputs!N:N, F_Inputs!$A:$A, $B53, F_Inputs!$B:$B, $Q53 )</f>
        <v>2.4379999999999997</v>
      </c>
      <c r="M53" s="36">
        <f xml:space="preserve"> SUMIFS( F_Inputs!O:O, F_Inputs!$A:$A, $B53, F_Inputs!$B:$B, $Q53 )</f>
        <v>2.2259999999999995</v>
      </c>
      <c r="N53" s="36">
        <f xml:space="preserve"> SUMIFS( F_Inputs!P:P, F_Inputs!$A:$A, $B53, F_Inputs!$B:$B, $Q53 )</f>
        <v>2.0139999999999993</v>
      </c>
      <c r="O53" s="36">
        <f xml:space="preserve"> SUMIFS( F_Inputs!Q:Q, F_Inputs!$A:$A, $B53, F_Inputs!$B:$B, $Q53 )</f>
        <v>1.8019999999999994</v>
      </c>
      <c r="P53" s="36">
        <f xml:space="preserve"> SUMIFS( F_Inputs!R:R, F_Inputs!$A:$A, $B53, F_Inputs!$B:$B, $Q53 )</f>
        <v>1.59</v>
      </c>
      <c r="Q53" s="20" t="s">
        <v>225</v>
      </c>
    </row>
    <row r="54" spans="1:17">
      <c r="A54" s="24" t="s">
        <v>125</v>
      </c>
      <c r="B54" s="20" t="s">
        <v>108</v>
      </c>
      <c r="C54" s="20" t="s">
        <v>156</v>
      </c>
      <c r="D54" s="20" t="s">
        <v>224</v>
      </c>
      <c r="E54" s="34" t="s">
        <v>220</v>
      </c>
      <c r="F54" s="34" t="s">
        <v>220</v>
      </c>
      <c r="G54" s="32">
        <v>1.68</v>
      </c>
      <c r="H54" s="32">
        <v>1.63</v>
      </c>
      <c r="I54" s="32">
        <v>1.58</v>
      </c>
      <c r="J54" s="32">
        <v>1.44</v>
      </c>
      <c r="K54" s="32">
        <v>1.34</v>
      </c>
      <c r="L54" s="36">
        <f xml:space="preserve"> SUMIFS( F_Inputs!N:N, F_Inputs!$A:$A, $B54, F_Inputs!$B:$B, $Q54 )</f>
        <v>1.5665999999999998</v>
      </c>
      <c r="M54" s="36">
        <f xml:space="preserve"> SUMIFS( F_Inputs!O:O, F_Inputs!$A:$A, $B54, F_Inputs!$B:$B, $Q54 )</f>
        <v>1.4823999999999997</v>
      </c>
      <c r="N54" s="36">
        <f xml:space="preserve"> SUMIFS( F_Inputs!P:P, F_Inputs!$A:$A, $B54, F_Inputs!$B:$B, $Q54 )</f>
        <v>1.3981999999999997</v>
      </c>
      <c r="O54" s="36">
        <f xml:space="preserve"> SUMIFS( F_Inputs!Q:Q, F_Inputs!$A:$A, $B54, F_Inputs!$B:$B, $Q54 )</f>
        <v>1.3139999999999996</v>
      </c>
      <c r="P54" s="36">
        <f xml:space="preserve"> SUMIFS( F_Inputs!R:R, F_Inputs!$A:$A, $B54, F_Inputs!$B:$B, $Q54 )</f>
        <v>1.23</v>
      </c>
      <c r="Q54" s="20" t="s">
        <v>225</v>
      </c>
    </row>
    <row r="55" spans="1:17">
      <c r="A55" s="24" t="s">
        <v>125</v>
      </c>
      <c r="B55" s="20" t="s">
        <v>109</v>
      </c>
      <c r="C55" s="20" t="s">
        <v>156</v>
      </c>
      <c r="D55" s="20" t="s">
        <v>224</v>
      </c>
      <c r="E55" s="34" t="s">
        <v>220</v>
      </c>
      <c r="F55" s="34" t="s">
        <v>220</v>
      </c>
      <c r="G55" s="32">
        <v>1.68</v>
      </c>
      <c r="H55" s="32">
        <v>1.63</v>
      </c>
      <c r="I55" s="32">
        <v>1.58</v>
      </c>
      <c r="J55" s="32">
        <v>1.44</v>
      </c>
      <c r="K55" s="32">
        <v>1.34</v>
      </c>
      <c r="L55" s="36">
        <f xml:space="preserve"> SUMIFS( F_Inputs!N:N, F_Inputs!$A:$A, $B55, F_Inputs!$B:$B, $Q55 )</f>
        <v>1.5665999999999998</v>
      </c>
      <c r="M55" s="36">
        <f xml:space="preserve"> SUMIFS( F_Inputs!O:O, F_Inputs!$A:$A, $B55, F_Inputs!$B:$B, $Q55 )</f>
        <v>1.4823999999999997</v>
      </c>
      <c r="N55" s="36">
        <f xml:space="preserve"> SUMIFS( F_Inputs!P:P, F_Inputs!$A:$A, $B55, F_Inputs!$B:$B, $Q55 )</f>
        <v>1.3981999999999997</v>
      </c>
      <c r="O55" s="36">
        <f xml:space="preserve"> SUMIFS( F_Inputs!Q:Q, F_Inputs!$A:$A, $B55, F_Inputs!$B:$B, $Q55 )</f>
        <v>1.3139999999999996</v>
      </c>
      <c r="P55" s="36">
        <f xml:space="preserve"> SUMIFS( F_Inputs!R:R, F_Inputs!$A:$A, $B55, F_Inputs!$B:$B, $Q55 )</f>
        <v>1.23</v>
      </c>
      <c r="Q55" s="20" t="s">
        <v>225</v>
      </c>
    </row>
    <row r="56" spans="1:17">
      <c r="A56" s="24" t="s">
        <v>163</v>
      </c>
      <c r="B56" s="20" t="s">
        <v>68</v>
      </c>
      <c r="C56" s="20" t="s">
        <v>156</v>
      </c>
      <c r="D56" s="20" t="s">
        <v>224</v>
      </c>
      <c r="E56" s="34" t="s">
        <v>220</v>
      </c>
      <c r="F56" s="34" t="s">
        <v>220</v>
      </c>
      <c r="G56" s="33">
        <v>14.694950911640953</v>
      </c>
      <c r="H56" s="33">
        <v>14.41350504698921</v>
      </c>
      <c r="I56" s="33">
        <v>14.239470936303515</v>
      </c>
      <c r="J56" s="33">
        <v>14.065436825617821</v>
      </c>
      <c r="K56" s="33">
        <v>13.891402714932127</v>
      </c>
      <c r="L56" s="72">
        <v>14.36</v>
      </c>
      <c r="M56" s="72">
        <v>14.24</v>
      </c>
      <c r="N56" s="72">
        <v>14.12</v>
      </c>
      <c r="O56" s="72">
        <v>14</v>
      </c>
      <c r="P56" s="72">
        <v>13.86</v>
      </c>
      <c r="Q56" s="20" t="s">
        <v>226</v>
      </c>
    </row>
    <row r="57" spans="1:17">
      <c r="A57" s="24" t="s">
        <v>163</v>
      </c>
      <c r="B57" s="20" t="s">
        <v>100</v>
      </c>
      <c r="C57" s="20" t="s">
        <v>156</v>
      </c>
      <c r="D57" s="20" t="s">
        <v>224</v>
      </c>
      <c r="E57" s="34" t="s">
        <v>220</v>
      </c>
      <c r="F57" s="34" t="s">
        <v>220</v>
      </c>
      <c r="G57" s="33">
        <v>26.7</v>
      </c>
      <c r="H57" s="33">
        <v>25.29</v>
      </c>
      <c r="I57" s="33">
        <v>23.89</v>
      </c>
      <c r="J57" s="33">
        <v>22.48</v>
      </c>
      <c r="K57" s="33">
        <v>21.08</v>
      </c>
      <c r="L57" s="73">
        <v>20.13</v>
      </c>
      <c r="M57" s="73">
        <v>19.18</v>
      </c>
      <c r="N57" s="73">
        <v>18.23</v>
      </c>
      <c r="O57" s="73">
        <v>17.28</v>
      </c>
      <c r="P57" s="73">
        <v>16.34</v>
      </c>
      <c r="Q57" s="20" t="s">
        <v>226</v>
      </c>
    </row>
    <row r="58" spans="1:17">
      <c r="A58" s="24" t="s">
        <v>163</v>
      </c>
      <c r="B58" s="20" t="s">
        <v>101</v>
      </c>
      <c r="C58" s="20" t="s">
        <v>156</v>
      </c>
      <c r="D58" s="20" t="s">
        <v>224</v>
      </c>
      <c r="E58" s="34" t="s">
        <v>220</v>
      </c>
      <c r="F58" s="34" t="s">
        <v>220</v>
      </c>
      <c r="G58" s="33"/>
      <c r="H58" s="33"/>
      <c r="I58" s="33"/>
      <c r="J58" s="33"/>
      <c r="K58" s="33"/>
      <c r="L58" s="73">
        <v>16.97</v>
      </c>
      <c r="M58" s="73">
        <v>16.47</v>
      </c>
      <c r="N58" s="73">
        <v>15.97</v>
      </c>
      <c r="O58" s="73">
        <v>15.47</v>
      </c>
      <c r="P58" s="73">
        <v>14.98</v>
      </c>
      <c r="Q58" s="20" t="s">
        <v>226</v>
      </c>
    </row>
    <row r="59" spans="1:17">
      <c r="A59" s="24" t="s">
        <v>163</v>
      </c>
      <c r="B59" s="20" t="s">
        <v>102</v>
      </c>
      <c r="C59" s="20" t="s">
        <v>156</v>
      </c>
      <c r="D59" s="20" t="s">
        <v>224</v>
      </c>
      <c r="E59" s="34" t="s">
        <v>220</v>
      </c>
      <c r="F59" s="34" t="s">
        <v>220</v>
      </c>
      <c r="G59" s="33">
        <v>26.13953488372093</v>
      </c>
      <c r="H59" s="33">
        <v>24.602929838087896</v>
      </c>
      <c r="I59" s="33">
        <v>23.199691595990746</v>
      </c>
      <c r="J59" s="33">
        <v>21.804163454124904</v>
      </c>
      <c r="K59" s="33">
        <v>20.408635312259058</v>
      </c>
      <c r="L59" s="73">
        <v>20</v>
      </c>
      <c r="M59" s="73">
        <v>19.059999999999999</v>
      </c>
      <c r="N59" s="73">
        <v>18.12</v>
      </c>
      <c r="O59" s="84">
        <v>17.18</v>
      </c>
      <c r="P59" s="73">
        <v>16.25</v>
      </c>
      <c r="Q59" s="20" t="s">
        <v>226</v>
      </c>
    </row>
    <row r="60" spans="1:17">
      <c r="A60" s="24" t="s">
        <v>163</v>
      </c>
      <c r="B60" s="20" t="s">
        <v>103</v>
      </c>
      <c r="C60" s="20" t="s">
        <v>156</v>
      </c>
      <c r="D60" s="20" t="s">
        <v>224</v>
      </c>
      <c r="E60" s="34" t="s">
        <v>220</v>
      </c>
      <c r="F60" s="34" t="s">
        <v>220</v>
      </c>
      <c r="G60" s="33">
        <v>8.6706443914081142</v>
      </c>
      <c r="H60" s="33">
        <v>8.4994054696789529</v>
      </c>
      <c r="I60" s="33">
        <v>8.3590963139120102</v>
      </c>
      <c r="J60" s="33">
        <v>8.2187871581450658</v>
      </c>
      <c r="K60" s="33">
        <v>8.0784780023781213</v>
      </c>
      <c r="L60" s="73">
        <v>11.18</v>
      </c>
      <c r="M60" s="73">
        <v>10.67</v>
      </c>
      <c r="N60" s="73">
        <v>10.16</v>
      </c>
      <c r="O60" s="73">
        <v>9.65</v>
      </c>
      <c r="P60" s="73">
        <v>9.1199999999999992</v>
      </c>
      <c r="Q60" s="20" t="s">
        <v>226</v>
      </c>
    </row>
    <row r="61" spans="1:17">
      <c r="A61" s="24" t="s">
        <v>163</v>
      </c>
      <c r="B61" s="20" t="s">
        <v>104</v>
      </c>
      <c r="C61" s="20" t="s">
        <v>156</v>
      </c>
      <c r="D61" s="20" t="s">
        <v>224</v>
      </c>
      <c r="E61" s="34" t="s">
        <v>220</v>
      </c>
      <c r="F61" s="34" t="s">
        <v>220</v>
      </c>
      <c r="G61" s="33">
        <v>21.651495448634591</v>
      </c>
      <c r="H61" s="33">
        <v>19.716494845360824</v>
      </c>
      <c r="I61" s="33">
        <v>17.976804123711339</v>
      </c>
      <c r="J61" s="33">
        <v>16.237113402061855</v>
      </c>
      <c r="K61" s="33">
        <v>14.471649484536082</v>
      </c>
      <c r="L61" s="73">
        <v>14.51</v>
      </c>
      <c r="M61" s="73">
        <v>13.97</v>
      </c>
      <c r="N61" s="73">
        <v>13.43</v>
      </c>
      <c r="O61" s="73">
        <v>12.89</v>
      </c>
      <c r="P61" s="73">
        <v>12.36</v>
      </c>
      <c r="Q61" s="20" t="s">
        <v>226</v>
      </c>
    </row>
    <row r="62" spans="1:17">
      <c r="A62" s="24" t="s">
        <v>163</v>
      </c>
      <c r="B62" s="20" t="s">
        <v>105</v>
      </c>
      <c r="C62" s="20" t="s">
        <v>156</v>
      </c>
      <c r="D62" s="20" t="s">
        <v>224</v>
      </c>
      <c r="E62" s="34" t="s">
        <v>220</v>
      </c>
      <c r="F62" s="34" t="s">
        <v>220</v>
      </c>
      <c r="G62" s="33">
        <v>21.950248756218905</v>
      </c>
      <c r="H62" s="33">
        <v>20.5</v>
      </c>
      <c r="I62" s="33">
        <v>19.242574257425744</v>
      </c>
      <c r="J62" s="33">
        <v>18.326732673267326</v>
      </c>
      <c r="K62" s="33">
        <v>17.450495049504951</v>
      </c>
      <c r="L62" s="73">
        <v>17.09</v>
      </c>
      <c r="M62" s="73">
        <v>16.32</v>
      </c>
      <c r="N62" s="73">
        <v>15.55</v>
      </c>
      <c r="O62" s="73">
        <v>14.78</v>
      </c>
      <c r="P62" s="73">
        <v>14.02</v>
      </c>
      <c r="Q62" s="20" t="s">
        <v>226</v>
      </c>
    </row>
    <row r="63" spans="1:17">
      <c r="A63" s="24" t="s">
        <v>163</v>
      </c>
      <c r="B63" s="20" t="s">
        <v>106</v>
      </c>
      <c r="C63" s="20" t="s">
        <v>156</v>
      </c>
      <c r="D63" s="20" t="s">
        <v>224</v>
      </c>
      <c r="E63" s="34" t="s">
        <v>220</v>
      </c>
      <c r="F63" s="34" t="s">
        <v>220</v>
      </c>
      <c r="G63" s="33"/>
      <c r="H63" s="33"/>
      <c r="I63" s="33"/>
      <c r="J63" s="33"/>
      <c r="K63" s="33"/>
      <c r="L63" s="84">
        <v>9.16</v>
      </c>
      <c r="M63" s="73">
        <v>9.16</v>
      </c>
      <c r="N63" s="73">
        <v>9.16</v>
      </c>
      <c r="O63" s="73">
        <v>9.16</v>
      </c>
      <c r="P63" s="73">
        <v>9.16</v>
      </c>
      <c r="Q63" s="20" t="s">
        <v>226</v>
      </c>
    </row>
    <row r="64" spans="1:17">
      <c r="A64" s="24" t="s">
        <v>163</v>
      </c>
      <c r="B64" s="20" t="s">
        <v>107</v>
      </c>
      <c r="C64" s="20" t="s">
        <v>156</v>
      </c>
      <c r="D64" s="20" t="s">
        <v>224</v>
      </c>
      <c r="E64" s="34" t="s">
        <v>220</v>
      </c>
      <c r="F64" s="34" t="s">
        <v>220</v>
      </c>
      <c r="G64" s="33">
        <v>20.102790014684288</v>
      </c>
      <c r="H64" s="33">
        <v>19.21665695981363</v>
      </c>
      <c r="I64" s="33">
        <v>18.497379149679674</v>
      </c>
      <c r="J64" s="33">
        <v>17.781013395457194</v>
      </c>
      <c r="K64" s="33">
        <v>17.061735585323238</v>
      </c>
      <c r="L64" s="73">
        <v>16.87</v>
      </c>
      <c r="M64" s="73">
        <v>16.07</v>
      </c>
      <c r="N64" s="73">
        <v>15.27</v>
      </c>
      <c r="O64" s="73">
        <v>14.47</v>
      </c>
      <c r="P64" s="73">
        <v>13.65</v>
      </c>
      <c r="Q64" s="20" t="s">
        <v>226</v>
      </c>
    </row>
    <row r="65" spans="1:17">
      <c r="A65" s="24" t="s">
        <v>163</v>
      </c>
      <c r="B65" s="20" t="s">
        <v>108</v>
      </c>
      <c r="C65" s="20" t="s">
        <v>156</v>
      </c>
      <c r="D65" s="20" t="s">
        <v>224</v>
      </c>
      <c r="E65" s="34" t="s">
        <v>220</v>
      </c>
      <c r="F65" s="34" t="s">
        <v>220</v>
      </c>
      <c r="G65" s="33">
        <v>17.07</v>
      </c>
      <c r="H65" s="33">
        <v>16.73</v>
      </c>
      <c r="I65" s="33">
        <v>16.38</v>
      </c>
      <c r="J65" s="33">
        <v>16.03</v>
      </c>
      <c r="K65" s="33">
        <v>15.68</v>
      </c>
      <c r="L65" s="73">
        <v>15.16</v>
      </c>
      <c r="M65" s="73">
        <v>14.64</v>
      </c>
      <c r="N65" s="73">
        <v>14.12</v>
      </c>
      <c r="O65" s="73">
        <v>13.6</v>
      </c>
      <c r="P65" s="73">
        <v>13.07</v>
      </c>
      <c r="Q65" s="20" t="s">
        <v>226</v>
      </c>
    </row>
    <row r="66" spans="1:17">
      <c r="A66" s="24" t="s">
        <v>163</v>
      </c>
      <c r="B66" s="20" t="s">
        <v>109</v>
      </c>
      <c r="C66" s="20" t="s">
        <v>156</v>
      </c>
      <c r="D66" s="20" t="s">
        <v>224</v>
      </c>
      <c r="E66" s="34" t="s">
        <v>220</v>
      </c>
      <c r="F66" s="34" t="s">
        <v>220</v>
      </c>
      <c r="G66" s="33">
        <v>30.86303134392443</v>
      </c>
      <c r="H66" s="33">
        <v>29.036247334754798</v>
      </c>
      <c r="I66" s="33">
        <v>27.424307036247335</v>
      </c>
      <c r="J66" s="33">
        <v>25.812366737739872</v>
      </c>
      <c r="K66" s="33">
        <v>24.200426439232409</v>
      </c>
      <c r="L66" s="36">
        <f xml:space="preserve"> SUMIFS( F_Inputs!N:N, F_Inputs!$A:$A, $B66, F_Inputs!$B:$B, $Q66 )</f>
        <v>23.05</v>
      </c>
      <c r="M66" s="36">
        <f xml:space="preserve"> SUMIFS( F_Inputs!O:O, F_Inputs!$A:$A, $B66, F_Inputs!$B:$B, $Q66 )</f>
        <v>21.25</v>
      </c>
      <c r="N66" s="36">
        <f xml:space="preserve"> SUMIFS( F_Inputs!P:P, F_Inputs!$A:$A, $B66, F_Inputs!$B:$B, $Q66 )</f>
        <v>19.45</v>
      </c>
      <c r="O66" s="36">
        <f xml:space="preserve"> SUMIFS( F_Inputs!Q:Q, F_Inputs!$A:$A, $B66, F_Inputs!$B:$B, $Q66 )</f>
        <v>17.649999999999999</v>
      </c>
      <c r="P66" s="36">
        <f xml:space="preserve"> SUMIFS( F_Inputs!R:R, F_Inputs!$A:$A, $B66, F_Inputs!$B:$B, $Q66 )</f>
        <v>15.86</v>
      </c>
      <c r="Q66" s="20" t="s">
        <v>227</v>
      </c>
    </row>
    <row r="67" spans="1:17">
      <c r="A67" s="24" t="s">
        <v>121</v>
      </c>
      <c r="B67" s="20" t="s">
        <v>68</v>
      </c>
      <c r="C67" s="20" t="s">
        <v>156</v>
      </c>
      <c r="D67" s="20" t="s">
        <v>223</v>
      </c>
      <c r="E67" s="34"/>
      <c r="F67" s="34"/>
      <c r="G67" s="71">
        <v>8.0000000000000002E-3</v>
      </c>
      <c r="H67" s="71">
        <v>0.02</v>
      </c>
      <c r="I67" s="71">
        <v>3.2000000000000001E-2</v>
      </c>
      <c r="J67" s="71">
        <v>4.4999999999999998E-2</v>
      </c>
      <c r="K67" s="71">
        <v>5.5999999999999994E-2</v>
      </c>
      <c r="L67" s="75">
        <f xml:space="preserve"> SUMIFS( F_Inputs!N:N, F_Inputs!$A:$A, $B67, F_Inputs!$B:$B, $Q67 )</f>
        <v>4.8000000000000001E-2</v>
      </c>
      <c r="M67" s="75">
        <f xml:space="preserve"> SUMIFS( F_Inputs!O:O, F_Inputs!$A:$A, $B67, F_Inputs!$B:$B, $Q67 )</f>
        <v>5.5E-2</v>
      </c>
      <c r="N67" s="75">
        <f xml:space="preserve"> SUMIFS( F_Inputs!P:P, F_Inputs!$A:$A, $B67, F_Inputs!$B:$B, $Q67 )</f>
        <v>5.6000000000000008E-2</v>
      </c>
      <c r="O67" s="75">
        <f xml:space="preserve"> SUMIFS( F_Inputs!Q:Q, F_Inputs!$A:$A, $B67, F_Inputs!$B:$B, $Q67 )</f>
        <v>6.0999999999999999E-2</v>
      </c>
      <c r="P67" s="75">
        <f xml:space="preserve"> SUMIFS( F_Inputs!R:R, F_Inputs!$A:$A, $B67, F_Inputs!$B:$B, $Q67 )</f>
        <v>7.0999999999999994E-2</v>
      </c>
      <c r="Q67" s="20" t="s">
        <v>228</v>
      </c>
    </row>
    <row r="68" spans="1:17">
      <c r="A68" s="24" t="s">
        <v>121</v>
      </c>
      <c r="B68" s="20" t="s">
        <v>100</v>
      </c>
      <c r="C68" s="20" t="s">
        <v>156</v>
      </c>
      <c r="D68" s="20" t="s">
        <v>223</v>
      </c>
      <c r="E68" s="34"/>
      <c r="F68" s="34"/>
      <c r="G68" s="71">
        <v>0.01</v>
      </c>
      <c r="H68" s="71">
        <v>0.02</v>
      </c>
      <c r="I68" s="71">
        <v>0.03</v>
      </c>
      <c r="J68" s="71">
        <v>4.5999999999999999E-2</v>
      </c>
      <c r="K68" s="71">
        <v>6.3E-2</v>
      </c>
      <c r="L68" s="75">
        <f xml:space="preserve"> SUMIFS( F_Inputs!N:N, F_Inputs!$A:$A, $B68, F_Inputs!$B:$B, $Q68 )</f>
        <v>8.0000000000000002E-3</v>
      </c>
      <c r="M68" s="75">
        <f xml:space="preserve"> SUMIFS( F_Inputs!O:O, F_Inputs!$A:$A, $B68, F_Inputs!$B:$B, $Q68 )</f>
        <v>2.9000000000000005E-2</v>
      </c>
      <c r="N68" s="75">
        <f xml:space="preserve"> SUMIFS( F_Inputs!P:P, F_Inputs!$A:$A, $B68, F_Inputs!$B:$B, $Q68 )</f>
        <v>4.2999999999999997E-2</v>
      </c>
      <c r="O68" s="75">
        <f xml:space="preserve"> SUMIFS( F_Inputs!Q:Q, F_Inputs!$A:$A, $B68, F_Inputs!$B:$B, $Q68 )</f>
        <v>5.6000000000000008E-2</v>
      </c>
      <c r="P68" s="75">
        <f xml:space="preserve"> SUMIFS( F_Inputs!R:R, F_Inputs!$A:$A, $B68, F_Inputs!$B:$B, $Q68 )</f>
        <v>6.9000000000000006E-2</v>
      </c>
      <c r="Q68" s="20" t="s">
        <v>228</v>
      </c>
    </row>
    <row r="69" spans="1:17">
      <c r="A69" s="24" t="s">
        <v>121</v>
      </c>
      <c r="B69" s="20" t="s">
        <v>101</v>
      </c>
      <c r="C69" s="20" t="s">
        <v>156</v>
      </c>
      <c r="D69" s="20" t="s">
        <v>223</v>
      </c>
      <c r="E69" s="34"/>
      <c r="F69" s="34"/>
      <c r="G69" s="71">
        <v>9.0000000000000011E-3</v>
      </c>
      <c r="H69" s="71">
        <v>1.8000000000000002E-2</v>
      </c>
      <c r="I69" s="71">
        <v>2.7000000000000003E-2</v>
      </c>
      <c r="J69" s="71">
        <v>3.5000000000000003E-2</v>
      </c>
      <c r="K69" s="71">
        <v>4.2000000000000003E-2</v>
      </c>
      <c r="L69" s="75">
        <f xml:space="preserve"> SUMIFS( F_Inputs!N:N, F_Inputs!$A:$A, $B69, F_Inputs!$B:$B, $Q69 )</f>
        <v>3.9E-2</v>
      </c>
      <c r="M69" s="75">
        <f xml:space="preserve"> SUMIFS( F_Inputs!O:O, F_Inputs!$A:$A, $B69, F_Inputs!$B:$B, $Q69 )</f>
        <v>5.800000000000001E-2</v>
      </c>
      <c r="N69" s="75">
        <f xml:space="preserve"> SUMIFS( F_Inputs!P:P, F_Inputs!$A:$A, $B69, F_Inputs!$B:$B, $Q69 )</f>
        <v>8.1000000000000003E-2</v>
      </c>
      <c r="O69" s="75">
        <f xml:space="preserve"> SUMIFS( F_Inputs!Q:Q, F_Inputs!$A:$A, $B69, F_Inputs!$B:$B, $Q69 )</f>
        <v>9.9000000000000005E-2</v>
      </c>
      <c r="P69" s="75">
        <f xml:space="preserve"> SUMIFS( F_Inputs!R:R, F_Inputs!$A:$A, $B69, F_Inputs!$B:$B, $Q69 )</f>
        <v>0.11</v>
      </c>
      <c r="Q69" s="20" t="s">
        <v>228</v>
      </c>
    </row>
    <row r="70" spans="1:17">
      <c r="A70" s="24" t="s">
        <v>121</v>
      </c>
      <c r="B70" s="20" t="s">
        <v>102</v>
      </c>
      <c r="C70" s="20" t="s">
        <v>156</v>
      </c>
      <c r="D70" s="20" t="s">
        <v>223</v>
      </c>
      <c r="E70" s="34"/>
      <c r="F70" s="34"/>
      <c r="G70" s="71">
        <v>8.0000000000000002E-3</v>
      </c>
      <c r="H70" s="71">
        <v>1.8000000000000002E-2</v>
      </c>
      <c r="I70" s="71">
        <v>2.8999999999999998E-2</v>
      </c>
      <c r="J70" s="71">
        <v>4.0999999999999995E-2</v>
      </c>
      <c r="K70" s="71">
        <v>5.2999999999999999E-2</v>
      </c>
      <c r="L70" s="75">
        <f xml:space="preserve"> SUMIFS( F_Inputs!N:N, F_Inputs!$A:$A, $B70, F_Inputs!$B:$B, $Q70 )</f>
        <v>1.2E-2</v>
      </c>
      <c r="M70" s="75">
        <f xml:space="preserve"> SUMIFS( F_Inputs!O:O, F_Inputs!$A:$A, $B70, F_Inputs!$B:$B, $Q70 )</f>
        <v>3.5000000000000003E-2</v>
      </c>
      <c r="N70" s="75">
        <f xml:space="preserve"> SUMIFS( F_Inputs!P:P, F_Inputs!$A:$A, $B70, F_Inputs!$B:$B, $Q70 )</f>
        <v>5.800000000000001E-2</v>
      </c>
      <c r="O70" s="75">
        <f xml:space="preserve"> SUMIFS( F_Inputs!Q:Q, F_Inputs!$A:$A, $B70, F_Inputs!$B:$B, $Q70 )</f>
        <v>7.9000000000000001E-2</v>
      </c>
      <c r="P70" s="75">
        <f xml:space="preserve"> SUMIFS( F_Inputs!R:R, F_Inputs!$A:$A, $B70, F_Inputs!$B:$B, $Q70 )</f>
        <v>9.8000000000000004E-2</v>
      </c>
      <c r="Q70" s="20" t="s">
        <v>228</v>
      </c>
    </row>
    <row r="71" spans="1:17">
      <c r="A71" s="24" t="s">
        <v>121</v>
      </c>
      <c r="B71" s="20" t="s">
        <v>103</v>
      </c>
      <c r="C71" s="20" t="s">
        <v>156</v>
      </c>
      <c r="D71" s="20" t="s">
        <v>223</v>
      </c>
      <c r="E71" s="34"/>
      <c r="F71" s="34"/>
      <c r="G71" s="71">
        <v>6.9999999999999993E-3</v>
      </c>
      <c r="H71" s="71">
        <v>1.3999999999999999E-2</v>
      </c>
      <c r="I71" s="71">
        <v>2.1000000000000001E-2</v>
      </c>
      <c r="J71" s="71">
        <v>2.7999999999999997E-2</v>
      </c>
      <c r="K71" s="71">
        <v>3.5000000000000003E-2</v>
      </c>
      <c r="L71" s="75">
        <f xml:space="preserve"> SUMIFS( F_Inputs!N:N, F_Inputs!$A:$A, $B71, F_Inputs!$B:$B, $Q71 )</f>
        <v>0.03</v>
      </c>
      <c r="M71" s="75">
        <f xml:space="preserve"> SUMIFS( F_Inputs!O:O, F_Inputs!$A:$A, $B71, F_Inputs!$B:$B, $Q71 )</f>
        <v>4.5999999999999999E-2</v>
      </c>
      <c r="N71" s="75">
        <f xml:space="preserve"> SUMIFS( F_Inputs!P:P, F_Inputs!$A:$A, $B71, F_Inputs!$B:$B, $Q71 )</f>
        <v>6.0999999999999999E-2</v>
      </c>
      <c r="O71" s="75">
        <f xml:space="preserve"> SUMIFS( F_Inputs!Q:Q, F_Inputs!$A:$A, $B71, F_Inputs!$B:$B, $Q71 )</f>
        <v>7.4999999999999997E-2</v>
      </c>
      <c r="P71" s="75">
        <f xml:space="preserve"> SUMIFS( F_Inputs!R:R, F_Inputs!$A:$A, $B71, F_Inputs!$B:$B, $Q71 )</f>
        <v>8.5000000000000006E-2</v>
      </c>
      <c r="Q71" s="20" t="s">
        <v>228</v>
      </c>
    </row>
    <row r="72" spans="1:17">
      <c r="A72" s="24" t="s">
        <v>121</v>
      </c>
      <c r="B72" s="20" t="s">
        <v>104</v>
      </c>
      <c r="C72" s="20" t="s">
        <v>156</v>
      </c>
      <c r="D72" s="20" t="s">
        <v>223</v>
      </c>
      <c r="E72" s="34"/>
      <c r="F72" s="34"/>
      <c r="G72" s="71">
        <v>1.1000000000000001E-2</v>
      </c>
      <c r="H72" s="71">
        <v>2.3E-2</v>
      </c>
      <c r="I72" s="71">
        <v>3.6000000000000004E-2</v>
      </c>
      <c r="J72" s="71">
        <v>0.05</v>
      </c>
      <c r="K72" s="71">
        <v>6.2E-2</v>
      </c>
      <c r="L72" s="75">
        <f xml:space="preserve"> SUMIFS( F_Inputs!N:N, F_Inputs!$A:$A, $B72, F_Inputs!$B:$B, $Q72 )</f>
        <v>1.6E-2</v>
      </c>
      <c r="M72" s="75">
        <f xml:space="preserve"> SUMIFS( F_Inputs!O:O, F_Inputs!$A:$A, $B72, F_Inputs!$B:$B, $Q72 )</f>
        <v>0.04</v>
      </c>
      <c r="N72" s="75">
        <f xml:space="preserve"> SUMIFS( F_Inputs!P:P, F_Inputs!$A:$A, $B72, F_Inputs!$B:$B, $Q72 )</f>
        <v>6.6000000000000003E-2</v>
      </c>
      <c r="O72" s="75">
        <f xml:space="preserve"> SUMIFS( F_Inputs!Q:Q, F_Inputs!$A:$A, $B72, F_Inputs!$B:$B, $Q72 )</f>
        <v>8.6999999999999994E-2</v>
      </c>
      <c r="P72" s="75">
        <f xml:space="preserve"> SUMIFS( F_Inputs!R:R, F_Inputs!$A:$A, $B72, F_Inputs!$B:$B, $Q72 )</f>
        <v>0.10400000000000001</v>
      </c>
      <c r="Q72" s="20" t="s">
        <v>228</v>
      </c>
    </row>
    <row r="73" spans="1:17">
      <c r="A73" s="24" t="s">
        <v>121</v>
      </c>
      <c r="B73" s="20" t="s">
        <v>105</v>
      </c>
      <c r="C73" s="20" t="s">
        <v>156</v>
      </c>
      <c r="D73" s="20" t="s">
        <v>223</v>
      </c>
      <c r="E73" s="34"/>
      <c r="F73" s="34"/>
      <c r="G73" s="71">
        <v>0.01</v>
      </c>
      <c r="H73" s="71">
        <v>0.02</v>
      </c>
      <c r="I73" s="71">
        <v>4.2999999999999997E-2</v>
      </c>
      <c r="J73" s="71">
        <v>0.06</v>
      </c>
      <c r="K73" s="71">
        <v>7.2000000000000008E-2</v>
      </c>
      <c r="L73" s="75">
        <f xml:space="preserve"> SUMIFS( F_Inputs!N:N, F_Inputs!$A:$A, $B73, F_Inputs!$B:$B, $Q73 )</f>
        <v>5.6000000000000008E-2</v>
      </c>
      <c r="M73" s="75">
        <f xml:space="preserve"> SUMIFS( F_Inputs!O:O, F_Inputs!$A:$A, $B73, F_Inputs!$B:$B, $Q73 )</f>
        <v>7.0000000000000007E-2</v>
      </c>
      <c r="N73" s="75">
        <f xml:space="preserve"> SUMIFS( F_Inputs!P:P, F_Inputs!$A:$A, $B73, F_Inputs!$B:$B, $Q73 )</f>
        <v>7.9000000000000001E-2</v>
      </c>
      <c r="O73" s="75">
        <f xml:space="preserve"> SUMIFS( F_Inputs!Q:Q, F_Inputs!$A:$A, $B73, F_Inputs!$B:$B, $Q73 )</f>
        <v>8.7999999999999995E-2</v>
      </c>
      <c r="P73" s="75">
        <f xml:space="preserve"> SUMIFS( F_Inputs!R:R, F_Inputs!$A:$A, $B73, F_Inputs!$B:$B, $Q73 )</f>
        <v>9.8000000000000004E-2</v>
      </c>
      <c r="Q73" s="20" t="s">
        <v>228</v>
      </c>
    </row>
    <row r="74" spans="1:17">
      <c r="A74" s="24" t="s">
        <v>121</v>
      </c>
      <c r="B74" s="20" t="s">
        <v>106</v>
      </c>
      <c r="C74" s="20" t="s">
        <v>156</v>
      </c>
      <c r="D74" s="20" t="s">
        <v>223</v>
      </c>
      <c r="E74" s="34"/>
      <c r="F74" s="34"/>
      <c r="G74" s="71">
        <v>1.1000000000000001E-2</v>
      </c>
      <c r="H74" s="71">
        <v>2.3E-2</v>
      </c>
      <c r="I74" s="71">
        <v>3.4000000000000002E-2</v>
      </c>
      <c r="J74" s="71">
        <v>4.4000000000000004E-2</v>
      </c>
      <c r="K74" s="71">
        <v>6.3E-2</v>
      </c>
      <c r="L74" s="75">
        <f xml:space="preserve"> SUMIFS( F_Inputs!N:N, F_Inputs!$A:$A, $B74, F_Inputs!$B:$B, $Q74 )</f>
        <v>5.2000000000000005E-2</v>
      </c>
      <c r="M74" s="75">
        <f xml:space="preserve"> SUMIFS( F_Inputs!O:O, F_Inputs!$A:$A, $B74, F_Inputs!$B:$B, $Q74 )</f>
        <v>6.3E-2</v>
      </c>
      <c r="N74" s="75">
        <f xml:space="preserve"> SUMIFS( F_Inputs!P:P, F_Inputs!$A:$A, $B74, F_Inputs!$B:$B, $Q74 )</f>
        <v>6.8000000000000005E-2</v>
      </c>
      <c r="O74" s="75">
        <f xml:space="preserve"> SUMIFS( F_Inputs!Q:Q, F_Inputs!$A:$A, $B74, F_Inputs!$B:$B, $Q74 )</f>
        <v>7.2999999999999995E-2</v>
      </c>
      <c r="P74" s="75">
        <f xml:space="preserve"> SUMIFS( F_Inputs!R:R, F_Inputs!$A:$A, $B74, F_Inputs!$B:$B, $Q74 )</f>
        <v>7.8E-2</v>
      </c>
      <c r="Q74" s="20" t="s">
        <v>228</v>
      </c>
    </row>
    <row r="75" spans="1:17">
      <c r="A75" s="24" t="s">
        <v>121</v>
      </c>
      <c r="B75" s="20" t="s">
        <v>107</v>
      </c>
      <c r="C75" s="20" t="s">
        <v>156</v>
      </c>
      <c r="D75" s="20" t="s">
        <v>223</v>
      </c>
      <c r="E75" s="34"/>
      <c r="F75" s="34"/>
      <c r="G75" s="71">
        <v>1.3000000000000001E-2</v>
      </c>
      <c r="H75" s="71">
        <v>2.6000000000000002E-2</v>
      </c>
      <c r="I75" s="71">
        <v>3.9E-2</v>
      </c>
      <c r="J75" s="71">
        <v>5.0999999999999997E-2</v>
      </c>
      <c r="K75" s="71">
        <v>6.3E-2</v>
      </c>
      <c r="L75" s="75">
        <f xml:space="preserve"> SUMIFS( F_Inputs!N:N, F_Inputs!$A:$A, $B75, F_Inputs!$B:$B, $Q75 )</f>
        <v>5.800000000000001E-2</v>
      </c>
      <c r="M75" s="75">
        <f xml:space="preserve"> SUMIFS( F_Inputs!O:O, F_Inputs!$A:$A, $B75, F_Inputs!$B:$B, $Q75 )</f>
        <v>7.1999999999999995E-2</v>
      </c>
      <c r="N75" s="75">
        <f xml:space="preserve"> SUMIFS( F_Inputs!P:P, F_Inputs!$A:$A, $B75, F_Inputs!$B:$B, $Q75 )</f>
        <v>8.2000000000000017E-2</v>
      </c>
      <c r="O75" s="75">
        <f xml:space="preserve"> SUMIFS( F_Inputs!Q:Q, F_Inputs!$A:$A, $B75, F_Inputs!$B:$B, $Q75 )</f>
        <v>8.7999999999999995E-2</v>
      </c>
      <c r="P75" s="75">
        <f xml:space="preserve"> SUMIFS( F_Inputs!R:R, F_Inputs!$A:$A, $B75, F_Inputs!$B:$B, $Q75 )</f>
        <v>9.6000000000000002E-2</v>
      </c>
      <c r="Q75" s="20" t="s">
        <v>228</v>
      </c>
    </row>
    <row r="76" spans="1:17">
      <c r="A76" s="24" t="s">
        <v>121</v>
      </c>
      <c r="B76" s="20" t="s">
        <v>108</v>
      </c>
      <c r="C76" s="20" t="s">
        <v>156</v>
      </c>
      <c r="D76" s="20" t="s">
        <v>223</v>
      </c>
      <c r="E76" s="34"/>
      <c r="F76" s="34"/>
      <c r="G76" s="71">
        <v>1E-3</v>
      </c>
      <c r="H76" s="71">
        <v>2E-3</v>
      </c>
      <c r="I76" s="71">
        <v>3.0000000000000001E-3</v>
      </c>
      <c r="J76" s="71">
        <v>4.0000000000000001E-3</v>
      </c>
      <c r="K76" s="71">
        <v>9.0000000000000011E-3</v>
      </c>
      <c r="L76" s="75">
        <f xml:space="preserve"> SUMIFS( F_Inputs!N:N, F_Inputs!$A:$A, $B76, F_Inputs!$B:$B, $Q76 )</f>
        <v>-6.0000000000000001E-3</v>
      </c>
      <c r="M76" s="75">
        <f xml:space="preserve"> SUMIFS( F_Inputs!O:O, F_Inputs!$A:$A, $B76, F_Inputs!$B:$B, $Q76 )</f>
        <v>1E-3</v>
      </c>
      <c r="N76" s="75">
        <f xml:space="preserve"> SUMIFS( F_Inputs!P:P, F_Inputs!$A:$A, $B76, F_Inputs!$B:$B, $Q76 )</f>
        <v>8.9999999999999993E-3</v>
      </c>
      <c r="O76" s="75">
        <f xml:space="preserve"> SUMIFS( F_Inputs!Q:Q, F_Inputs!$A:$A, $B76, F_Inputs!$B:$B, $Q76 )</f>
        <v>1.9E-2</v>
      </c>
      <c r="P76" s="75">
        <f xml:space="preserve"> SUMIFS( F_Inputs!R:R, F_Inputs!$A:$A, $B76, F_Inputs!$B:$B, $Q76 )</f>
        <v>3.2000000000000001E-2</v>
      </c>
      <c r="Q76" s="20" t="s">
        <v>228</v>
      </c>
    </row>
    <row r="77" spans="1:17">
      <c r="A77" s="24" t="s">
        <v>121</v>
      </c>
      <c r="B77" s="20" t="s">
        <v>109</v>
      </c>
      <c r="C77" s="20" t="s">
        <v>156</v>
      </c>
      <c r="D77" s="20" t="s">
        <v>223</v>
      </c>
      <c r="E77" s="34"/>
      <c r="F77" s="34"/>
      <c r="G77" s="71">
        <v>2.4E-2</v>
      </c>
      <c r="H77" s="71">
        <v>4.9000000000000002E-2</v>
      </c>
      <c r="I77" s="71">
        <v>7.400000000000001E-2</v>
      </c>
      <c r="J77" s="71">
        <v>8.3000000000000004E-2</v>
      </c>
      <c r="K77" s="71">
        <v>8.900000000000001E-2</v>
      </c>
      <c r="L77" s="75">
        <f xml:space="preserve"> SUMIFS( F_Inputs!N:N, F_Inputs!$A:$A, $B77, F_Inputs!$B:$B, $Q77 )</f>
        <v>3.9E-2</v>
      </c>
      <c r="M77" s="75">
        <f xml:space="preserve"> SUMIFS( F_Inputs!O:O, F_Inputs!$A:$A, $B77, F_Inputs!$B:$B, $Q77 )</f>
        <v>4.8000000000000001E-2</v>
      </c>
      <c r="N77" s="75">
        <f xml:space="preserve"> SUMIFS( F_Inputs!P:P, F_Inputs!$A:$A, $B77, F_Inputs!$B:$B, $Q77 )</f>
        <v>4.9000000000000002E-2</v>
      </c>
      <c r="O77" s="75">
        <f xml:space="preserve"> SUMIFS( F_Inputs!Q:Q, F_Inputs!$A:$A, $B77, F_Inputs!$B:$B, $Q77 )</f>
        <v>5.2999999999999999E-2</v>
      </c>
      <c r="P77" s="75">
        <f xml:space="preserve"> SUMIFS( F_Inputs!R:R, F_Inputs!$A:$A, $B77, F_Inputs!$B:$B, $Q77 )</f>
        <v>0.06</v>
      </c>
      <c r="Q77" s="20" t="s">
        <v>228</v>
      </c>
    </row>
    <row r="78" spans="1:17">
      <c r="A78" s="24" t="s">
        <v>121</v>
      </c>
      <c r="B78" s="20" t="s">
        <v>110</v>
      </c>
      <c r="C78" s="20" t="s">
        <v>156</v>
      </c>
      <c r="D78" s="20" t="s">
        <v>223</v>
      </c>
      <c r="E78" s="34"/>
      <c r="F78" s="34"/>
      <c r="G78" s="71">
        <v>1.7000000000000001E-2</v>
      </c>
      <c r="H78" s="71">
        <v>4.9000000000000002E-2</v>
      </c>
      <c r="I78" s="71">
        <v>7.2999999999999995E-2</v>
      </c>
      <c r="J78" s="71">
        <v>0.1</v>
      </c>
      <c r="K78" s="71">
        <v>0.125</v>
      </c>
      <c r="L78" s="75">
        <f xml:space="preserve"> SUMIFS( F_Inputs!N:N, F_Inputs!$A:$A, $B78, F_Inputs!$B:$B, $Q78 )</f>
        <v>3.5999999999999997E-2</v>
      </c>
      <c r="M78" s="75">
        <f xml:space="preserve"> SUMIFS( F_Inputs!O:O, F_Inputs!$A:$A, $B78, F_Inputs!$B:$B, $Q78 )</f>
        <v>6.8000000000000005E-2</v>
      </c>
      <c r="N78" s="75">
        <f xml:space="preserve"> SUMIFS( F_Inputs!P:P, F_Inputs!$A:$A, $B78, F_Inputs!$B:$B, $Q78 )</f>
        <v>9.5000000000000001E-2</v>
      </c>
      <c r="O78" s="75">
        <f xml:space="preserve"> SUMIFS( F_Inputs!Q:Q, F_Inputs!$A:$A, $B78, F_Inputs!$B:$B, $Q78 )</f>
        <v>0.11600000000000002</v>
      </c>
      <c r="P78" s="75">
        <f xml:space="preserve"> SUMIFS( F_Inputs!R:R, F_Inputs!$A:$A, $B78, F_Inputs!$B:$B, $Q78 )</f>
        <v>0.13</v>
      </c>
      <c r="Q78" s="20" t="s">
        <v>228</v>
      </c>
    </row>
    <row r="79" spans="1:17">
      <c r="A79" s="24" t="s">
        <v>121</v>
      </c>
      <c r="B79" s="20" t="s">
        <v>111</v>
      </c>
      <c r="C79" s="20" t="s">
        <v>156</v>
      </c>
      <c r="D79" s="20" t="s">
        <v>223</v>
      </c>
      <c r="E79" s="34"/>
      <c r="F79" s="34"/>
      <c r="G79" s="71">
        <v>1.3000000000000001E-2</v>
      </c>
      <c r="H79" s="71">
        <v>2.6000000000000002E-2</v>
      </c>
      <c r="I79" s="71">
        <v>3.9E-2</v>
      </c>
      <c r="J79" s="71">
        <v>5.0999999999999997E-2</v>
      </c>
      <c r="K79" s="71">
        <v>6.3E-2</v>
      </c>
      <c r="L79" s="75">
        <f xml:space="preserve"> SUMIFS( F_Inputs!N:N, F_Inputs!$A:$A, $B79, F_Inputs!$B:$B, $Q79 )</f>
        <v>4.2000000000000003E-2</v>
      </c>
      <c r="M79" s="75">
        <f xml:space="preserve"> SUMIFS( F_Inputs!O:O, F_Inputs!$A:$A, $B79, F_Inputs!$B:$B, $Q79 )</f>
        <v>0.05</v>
      </c>
      <c r="N79" s="75">
        <f xml:space="preserve"> SUMIFS( F_Inputs!P:P, F_Inputs!$A:$A, $B79, F_Inputs!$B:$B, $Q79 )</f>
        <v>5.0999999999999997E-2</v>
      </c>
      <c r="O79" s="75">
        <f xml:space="preserve"> SUMIFS( F_Inputs!Q:Q, F_Inputs!$A:$A, $B79, F_Inputs!$B:$B, $Q79 )</f>
        <v>5.2000000000000005E-2</v>
      </c>
      <c r="P79" s="75">
        <f xml:space="preserve"> SUMIFS( F_Inputs!R:R, F_Inputs!$A:$A, $B79, F_Inputs!$B:$B, $Q79 )</f>
        <v>5.4000000000000006E-2</v>
      </c>
      <c r="Q79" s="20" t="s">
        <v>228</v>
      </c>
    </row>
    <row r="80" spans="1:17">
      <c r="A80" s="24" t="s">
        <v>121</v>
      </c>
      <c r="B80" s="20" t="s">
        <v>112</v>
      </c>
      <c r="C80" s="20" t="s">
        <v>156</v>
      </c>
      <c r="D80" s="20" t="s">
        <v>223</v>
      </c>
      <c r="E80" s="34"/>
      <c r="F80" s="34"/>
      <c r="G80" s="71">
        <v>1.3000000000000001E-2</v>
      </c>
      <c r="H80" s="71">
        <v>2.5000000000000001E-2</v>
      </c>
      <c r="I80" s="71">
        <v>3.7999999999999999E-2</v>
      </c>
      <c r="J80" s="71">
        <v>0.05</v>
      </c>
      <c r="K80" s="71">
        <v>6.3E-2</v>
      </c>
      <c r="L80" s="75">
        <f xml:space="preserve"> SUMIFS( F_Inputs!N:N, F_Inputs!$A:$A, $B80, F_Inputs!$B:$B, $Q80 )</f>
        <v>-0.02</v>
      </c>
      <c r="M80" s="75">
        <f xml:space="preserve"> SUMIFS( F_Inputs!O:O, F_Inputs!$A:$A, $B80, F_Inputs!$B:$B, $Q80 )</f>
        <v>-1.2E-2</v>
      </c>
      <c r="N80" s="75">
        <f xml:space="preserve"> SUMIFS( F_Inputs!P:P, F_Inputs!$A:$A, $B80, F_Inputs!$B:$B, $Q80 )</f>
        <v>-0.01</v>
      </c>
      <c r="O80" s="75">
        <f xml:space="preserve"> SUMIFS( F_Inputs!Q:Q, F_Inputs!$A:$A, $B80, F_Inputs!$B:$B, $Q80 )</f>
        <v>1E-3</v>
      </c>
      <c r="P80" s="75">
        <f xml:space="preserve"> SUMIFS( F_Inputs!R:R, F_Inputs!$A:$A, $B80, F_Inputs!$B:$B, $Q80 )</f>
        <v>2.1999999999999999E-2</v>
      </c>
      <c r="Q80" s="20" t="s">
        <v>228</v>
      </c>
    </row>
    <row r="81" spans="1:17">
      <c r="A81" s="24" t="s">
        <v>121</v>
      </c>
      <c r="B81" s="20" t="s">
        <v>113</v>
      </c>
      <c r="C81" s="20" t="s">
        <v>156</v>
      </c>
      <c r="D81" s="20" t="s">
        <v>223</v>
      </c>
      <c r="E81" s="34"/>
      <c r="F81" s="34"/>
      <c r="G81" s="71">
        <v>1.1000000000000001E-2</v>
      </c>
      <c r="H81" s="71">
        <v>2.8999999999999998E-2</v>
      </c>
      <c r="I81" s="71">
        <v>4.5999999999999999E-2</v>
      </c>
      <c r="J81" s="71">
        <v>5.7999999999999996E-2</v>
      </c>
      <c r="K81" s="71">
        <v>7.2000000000000008E-2</v>
      </c>
      <c r="L81" s="75">
        <f xml:space="preserve"> SUMIFS( F_Inputs!N:N, F_Inputs!$A:$A, $B81, F_Inputs!$B:$B, $Q81 )</f>
        <v>4.5999999999999999E-2</v>
      </c>
      <c r="M81" s="75">
        <f xml:space="preserve"> SUMIFS( F_Inputs!O:O, F_Inputs!$A:$A, $B81, F_Inputs!$B:$B, $Q81 )</f>
        <v>7.0000000000000007E-2</v>
      </c>
      <c r="N81" s="75">
        <f xml:space="preserve"> SUMIFS( F_Inputs!P:P, F_Inputs!$A:$A, $B81, F_Inputs!$B:$B, $Q81 )</f>
        <v>9.5000000000000001E-2</v>
      </c>
      <c r="O81" s="75">
        <f xml:space="preserve"> SUMIFS( F_Inputs!Q:Q, F_Inputs!$A:$A, $B81, F_Inputs!$B:$B, $Q81 )</f>
        <v>0.11799999999999999</v>
      </c>
      <c r="P81" s="75">
        <f xml:space="preserve"> SUMIFS( F_Inputs!R:R, F_Inputs!$A:$A, $B81, F_Inputs!$B:$B, $Q81 )</f>
        <v>0.13700000000000001</v>
      </c>
      <c r="Q81" s="20" t="s">
        <v>228</v>
      </c>
    </row>
    <row r="82" spans="1:17">
      <c r="A82" s="24" t="s">
        <v>121</v>
      </c>
      <c r="B82" s="20" t="s">
        <v>114</v>
      </c>
      <c r="C82" s="20" t="s">
        <v>156</v>
      </c>
      <c r="D82" s="20" t="s">
        <v>223</v>
      </c>
      <c r="E82" s="34"/>
      <c r="F82" s="34"/>
      <c r="G82" s="71">
        <v>4.0000000000000001E-3</v>
      </c>
      <c r="H82" s="71">
        <v>5.0000000000000001E-3</v>
      </c>
      <c r="I82" s="71">
        <v>6.9999999999999993E-3</v>
      </c>
      <c r="J82" s="71">
        <v>8.0000000000000002E-3</v>
      </c>
      <c r="K82" s="71">
        <v>0.01</v>
      </c>
      <c r="L82" s="75">
        <f xml:space="preserve"> SUMIFS( F_Inputs!N:N, F_Inputs!$A:$A, $B82, F_Inputs!$B:$B, $Q82 )</f>
        <v>-2.5000000000000001E-2</v>
      </c>
      <c r="M82" s="75">
        <f xml:space="preserve"> SUMIFS( F_Inputs!O:O, F_Inputs!$A:$A, $B82, F_Inputs!$B:$B, $Q82 )</f>
        <v>-1.3000000000000001E-2</v>
      </c>
      <c r="N82" s="75">
        <f xml:space="preserve"> SUMIFS( F_Inputs!P:P, F_Inputs!$A:$A, $B82, F_Inputs!$B:$B, $Q82 )</f>
        <v>-5.0000000000000001E-3</v>
      </c>
      <c r="O82" s="75">
        <f xml:space="preserve"> SUMIFS( F_Inputs!Q:Q, F_Inputs!$A:$A, $B82, F_Inputs!$B:$B, $Q82 )</f>
        <v>5.0000000000000001E-3</v>
      </c>
      <c r="P82" s="75">
        <f xml:space="preserve"> SUMIFS( F_Inputs!R:R, F_Inputs!$A:$A, $B82, F_Inputs!$B:$B, $Q82 )</f>
        <v>1.9E-2</v>
      </c>
      <c r="Q82" s="20" t="s">
        <v>228</v>
      </c>
    </row>
    <row r="83" spans="1:17">
      <c r="A83" s="24" t="s">
        <v>121</v>
      </c>
      <c r="B83" s="20" t="s">
        <v>115</v>
      </c>
      <c r="C83" s="20" t="s">
        <v>156</v>
      </c>
      <c r="D83" s="20" t="s">
        <v>223</v>
      </c>
      <c r="E83" s="34"/>
      <c r="F83" s="34"/>
      <c r="G83" s="71">
        <v>0.01</v>
      </c>
      <c r="H83" s="71">
        <v>2.3E-2</v>
      </c>
      <c r="I83" s="71">
        <v>3.7999999999999999E-2</v>
      </c>
      <c r="J83" s="71">
        <v>5.2000000000000005E-2</v>
      </c>
      <c r="K83" s="71">
        <v>6.6000000000000003E-2</v>
      </c>
      <c r="L83" s="75">
        <f xml:space="preserve"> SUMIFS( F_Inputs!N:N, F_Inputs!$A:$A, $B83, F_Inputs!$B:$B, $Q83 )</f>
        <v>5.2000000000000005E-2</v>
      </c>
      <c r="M83" s="75">
        <f xml:space="preserve"> SUMIFS( F_Inputs!O:O, F_Inputs!$A:$A, $B83, F_Inputs!$B:$B, $Q83 )</f>
        <v>7.9000000000000001E-2</v>
      </c>
      <c r="N83" s="75">
        <f xml:space="preserve"> SUMIFS( F_Inputs!P:P, F_Inputs!$A:$A, $B83, F_Inputs!$B:$B, $Q83 )</f>
        <v>0.10100000000000002</v>
      </c>
      <c r="O83" s="75">
        <f xml:space="preserve"> SUMIFS( F_Inputs!Q:Q, F_Inputs!$A:$A, $B83, F_Inputs!$B:$B, $Q83 )</f>
        <v>0.11899999999999998</v>
      </c>
      <c r="P83" s="75">
        <f xml:space="preserve"> SUMIFS( F_Inputs!R:R, F_Inputs!$A:$A, $B83, F_Inputs!$B:$B, $Q83 )</f>
        <v>0.13500000000000001</v>
      </c>
      <c r="Q83" s="20" t="s">
        <v>228</v>
      </c>
    </row>
    <row r="84" spans="1:17">
      <c r="A84" s="24" t="s">
        <v>121</v>
      </c>
      <c r="B84" s="20" t="s">
        <v>102</v>
      </c>
      <c r="C84" s="20" t="s">
        <v>119</v>
      </c>
      <c r="D84" s="20" t="s">
        <v>223</v>
      </c>
      <c r="E84" s="34"/>
      <c r="F84" s="34"/>
      <c r="G84" s="33"/>
      <c r="H84" s="33"/>
      <c r="I84" s="33"/>
      <c r="J84" s="33"/>
      <c r="K84" s="33"/>
      <c r="L84" s="75">
        <f xml:space="preserve"> SUMIFS( F_Inputs!N:N, F_Inputs!$A:$A, $B84, F_Inputs!$B:$B, $Q84 )</f>
        <v>-1.9E-2</v>
      </c>
      <c r="M84" s="75">
        <f xml:space="preserve"> SUMIFS( F_Inputs!O:O, F_Inputs!$A:$A, $B84, F_Inputs!$B:$B, $Q84 )</f>
        <v>4.0000000000000001E-3</v>
      </c>
      <c r="N84" s="75">
        <f xml:space="preserve"> SUMIFS( F_Inputs!P:P, F_Inputs!$A:$A, $B84, F_Inputs!$B:$B, $Q84 )</f>
        <v>2.7000000000000003E-2</v>
      </c>
      <c r="O84" s="75">
        <f xml:space="preserve"> SUMIFS( F_Inputs!Q:Q, F_Inputs!$A:$A, $B84, F_Inputs!$B:$B, $Q84 )</f>
        <v>4.9000000000000002E-2</v>
      </c>
      <c r="P84" s="75">
        <f xml:space="preserve"> SUMIFS( F_Inputs!R:R, F_Inputs!$A:$A, $B84, F_Inputs!$B:$B, $Q84 )</f>
        <v>6.6000000000000003E-2</v>
      </c>
      <c r="Q84" s="20" t="s">
        <v>229</v>
      </c>
    </row>
    <row r="85" spans="1:17">
      <c r="A85" s="24" t="s">
        <v>121</v>
      </c>
      <c r="B85" s="20" t="s">
        <v>102</v>
      </c>
      <c r="C85" s="20" t="s">
        <v>120</v>
      </c>
      <c r="D85" s="20" t="s">
        <v>223</v>
      </c>
      <c r="E85" s="34"/>
      <c r="F85" s="34"/>
      <c r="G85" s="33"/>
      <c r="H85" s="33"/>
      <c r="I85" s="33"/>
      <c r="J85" s="33"/>
      <c r="K85" s="33"/>
      <c r="L85" s="75">
        <f xml:space="preserve"> SUMIFS( F_Inputs!N:N, F_Inputs!$A:$A, $B85, F_Inputs!$B:$B, $Q85 )</f>
        <v>4.8000000000000001E-2</v>
      </c>
      <c r="M85" s="75">
        <f xml:space="preserve"> SUMIFS( F_Inputs!O:O, F_Inputs!$A:$A, $B85, F_Inputs!$B:$B, $Q85 )</f>
        <v>7.1999999999999995E-2</v>
      </c>
      <c r="N85" s="75">
        <f xml:space="preserve"> SUMIFS( F_Inputs!P:P, F_Inputs!$A:$A, $B85, F_Inputs!$B:$B, $Q85 )</f>
        <v>9.5000000000000001E-2</v>
      </c>
      <c r="O85" s="75">
        <f xml:space="preserve"> SUMIFS( F_Inputs!Q:Q, F_Inputs!$A:$A, $B85, F_Inputs!$B:$B, $Q85 )</f>
        <v>0.115</v>
      </c>
      <c r="P85" s="75">
        <f xml:space="preserve"> SUMIFS( F_Inputs!R:R, F_Inputs!$A:$A, $B85, F_Inputs!$B:$B, $Q85 )</f>
        <v>0.13400000000000001</v>
      </c>
      <c r="Q85" s="20" t="s">
        <v>230</v>
      </c>
    </row>
    <row r="86" spans="1:17">
      <c r="A86" s="24" t="s">
        <v>121</v>
      </c>
      <c r="B86" s="20" t="s">
        <v>114</v>
      </c>
      <c r="C86" s="20" t="s">
        <v>119</v>
      </c>
      <c r="D86" s="20" t="s">
        <v>223</v>
      </c>
      <c r="E86" s="34"/>
      <c r="F86" s="34"/>
      <c r="G86" s="33"/>
      <c r="H86" s="33"/>
      <c r="I86" s="33"/>
      <c r="J86" s="33"/>
      <c r="K86" s="33"/>
      <c r="L86" s="75">
        <f xml:space="preserve"> SUMIFS( F_Inputs!N:N, F_Inputs!$A:$A, $B86, F_Inputs!$B:$B, $Q86 )</f>
        <v>-4.7E-2</v>
      </c>
      <c r="M86" s="75">
        <f xml:space="preserve"> SUMIFS( F_Inputs!O:O, F_Inputs!$A:$A, $B86, F_Inputs!$B:$B, $Q86 )</f>
        <v>-3.5999999999999997E-2</v>
      </c>
      <c r="N86" s="75">
        <f xml:space="preserve"> SUMIFS( F_Inputs!P:P, F_Inputs!$A:$A, $B86, F_Inputs!$B:$B, $Q86 )</f>
        <v>-0.03</v>
      </c>
      <c r="O86" s="75">
        <f xml:space="preserve"> SUMIFS( F_Inputs!Q:Q, F_Inputs!$A:$A, $B86, F_Inputs!$B:$B, $Q86 )</f>
        <v>-1.7999999999999999E-2</v>
      </c>
      <c r="P86" s="75">
        <f xml:space="preserve"> SUMIFS( F_Inputs!R:R, F_Inputs!$A:$A, $B86, F_Inputs!$B:$B, $Q86 )</f>
        <v>-3.0000000000000001E-3</v>
      </c>
      <c r="Q86" s="20" t="s">
        <v>229</v>
      </c>
    </row>
    <row r="87" spans="1:17">
      <c r="A87" s="24" t="s">
        <v>121</v>
      </c>
      <c r="B87" s="20" t="s">
        <v>114</v>
      </c>
      <c r="C87" s="20" t="s">
        <v>120</v>
      </c>
      <c r="D87" s="20" t="s">
        <v>223</v>
      </c>
      <c r="E87" s="34"/>
      <c r="F87" s="34"/>
      <c r="G87" s="33"/>
      <c r="H87" s="33"/>
      <c r="I87" s="33"/>
      <c r="J87" s="33"/>
      <c r="K87" s="33"/>
      <c r="L87" s="75">
        <f xml:space="preserve"> SUMIFS( F_Inputs!N:N, F_Inputs!$A:$A, $B87, F_Inputs!$B:$B, $Q87 )</f>
        <v>5.8999999999999997E-2</v>
      </c>
      <c r="M87" s="75">
        <f xml:space="preserve"> SUMIFS( F_Inputs!O:O, F_Inputs!$A:$A, $B87, F_Inputs!$B:$B, $Q87 )</f>
        <v>7.0999999999999994E-2</v>
      </c>
      <c r="N87" s="75">
        <f xml:space="preserve"> SUMIFS( F_Inputs!P:P, F_Inputs!$A:$A, $B87, F_Inputs!$B:$B, $Q87 )</f>
        <v>8.2000000000000017E-2</v>
      </c>
      <c r="O87" s="75">
        <f xml:space="preserve"> SUMIFS( F_Inputs!Q:Q, F_Inputs!$A:$A, $B87, F_Inputs!$B:$B, $Q87 )</f>
        <v>9.1999999999999998E-2</v>
      </c>
      <c r="P87" s="75">
        <f xml:space="preserve"> SUMIFS( F_Inputs!R:R, F_Inputs!$A:$A, $B87, F_Inputs!$B:$B, $Q87 )</f>
        <v>0.10199999999999999</v>
      </c>
      <c r="Q87" s="20" t="s">
        <v>230</v>
      </c>
    </row>
    <row r="88" spans="1:17"/>
    <row r="89" spans="1:17"/>
    <row r="90" spans="1:17" s="38" customFormat="1" ht="14.25" customHeight="1">
      <c r="A90" s="38" t="s">
        <v>57</v>
      </c>
    </row>
    <row r="91" spans="1:17"/>
    <row r="92" spans="1:17"/>
    <row r="93" spans="1:17"/>
    <row r="94" spans="1:17"/>
    <row r="95" spans="1:17"/>
    <row r="96" spans="1:17"/>
    <row r="97"/>
    <row r="98"/>
    <row r="99"/>
    <row r="100"/>
    <row r="101"/>
    <row r="102"/>
    <row r="103"/>
    <row r="104"/>
    <row r="105"/>
  </sheetData>
  <phoneticPr fontId="15" type="noConversion"/>
  <pageMargins left="0.7" right="0.7" top="0.75" bottom="0.75" header="0.3" footer="0.3"/>
  <pageSetup paperSize="9" scale="89" fitToHeight="0" orientation="landscape" r:id="rId1"/>
  <headerFooter>
    <oddHeader>&amp;L&amp;F&amp;C&amp;A&amp;ROFFICIAL</oddHeader>
    <oddFooter>&amp;LPrinted on &amp;D at &amp;T&amp;CPage &amp;P of &amp;N&amp;ROfwat</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533"/>
  <sheetViews>
    <sheetView workbookViewId="0">
      <selection activeCell="L24" sqref="L24"/>
    </sheetView>
  </sheetViews>
  <sheetFormatPr defaultRowHeight="14.25"/>
  <cols>
    <col min="6" max="18" width="27.5" bestFit="1" customWidth="1"/>
  </cols>
  <sheetData>
    <row r="1" spans="1:18" ht="15">
      <c r="C1" s="13" t="s">
        <v>16</v>
      </c>
      <c r="E1" s="13" t="s">
        <v>231</v>
      </c>
    </row>
    <row r="2" spans="1:18" ht="15">
      <c r="A2" s="14" t="s">
        <v>59</v>
      </c>
      <c r="B2" s="14" t="s">
        <v>40</v>
      </c>
      <c r="C2" s="14" t="s">
        <v>60</v>
      </c>
      <c r="D2" s="14" t="s">
        <v>61</v>
      </c>
      <c r="E2" s="14" t="s">
        <v>62</v>
      </c>
      <c r="F2" s="14" t="s">
        <v>232</v>
      </c>
      <c r="G2" s="14" t="s">
        <v>129</v>
      </c>
      <c r="H2" s="14" t="s">
        <v>130</v>
      </c>
      <c r="I2" s="14" t="s">
        <v>131</v>
      </c>
      <c r="J2" s="14" t="s">
        <v>132</v>
      </c>
      <c r="K2" s="14" t="s">
        <v>133</v>
      </c>
      <c r="L2" s="14" t="s">
        <v>134</v>
      </c>
      <c r="M2" s="14" t="s">
        <v>135</v>
      </c>
      <c r="N2" s="14" t="s">
        <v>63</v>
      </c>
      <c r="O2" s="14" t="s">
        <v>64</v>
      </c>
      <c r="P2" s="14" t="s">
        <v>65</v>
      </c>
      <c r="Q2" s="14" t="s">
        <v>66</v>
      </c>
      <c r="R2" s="14" t="s">
        <v>67</v>
      </c>
    </row>
    <row r="4" spans="1:18" ht="15">
      <c r="F4" s="14" t="s">
        <v>72</v>
      </c>
      <c r="G4" s="14" t="s">
        <v>72</v>
      </c>
      <c r="H4" s="14" t="s">
        <v>72</v>
      </c>
      <c r="I4" s="14" t="s">
        <v>72</v>
      </c>
      <c r="J4" s="14" t="s">
        <v>72</v>
      </c>
      <c r="K4" s="14" t="s">
        <v>72</v>
      </c>
      <c r="L4" s="14" t="s">
        <v>72</v>
      </c>
      <c r="M4" s="14" t="s">
        <v>72</v>
      </c>
      <c r="N4" s="14" t="s">
        <v>72</v>
      </c>
      <c r="O4" s="14" t="s">
        <v>72</v>
      </c>
      <c r="P4" s="14" t="s">
        <v>72</v>
      </c>
      <c r="Q4" s="14" t="s">
        <v>72</v>
      </c>
      <c r="R4" s="14" t="s">
        <v>72</v>
      </c>
    </row>
    <row r="5" spans="1:18" ht="15">
      <c r="F5" s="14" t="s">
        <v>28</v>
      </c>
      <c r="G5" s="14" t="s">
        <v>28</v>
      </c>
      <c r="H5" s="14" t="s">
        <v>28</v>
      </c>
      <c r="I5" s="14" t="s">
        <v>28</v>
      </c>
      <c r="J5" s="14" t="s">
        <v>28</v>
      </c>
      <c r="K5" s="14" t="s">
        <v>28</v>
      </c>
      <c r="L5" s="14" t="s">
        <v>28</v>
      </c>
      <c r="M5" s="14" t="s">
        <v>28</v>
      </c>
      <c r="N5" s="14" t="s">
        <v>28</v>
      </c>
      <c r="O5" s="14" t="s">
        <v>28</v>
      </c>
      <c r="P5" s="14" t="s">
        <v>28</v>
      </c>
      <c r="Q5" s="14" t="s">
        <v>28</v>
      </c>
      <c r="R5" s="14" t="s">
        <v>28</v>
      </c>
    </row>
    <row r="6" spans="1:18" ht="15">
      <c r="F6" s="14" t="s">
        <v>233</v>
      </c>
      <c r="G6" s="14" t="s">
        <v>233</v>
      </c>
      <c r="H6" s="14" t="s">
        <v>233</v>
      </c>
      <c r="I6" s="14" t="s">
        <v>233</v>
      </c>
      <c r="J6" s="14" t="s">
        <v>233</v>
      </c>
      <c r="K6" s="14" t="s">
        <v>233</v>
      </c>
      <c r="L6" s="14" t="s">
        <v>233</v>
      </c>
      <c r="M6" s="14" t="s">
        <v>233</v>
      </c>
      <c r="N6" s="14" t="s">
        <v>233</v>
      </c>
      <c r="O6" s="14" t="s">
        <v>233</v>
      </c>
      <c r="P6" s="14" t="s">
        <v>233</v>
      </c>
      <c r="Q6" s="14" t="s">
        <v>233</v>
      </c>
      <c r="R6" s="14" t="s">
        <v>233</v>
      </c>
    </row>
    <row r="7" spans="1:18">
      <c r="A7" t="s">
        <v>68</v>
      </c>
      <c r="B7" t="s">
        <v>212</v>
      </c>
      <c r="C7" t="s">
        <v>234</v>
      </c>
      <c r="D7" t="s">
        <v>235</v>
      </c>
      <c r="E7" t="s">
        <v>72</v>
      </c>
      <c r="F7" s="88">
        <v>5.138888888888889E-3</v>
      </c>
      <c r="G7" s="88">
        <v>6.0648148148148145E-3</v>
      </c>
      <c r="H7" s="88">
        <v>1.2951388888888889E-2</v>
      </c>
      <c r="I7" s="88">
        <v>3.4951273148148146E-3</v>
      </c>
      <c r="J7" s="88">
        <v>6.8001620370370369E-3</v>
      </c>
      <c r="K7" s="88">
        <v>1.0131041666666667E-2</v>
      </c>
      <c r="L7" s="88">
        <v>6.3421643518518514E-3</v>
      </c>
      <c r="M7" s="88">
        <v>6.3221412037037031E-3</v>
      </c>
      <c r="N7" s="88">
        <v>6.472222222222223E-3</v>
      </c>
      <c r="O7" s="88">
        <v>5.805555555555556E-3</v>
      </c>
      <c r="P7" s="88">
        <v>5.138888888888889E-3</v>
      </c>
      <c r="Q7" s="88">
        <v>4.4722222222222221E-3</v>
      </c>
      <c r="R7" s="88">
        <v>3.472222222222222E-3</v>
      </c>
    </row>
    <row r="8" spans="1:18">
      <c r="A8" t="s">
        <v>68</v>
      </c>
      <c r="B8" t="s">
        <v>208</v>
      </c>
      <c r="C8" t="s">
        <v>236</v>
      </c>
      <c r="D8" t="s">
        <v>85</v>
      </c>
      <c r="E8" t="s">
        <v>72</v>
      </c>
      <c r="F8" s="15" t="s">
        <v>237</v>
      </c>
      <c r="G8" s="15" t="s">
        <v>237</v>
      </c>
      <c r="H8" s="15" t="s">
        <v>237</v>
      </c>
      <c r="I8" s="17">
        <v>-2.9947170095329049E-2</v>
      </c>
      <c r="J8" s="17">
        <v>-2.7675603789166191E-2</v>
      </c>
      <c r="K8" s="17">
        <v>-2.5238046358868348E-2</v>
      </c>
      <c r="L8" s="17">
        <v>2.2563353965364311E-2</v>
      </c>
      <c r="M8" s="17">
        <v>4.8160493110318725E-2</v>
      </c>
      <c r="N8" s="17">
        <v>6.8357978194537664E-2</v>
      </c>
      <c r="O8" s="17">
        <v>8.0068159295703503E-2</v>
      </c>
      <c r="P8" s="17">
        <v>9.0462023412232473E-2</v>
      </c>
      <c r="Q8" s="17">
        <v>0.10062313472976775</v>
      </c>
      <c r="R8" s="17">
        <v>0.11102564294740487</v>
      </c>
    </row>
    <row r="9" spans="1:18">
      <c r="A9" t="s">
        <v>68</v>
      </c>
      <c r="B9" t="s">
        <v>153</v>
      </c>
      <c r="C9" t="s">
        <v>238</v>
      </c>
      <c r="D9" t="s">
        <v>148</v>
      </c>
      <c r="E9" t="s">
        <v>72</v>
      </c>
      <c r="F9" s="16">
        <v>191.3</v>
      </c>
      <c r="G9" s="16">
        <v>199.9</v>
      </c>
      <c r="H9" s="16">
        <v>191</v>
      </c>
      <c r="I9" s="16">
        <v>182.4</v>
      </c>
      <c r="J9" s="16">
        <v>173.4</v>
      </c>
      <c r="K9" s="16">
        <v>190.46</v>
      </c>
      <c r="L9" s="16">
        <v>182.0717436211726</v>
      </c>
      <c r="M9" s="16">
        <v>180.61</v>
      </c>
      <c r="N9" s="16">
        <v>177.58</v>
      </c>
      <c r="O9" s="16">
        <v>175.62</v>
      </c>
      <c r="P9" s="16">
        <v>173.88</v>
      </c>
      <c r="Q9" s="16">
        <v>171.92</v>
      </c>
      <c r="R9" s="16">
        <v>168.22</v>
      </c>
    </row>
    <row r="10" spans="1:18">
      <c r="A10" t="s">
        <v>68</v>
      </c>
      <c r="B10" t="s">
        <v>154</v>
      </c>
      <c r="C10" t="s">
        <v>239</v>
      </c>
      <c r="D10" t="s">
        <v>148</v>
      </c>
      <c r="E10" t="s">
        <v>72</v>
      </c>
      <c r="F10" s="15" t="s">
        <v>237</v>
      </c>
      <c r="G10" s="15" t="s">
        <v>237</v>
      </c>
      <c r="H10" s="15" t="s">
        <v>237</v>
      </c>
      <c r="I10" s="15" t="s">
        <v>237</v>
      </c>
      <c r="J10" s="15" t="s">
        <v>237</v>
      </c>
      <c r="K10" s="16">
        <v>0</v>
      </c>
      <c r="L10" s="16">
        <v>0</v>
      </c>
      <c r="M10" s="16">
        <v>0</v>
      </c>
      <c r="N10" s="16">
        <v>0</v>
      </c>
      <c r="O10" s="16">
        <v>0</v>
      </c>
      <c r="P10" s="16">
        <v>0</v>
      </c>
      <c r="Q10" s="16">
        <v>0</v>
      </c>
      <c r="R10" s="16">
        <v>0</v>
      </c>
    </row>
    <row r="11" spans="1:18">
      <c r="A11" t="s">
        <v>68</v>
      </c>
      <c r="B11" t="s">
        <v>155</v>
      </c>
      <c r="C11" t="s">
        <v>240</v>
      </c>
      <c r="D11" t="s">
        <v>148</v>
      </c>
      <c r="E11" t="s">
        <v>72</v>
      </c>
      <c r="F11" s="15" t="s">
        <v>237</v>
      </c>
      <c r="G11" s="15" t="s">
        <v>237</v>
      </c>
      <c r="H11" s="15" t="s">
        <v>237</v>
      </c>
      <c r="I11" s="15" t="s">
        <v>237</v>
      </c>
      <c r="J11" s="15" t="s">
        <v>237</v>
      </c>
      <c r="K11" s="16">
        <v>0</v>
      </c>
      <c r="L11" s="16">
        <v>0</v>
      </c>
      <c r="M11" s="16">
        <v>0</v>
      </c>
      <c r="N11" s="16">
        <v>0</v>
      </c>
      <c r="O11" s="16">
        <v>0</v>
      </c>
      <c r="P11" s="16">
        <v>0</v>
      </c>
      <c r="Q11" s="16">
        <v>0</v>
      </c>
      <c r="R11" s="16">
        <v>0</v>
      </c>
    </row>
    <row r="12" spans="1:18">
      <c r="A12" t="s">
        <v>68</v>
      </c>
      <c r="B12" t="s">
        <v>205</v>
      </c>
      <c r="C12" t="s">
        <v>241</v>
      </c>
      <c r="D12" t="s">
        <v>85</v>
      </c>
      <c r="E12" t="s">
        <v>72</v>
      </c>
      <c r="F12" s="15" t="s">
        <v>237</v>
      </c>
      <c r="G12" s="15" t="s">
        <v>237</v>
      </c>
      <c r="H12" s="15" t="s">
        <v>237</v>
      </c>
      <c r="I12" s="17">
        <v>1.5286843009275318E-2</v>
      </c>
      <c r="J12" s="17">
        <v>6.0803847475094666E-2</v>
      </c>
      <c r="K12" s="17">
        <v>6.1731363792511249E-2</v>
      </c>
      <c r="L12" s="17">
        <v>6.2295184436323398E-2</v>
      </c>
      <c r="M12" s="17">
        <v>4.9911123976000477E-2</v>
      </c>
      <c r="N12" s="17">
        <v>7.2034105769198623E-2</v>
      </c>
      <c r="O12" s="17">
        <v>8.3115767777396043E-2</v>
      </c>
      <c r="P12" s="17">
        <v>9.4675369288904146E-2</v>
      </c>
      <c r="Q12" s="17">
        <v>0.10439711439367938</v>
      </c>
      <c r="R12" s="17">
        <v>0.11710752318790803</v>
      </c>
    </row>
    <row r="13" spans="1:18">
      <c r="A13" t="s">
        <v>68</v>
      </c>
      <c r="B13" t="s">
        <v>206</v>
      </c>
      <c r="C13" t="s">
        <v>242</v>
      </c>
      <c r="D13" t="s">
        <v>85</v>
      </c>
      <c r="E13" t="s">
        <v>72</v>
      </c>
      <c r="F13" s="15" t="s">
        <v>237</v>
      </c>
      <c r="G13" s="15" t="s">
        <v>237</v>
      </c>
      <c r="H13" s="15" t="s">
        <v>237</v>
      </c>
      <c r="I13" s="15" t="s">
        <v>237</v>
      </c>
      <c r="J13" s="15" t="s">
        <v>237</v>
      </c>
      <c r="K13" s="15" t="s">
        <v>237</v>
      </c>
      <c r="L13" s="15" t="s">
        <v>237</v>
      </c>
      <c r="M13" s="15" t="s">
        <v>237</v>
      </c>
      <c r="N13" s="15" t="s">
        <v>237</v>
      </c>
      <c r="O13" s="15" t="s">
        <v>237</v>
      </c>
      <c r="P13" s="15" t="s">
        <v>237</v>
      </c>
      <c r="Q13" s="15" t="s">
        <v>237</v>
      </c>
      <c r="R13" s="15" t="s">
        <v>237</v>
      </c>
    </row>
    <row r="14" spans="1:18">
      <c r="A14" t="s">
        <v>68</v>
      </c>
      <c r="B14" t="s">
        <v>207</v>
      </c>
      <c r="C14" t="s">
        <v>243</v>
      </c>
      <c r="D14" t="s">
        <v>85</v>
      </c>
      <c r="E14" t="s">
        <v>72</v>
      </c>
      <c r="F14" s="15" t="s">
        <v>237</v>
      </c>
      <c r="G14" s="15" t="s">
        <v>237</v>
      </c>
      <c r="H14" s="15" t="s">
        <v>237</v>
      </c>
      <c r="I14" s="15" t="s">
        <v>237</v>
      </c>
      <c r="J14" s="15" t="s">
        <v>237</v>
      </c>
      <c r="K14" s="15" t="s">
        <v>237</v>
      </c>
      <c r="L14" s="15" t="s">
        <v>237</v>
      </c>
      <c r="M14" s="15" t="s">
        <v>237</v>
      </c>
      <c r="N14" s="15" t="s">
        <v>237</v>
      </c>
      <c r="O14" s="15" t="s">
        <v>237</v>
      </c>
      <c r="P14" s="15" t="s">
        <v>237</v>
      </c>
      <c r="Q14" s="15" t="s">
        <v>237</v>
      </c>
      <c r="R14" s="15" t="s">
        <v>237</v>
      </c>
    </row>
    <row r="15" spans="1:18">
      <c r="A15" t="s">
        <v>68</v>
      </c>
      <c r="B15" t="s">
        <v>214</v>
      </c>
      <c r="C15" t="s">
        <v>244</v>
      </c>
      <c r="D15" t="s">
        <v>245</v>
      </c>
      <c r="E15" t="s">
        <v>72</v>
      </c>
      <c r="F15" s="18">
        <v>1.3206243795967887</v>
      </c>
      <c r="G15" s="18">
        <v>0.9314058963008498</v>
      </c>
      <c r="H15" s="18">
        <v>1.059952401734765</v>
      </c>
      <c r="I15" s="18">
        <v>1.332225949728103</v>
      </c>
      <c r="J15" s="18">
        <v>1.7301110334437078</v>
      </c>
      <c r="K15" s="18">
        <v>1.6913246413255028</v>
      </c>
      <c r="L15" s="18">
        <v>2.2650924616217378</v>
      </c>
      <c r="M15" s="18">
        <v>2.2700008575939949</v>
      </c>
      <c r="N15" s="18">
        <v>1.6789528407848686</v>
      </c>
      <c r="O15" s="18">
        <v>1.6369773974511532</v>
      </c>
      <c r="P15" s="18">
        <v>1.6026052371954473</v>
      </c>
      <c r="Q15" s="18">
        <v>1.562562314527449</v>
      </c>
      <c r="R15" s="18">
        <v>1.5262530131319456</v>
      </c>
    </row>
    <row r="16" spans="1:18">
      <c r="A16" t="s">
        <v>68</v>
      </c>
      <c r="B16" t="s">
        <v>213</v>
      </c>
      <c r="C16" t="s">
        <v>246</v>
      </c>
      <c r="D16" t="s">
        <v>245</v>
      </c>
      <c r="E16" t="s">
        <v>72</v>
      </c>
      <c r="F16" s="18">
        <v>10.608532104233543</v>
      </c>
      <c r="G16" s="18">
        <v>8.3575767541149339</v>
      </c>
      <c r="H16" s="18">
        <v>8.7997390667510356</v>
      </c>
      <c r="I16" s="18">
        <v>12.719251962140945</v>
      </c>
      <c r="J16" s="18">
        <v>14.554515554986201</v>
      </c>
      <c r="K16" s="18">
        <v>16.09686364340952</v>
      </c>
      <c r="L16" s="18">
        <v>22.459315586231249</v>
      </c>
      <c r="M16" s="18">
        <v>22.296074477856095</v>
      </c>
      <c r="N16" s="18">
        <v>18.965825131887918</v>
      </c>
      <c r="O16" s="18">
        <v>18.735769646131217</v>
      </c>
      <c r="P16" s="18">
        <v>18.504002564168381</v>
      </c>
      <c r="Q16" s="18">
        <v>18.273479787046949</v>
      </c>
      <c r="R16" s="18">
        <v>18.042259023321467</v>
      </c>
    </row>
    <row r="17" spans="1:18">
      <c r="A17" t="s">
        <v>68</v>
      </c>
      <c r="B17" t="s">
        <v>167</v>
      </c>
      <c r="C17" t="s">
        <v>247</v>
      </c>
      <c r="D17" t="s">
        <v>248</v>
      </c>
      <c r="E17" t="s">
        <v>72</v>
      </c>
      <c r="F17" s="18">
        <v>2756.2719999999999</v>
      </c>
      <c r="G17" s="18">
        <v>2791.4789999999998</v>
      </c>
      <c r="H17" s="18">
        <v>2811.4470000000001</v>
      </c>
      <c r="I17" s="18">
        <v>2852.3690000000001</v>
      </c>
      <c r="J17" s="18">
        <v>2872.6480000000001</v>
      </c>
      <c r="K17" s="18">
        <v>2903.0499999999997</v>
      </c>
      <c r="L17" s="18">
        <v>2922.6179999999999</v>
      </c>
      <c r="M17" s="18">
        <v>2973.4349999999995</v>
      </c>
      <c r="N17" s="18">
        <v>2995.9150000000004</v>
      </c>
      <c r="O17" s="18">
        <v>3017.7570000000001</v>
      </c>
      <c r="P17" s="18">
        <v>3038.8020000000001</v>
      </c>
      <c r="Q17" s="18">
        <v>3059.078</v>
      </c>
      <c r="R17" s="18">
        <v>3079.4370000000004</v>
      </c>
    </row>
    <row r="18" spans="1:18">
      <c r="A18" t="s">
        <v>68</v>
      </c>
      <c r="B18" t="s">
        <v>222</v>
      </c>
      <c r="C18" t="s">
        <v>249</v>
      </c>
      <c r="D18" t="s">
        <v>235</v>
      </c>
      <c r="E18" t="s">
        <v>72</v>
      </c>
      <c r="F18" s="15" t="s">
        <v>237</v>
      </c>
      <c r="G18" s="15" t="s">
        <v>237</v>
      </c>
      <c r="H18" s="15" t="s">
        <v>237</v>
      </c>
      <c r="I18" s="15" t="s">
        <v>237</v>
      </c>
      <c r="J18" s="15" t="s">
        <v>237</v>
      </c>
      <c r="K18" s="15" t="s">
        <v>237</v>
      </c>
      <c r="L18" s="15" t="s">
        <v>237</v>
      </c>
      <c r="M18" s="76">
        <v>6.4374999999999996E-3</v>
      </c>
      <c r="N18" s="76">
        <v>5.8444444444444438E-3</v>
      </c>
      <c r="O18" s="76">
        <v>5.2513888888888879E-3</v>
      </c>
      <c r="P18" s="76">
        <v>4.658333333333332E-3</v>
      </c>
      <c r="Q18" s="76">
        <v>4.0652777777777762E-3</v>
      </c>
      <c r="R18" s="76">
        <v>3.472222222222222E-3</v>
      </c>
    </row>
    <row r="19" spans="1:18">
      <c r="A19" t="s">
        <v>68</v>
      </c>
      <c r="B19" t="s">
        <v>225</v>
      </c>
      <c r="C19" t="s">
        <v>250</v>
      </c>
      <c r="D19" t="s">
        <v>245</v>
      </c>
      <c r="E19" t="s">
        <v>72</v>
      </c>
      <c r="F19" s="15" t="s">
        <v>237</v>
      </c>
      <c r="G19" s="15" t="s">
        <v>237</v>
      </c>
      <c r="H19" s="15" t="s">
        <v>237</v>
      </c>
      <c r="I19" s="15" t="s">
        <v>237</v>
      </c>
      <c r="J19" s="15" t="s">
        <v>237</v>
      </c>
      <c r="K19" s="15" t="s">
        <v>237</v>
      </c>
      <c r="L19" s="15" t="s">
        <v>237</v>
      </c>
      <c r="M19" s="18">
        <v>1.62</v>
      </c>
      <c r="N19" s="18">
        <v>1.54</v>
      </c>
      <c r="O19" s="18">
        <v>1.46</v>
      </c>
      <c r="P19" s="18">
        <v>1.39</v>
      </c>
      <c r="Q19" s="18">
        <v>1.31</v>
      </c>
      <c r="R19" s="18">
        <v>1.23</v>
      </c>
    </row>
    <row r="20" spans="1:18">
      <c r="A20" t="s">
        <v>68</v>
      </c>
      <c r="B20" t="s">
        <v>227</v>
      </c>
      <c r="C20" t="s">
        <v>251</v>
      </c>
      <c r="D20" t="s">
        <v>245</v>
      </c>
      <c r="E20" t="s">
        <v>72</v>
      </c>
      <c r="F20" s="15" t="s">
        <v>237</v>
      </c>
      <c r="G20" s="15" t="s">
        <v>237</v>
      </c>
      <c r="H20" s="15" t="s">
        <v>237</v>
      </c>
      <c r="I20" s="15" t="s">
        <v>237</v>
      </c>
      <c r="J20" s="15" t="s">
        <v>237</v>
      </c>
      <c r="K20" s="15" t="s">
        <v>237</v>
      </c>
      <c r="L20" s="15" t="s">
        <v>237</v>
      </c>
      <c r="M20" s="18">
        <v>18.0276</v>
      </c>
      <c r="N20" s="18">
        <v>17.4604</v>
      </c>
      <c r="O20" s="18">
        <v>16.8932</v>
      </c>
      <c r="P20" s="18">
        <v>16.326000000000001</v>
      </c>
      <c r="Q20" s="18">
        <v>15.758800000000001</v>
      </c>
      <c r="R20" s="18">
        <v>15.191600000000001</v>
      </c>
    </row>
    <row r="21" spans="1:18">
      <c r="A21" t="s">
        <v>68</v>
      </c>
      <c r="B21" t="s">
        <v>157</v>
      </c>
      <c r="C21" t="s">
        <v>252</v>
      </c>
      <c r="D21" t="s">
        <v>85</v>
      </c>
      <c r="E21" t="s">
        <v>72</v>
      </c>
      <c r="F21" s="15" t="s">
        <v>237</v>
      </c>
      <c r="G21" s="15" t="s">
        <v>237</v>
      </c>
      <c r="H21" s="15" t="s">
        <v>237</v>
      </c>
      <c r="I21" s="15" t="s">
        <v>237</v>
      </c>
      <c r="J21" s="15" t="s">
        <v>237</v>
      </c>
      <c r="K21" s="15" t="s">
        <v>237</v>
      </c>
      <c r="L21" s="15" t="s">
        <v>237</v>
      </c>
      <c r="M21" s="17">
        <v>3.9E-2</v>
      </c>
      <c r="N21" s="17">
        <v>5.2000000000000005E-2</v>
      </c>
      <c r="O21" s="17">
        <v>5.6000000000000008E-2</v>
      </c>
      <c r="P21" s="17">
        <v>7.4999999999999997E-2</v>
      </c>
      <c r="Q21" s="17">
        <v>9.5000000000000001E-2</v>
      </c>
      <c r="R21" s="17">
        <v>0.114</v>
      </c>
    </row>
    <row r="22" spans="1:18">
      <c r="A22" t="s">
        <v>68</v>
      </c>
      <c r="B22" t="s">
        <v>158</v>
      </c>
      <c r="C22" t="s">
        <v>252</v>
      </c>
      <c r="D22" t="s">
        <v>85</v>
      </c>
      <c r="E22" t="s">
        <v>72</v>
      </c>
      <c r="F22" s="15" t="s">
        <v>237</v>
      </c>
      <c r="G22" s="15" t="s">
        <v>237</v>
      </c>
      <c r="H22" s="15" t="s">
        <v>237</v>
      </c>
      <c r="I22" s="15" t="s">
        <v>237</v>
      </c>
      <c r="J22" s="15" t="s">
        <v>237</v>
      </c>
      <c r="K22" s="15" t="s">
        <v>237</v>
      </c>
      <c r="L22" s="15" t="s">
        <v>237</v>
      </c>
      <c r="M22" s="15" t="s">
        <v>237</v>
      </c>
      <c r="N22" s="15" t="s">
        <v>237</v>
      </c>
      <c r="O22" s="15" t="s">
        <v>237</v>
      </c>
      <c r="P22" s="15" t="s">
        <v>237</v>
      </c>
      <c r="Q22" s="15" t="s">
        <v>237</v>
      </c>
      <c r="R22" s="15" t="s">
        <v>237</v>
      </c>
    </row>
    <row r="23" spans="1:18">
      <c r="A23" t="s">
        <v>68</v>
      </c>
      <c r="B23" t="s">
        <v>159</v>
      </c>
      <c r="C23" t="s">
        <v>252</v>
      </c>
      <c r="D23" t="s">
        <v>85</v>
      </c>
      <c r="E23" t="s">
        <v>72</v>
      </c>
      <c r="F23" s="15" t="s">
        <v>237</v>
      </c>
      <c r="G23" s="15" t="s">
        <v>237</v>
      </c>
      <c r="H23" s="15" t="s">
        <v>237</v>
      </c>
      <c r="I23" s="15" t="s">
        <v>237</v>
      </c>
      <c r="J23" s="15" t="s">
        <v>237</v>
      </c>
      <c r="K23" s="15" t="s">
        <v>237</v>
      </c>
      <c r="L23" s="15" t="s">
        <v>237</v>
      </c>
      <c r="M23" s="15" t="s">
        <v>237</v>
      </c>
      <c r="N23" s="15" t="s">
        <v>237</v>
      </c>
      <c r="O23" s="15" t="s">
        <v>237</v>
      </c>
      <c r="P23" s="15" t="s">
        <v>237</v>
      </c>
      <c r="Q23" s="15" t="s">
        <v>237</v>
      </c>
      <c r="R23" s="15" t="s">
        <v>237</v>
      </c>
    </row>
    <row r="24" spans="1:18">
      <c r="A24" t="s">
        <v>68</v>
      </c>
      <c r="B24" t="s">
        <v>150</v>
      </c>
      <c r="C24" t="s">
        <v>253</v>
      </c>
      <c r="D24" t="s">
        <v>148</v>
      </c>
      <c r="E24" t="s">
        <v>72</v>
      </c>
      <c r="F24" s="15" t="s">
        <v>237</v>
      </c>
      <c r="G24" s="15" t="s">
        <v>237</v>
      </c>
      <c r="H24" s="15" t="s">
        <v>237</v>
      </c>
      <c r="I24" s="15" t="s">
        <v>237</v>
      </c>
      <c r="J24" s="15" t="s">
        <v>237</v>
      </c>
      <c r="K24" s="19">
        <v>190.5</v>
      </c>
      <c r="L24" s="19">
        <v>182.1</v>
      </c>
      <c r="M24" s="19">
        <v>187</v>
      </c>
      <c r="N24" s="19">
        <v>183.24</v>
      </c>
      <c r="O24" s="19">
        <v>179.48000000000002</v>
      </c>
      <c r="P24" s="19">
        <v>175.72000000000003</v>
      </c>
      <c r="Q24" s="19">
        <v>171.96000000000004</v>
      </c>
      <c r="R24" s="19">
        <v>168.2</v>
      </c>
    </row>
    <row r="25" spans="1:18">
      <c r="A25" t="s">
        <v>68</v>
      </c>
      <c r="B25" t="s">
        <v>151</v>
      </c>
      <c r="C25" t="s">
        <v>253</v>
      </c>
      <c r="D25" t="s">
        <v>148</v>
      </c>
      <c r="E25" t="s">
        <v>72</v>
      </c>
      <c r="F25" s="15" t="s">
        <v>237</v>
      </c>
      <c r="G25" s="15" t="s">
        <v>237</v>
      </c>
      <c r="H25" s="15" t="s">
        <v>237</v>
      </c>
      <c r="I25" s="15" t="s">
        <v>237</v>
      </c>
      <c r="J25" s="15" t="s">
        <v>237</v>
      </c>
      <c r="K25" s="15" t="s">
        <v>237</v>
      </c>
      <c r="L25" s="15" t="s">
        <v>237</v>
      </c>
      <c r="M25" s="15" t="s">
        <v>237</v>
      </c>
      <c r="N25" s="15" t="s">
        <v>237</v>
      </c>
      <c r="O25" s="15" t="s">
        <v>237</v>
      </c>
      <c r="P25" s="15" t="s">
        <v>237</v>
      </c>
      <c r="Q25" s="15" t="s">
        <v>237</v>
      </c>
      <c r="R25" s="15" t="s">
        <v>237</v>
      </c>
    </row>
    <row r="26" spans="1:18">
      <c r="A26" t="s">
        <v>68</v>
      </c>
      <c r="B26" t="s">
        <v>152</v>
      </c>
      <c r="C26" t="s">
        <v>253</v>
      </c>
      <c r="D26" t="s">
        <v>148</v>
      </c>
      <c r="E26" t="s">
        <v>72</v>
      </c>
      <c r="F26" s="15" t="s">
        <v>237</v>
      </c>
      <c r="G26" s="15" t="s">
        <v>237</v>
      </c>
      <c r="H26" s="15" t="s">
        <v>237</v>
      </c>
      <c r="I26" s="15" t="s">
        <v>237</v>
      </c>
      <c r="J26" s="15" t="s">
        <v>237</v>
      </c>
      <c r="K26" s="15" t="s">
        <v>237</v>
      </c>
      <c r="L26" s="15" t="s">
        <v>237</v>
      </c>
      <c r="M26" s="15" t="s">
        <v>237</v>
      </c>
      <c r="N26" s="15" t="s">
        <v>237</v>
      </c>
      <c r="O26" s="15" t="s">
        <v>237</v>
      </c>
      <c r="P26" s="15" t="s">
        <v>237</v>
      </c>
      <c r="Q26" s="15" t="s">
        <v>237</v>
      </c>
      <c r="R26" s="15" t="s">
        <v>237</v>
      </c>
    </row>
    <row r="27" spans="1:18">
      <c r="A27" t="s">
        <v>68</v>
      </c>
      <c r="B27" t="s">
        <v>209</v>
      </c>
      <c r="C27" t="s">
        <v>254</v>
      </c>
      <c r="D27" t="s">
        <v>85</v>
      </c>
      <c r="E27" t="s">
        <v>72</v>
      </c>
      <c r="F27" s="15" t="s">
        <v>237</v>
      </c>
      <c r="G27" s="15" t="s">
        <v>237</v>
      </c>
      <c r="H27" s="15" t="s">
        <v>237</v>
      </c>
      <c r="I27" s="15" t="s">
        <v>237</v>
      </c>
      <c r="J27" s="15" t="s">
        <v>237</v>
      </c>
      <c r="K27" s="15" t="s">
        <v>237</v>
      </c>
      <c r="L27" s="15" t="s">
        <v>237</v>
      </c>
      <c r="M27" s="15" t="s">
        <v>237</v>
      </c>
      <c r="N27" s="15" t="s">
        <v>237</v>
      </c>
      <c r="O27" s="15" t="s">
        <v>237</v>
      </c>
      <c r="P27" s="15" t="s">
        <v>237</v>
      </c>
      <c r="Q27" s="15" t="s">
        <v>237</v>
      </c>
      <c r="R27" s="15" t="s">
        <v>237</v>
      </c>
    </row>
    <row r="28" spans="1:18">
      <c r="A28" t="s">
        <v>68</v>
      </c>
      <c r="B28" t="s">
        <v>210</v>
      </c>
      <c r="C28" t="s">
        <v>255</v>
      </c>
      <c r="D28" t="s">
        <v>85</v>
      </c>
      <c r="E28" t="s">
        <v>72</v>
      </c>
      <c r="F28" s="15" t="s">
        <v>237</v>
      </c>
      <c r="G28" s="15" t="s">
        <v>237</v>
      </c>
      <c r="H28" s="15" t="s">
        <v>237</v>
      </c>
      <c r="I28" s="15" t="s">
        <v>237</v>
      </c>
      <c r="J28" s="15" t="s">
        <v>237</v>
      </c>
      <c r="K28" s="15" t="s">
        <v>237</v>
      </c>
      <c r="L28" s="15" t="s">
        <v>237</v>
      </c>
      <c r="M28" s="15" t="s">
        <v>237</v>
      </c>
      <c r="N28" s="15" t="s">
        <v>237</v>
      </c>
      <c r="O28" s="15" t="s">
        <v>237</v>
      </c>
      <c r="P28" s="15" t="s">
        <v>237</v>
      </c>
      <c r="Q28" s="15" t="s">
        <v>237</v>
      </c>
      <c r="R28" s="15" t="s">
        <v>237</v>
      </c>
    </row>
    <row r="29" spans="1:18">
      <c r="A29" t="s">
        <v>68</v>
      </c>
      <c r="B29" t="s">
        <v>228</v>
      </c>
      <c r="C29" t="s">
        <v>252</v>
      </c>
      <c r="D29" t="s">
        <v>85</v>
      </c>
      <c r="E29" t="s">
        <v>72</v>
      </c>
      <c r="F29" s="15" t="s">
        <v>237</v>
      </c>
      <c r="G29" s="15" t="s">
        <v>237</v>
      </c>
      <c r="H29" s="15" t="s">
        <v>237</v>
      </c>
      <c r="I29" s="15" t="s">
        <v>237</v>
      </c>
      <c r="J29" s="15" t="s">
        <v>237</v>
      </c>
      <c r="K29" s="15" t="s">
        <v>237</v>
      </c>
      <c r="L29" s="15" t="s">
        <v>237</v>
      </c>
      <c r="M29" s="17">
        <v>3.6999999999999998E-2</v>
      </c>
      <c r="N29" s="17">
        <v>5.6000000000000008E-2</v>
      </c>
      <c r="O29" s="17">
        <v>7.9000000000000001E-2</v>
      </c>
      <c r="P29" s="17">
        <v>0.105</v>
      </c>
      <c r="Q29" s="17">
        <v>0.125</v>
      </c>
      <c r="R29" s="17">
        <v>0.14000000000000001</v>
      </c>
    </row>
    <row r="30" spans="1:18">
      <c r="A30" t="s">
        <v>68</v>
      </c>
      <c r="B30" t="s">
        <v>229</v>
      </c>
      <c r="C30" t="s">
        <v>252</v>
      </c>
      <c r="D30" t="s">
        <v>85</v>
      </c>
      <c r="E30" t="s">
        <v>72</v>
      </c>
      <c r="F30" s="15" t="s">
        <v>237</v>
      </c>
      <c r="G30" s="15" t="s">
        <v>237</v>
      </c>
      <c r="H30" s="15" t="s">
        <v>237</v>
      </c>
      <c r="I30" s="15" t="s">
        <v>237</v>
      </c>
      <c r="J30" s="15" t="s">
        <v>237</v>
      </c>
      <c r="K30" s="15" t="s">
        <v>237</v>
      </c>
      <c r="L30" s="15" t="s">
        <v>237</v>
      </c>
      <c r="M30" s="15" t="s">
        <v>237</v>
      </c>
      <c r="N30" s="15" t="s">
        <v>237</v>
      </c>
      <c r="O30" s="15" t="s">
        <v>237</v>
      </c>
      <c r="P30" s="15" t="s">
        <v>237</v>
      </c>
      <c r="Q30" s="15" t="s">
        <v>237</v>
      </c>
      <c r="R30" s="15" t="s">
        <v>237</v>
      </c>
    </row>
    <row r="31" spans="1:18">
      <c r="A31" t="s">
        <v>68</v>
      </c>
      <c r="B31" t="s">
        <v>230</v>
      </c>
      <c r="C31" t="s">
        <v>252</v>
      </c>
      <c r="D31" t="s">
        <v>85</v>
      </c>
      <c r="E31" t="s">
        <v>72</v>
      </c>
      <c r="F31" s="15" t="s">
        <v>237</v>
      </c>
      <c r="G31" s="15" t="s">
        <v>237</v>
      </c>
      <c r="H31" s="15" t="s">
        <v>237</v>
      </c>
      <c r="I31" s="15" t="s">
        <v>237</v>
      </c>
      <c r="J31" s="15" t="s">
        <v>237</v>
      </c>
      <c r="K31" s="15" t="s">
        <v>237</v>
      </c>
      <c r="L31" s="15" t="s">
        <v>237</v>
      </c>
      <c r="M31" s="15" t="s">
        <v>237</v>
      </c>
      <c r="N31" s="15" t="s">
        <v>237</v>
      </c>
      <c r="O31" s="15" t="s">
        <v>237</v>
      </c>
      <c r="P31" s="15" t="s">
        <v>237</v>
      </c>
      <c r="Q31" s="15" t="s">
        <v>237</v>
      </c>
      <c r="R31" s="15" t="s">
        <v>237</v>
      </c>
    </row>
    <row r="32" spans="1:18">
      <c r="A32" t="s">
        <v>68</v>
      </c>
      <c r="B32" t="s">
        <v>136</v>
      </c>
      <c r="C32" t="s">
        <v>256</v>
      </c>
      <c r="D32" t="s">
        <v>257</v>
      </c>
      <c r="E32" t="s">
        <v>72</v>
      </c>
      <c r="F32" s="15" t="s">
        <v>237</v>
      </c>
      <c r="G32" s="15" t="s">
        <v>237</v>
      </c>
      <c r="H32" s="15" t="s">
        <v>237</v>
      </c>
      <c r="I32" s="15" t="s">
        <v>237</v>
      </c>
      <c r="J32" s="15" t="s">
        <v>237</v>
      </c>
      <c r="K32" s="19">
        <v>132.30000000000001</v>
      </c>
      <c r="L32" s="19">
        <v>130</v>
      </c>
      <c r="M32" s="19">
        <v>127.8</v>
      </c>
      <c r="N32" s="19">
        <v>124.3</v>
      </c>
      <c r="O32" s="19">
        <v>120.8</v>
      </c>
      <c r="P32" s="19">
        <v>117.4</v>
      </c>
      <c r="Q32" s="19">
        <v>116.1</v>
      </c>
      <c r="R32" s="19">
        <v>123.5</v>
      </c>
    </row>
    <row r="33" spans="1:18">
      <c r="A33" t="s">
        <v>68</v>
      </c>
      <c r="B33" t="s">
        <v>137</v>
      </c>
      <c r="C33" t="s">
        <v>256</v>
      </c>
      <c r="D33" t="s">
        <v>257</v>
      </c>
      <c r="E33" t="s">
        <v>72</v>
      </c>
      <c r="F33" s="15" t="s">
        <v>237</v>
      </c>
      <c r="G33" s="15" t="s">
        <v>237</v>
      </c>
      <c r="H33" s="15" t="s">
        <v>237</v>
      </c>
      <c r="I33" s="15" t="s">
        <v>237</v>
      </c>
      <c r="J33" s="15" t="s">
        <v>237</v>
      </c>
      <c r="K33" s="15" t="s">
        <v>237</v>
      </c>
      <c r="L33" s="15" t="s">
        <v>237</v>
      </c>
      <c r="M33" s="15" t="s">
        <v>237</v>
      </c>
      <c r="N33" s="15" t="s">
        <v>237</v>
      </c>
      <c r="O33" s="15" t="s">
        <v>237</v>
      </c>
      <c r="P33" s="15" t="s">
        <v>237</v>
      </c>
      <c r="Q33" s="15" t="s">
        <v>237</v>
      </c>
      <c r="R33" s="15" t="s">
        <v>237</v>
      </c>
    </row>
    <row r="34" spans="1:18">
      <c r="A34" t="s">
        <v>68</v>
      </c>
      <c r="B34" t="s">
        <v>138</v>
      </c>
      <c r="C34" t="s">
        <v>256</v>
      </c>
      <c r="D34" t="s">
        <v>257</v>
      </c>
      <c r="E34" t="s">
        <v>72</v>
      </c>
      <c r="F34" s="15" t="s">
        <v>237</v>
      </c>
      <c r="G34" s="15" t="s">
        <v>237</v>
      </c>
      <c r="H34" s="15" t="s">
        <v>237</v>
      </c>
      <c r="I34" s="15" t="s">
        <v>237</v>
      </c>
      <c r="J34" s="15" t="s">
        <v>237</v>
      </c>
      <c r="K34" s="15" t="s">
        <v>237</v>
      </c>
      <c r="L34" s="15" t="s">
        <v>237</v>
      </c>
      <c r="M34" s="15" t="s">
        <v>237</v>
      </c>
      <c r="N34" s="15" t="s">
        <v>237</v>
      </c>
      <c r="O34" s="15" t="s">
        <v>237</v>
      </c>
      <c r="P34" s="15" t="s">
        <v>237</v>
      </c>
      <c r="Q34" s="15" t="s">
        <v>237</v>
      </c>
      <c r="R34" s="15" t="s">
        <v>237</v>
      </c>
    </row>
    <row r="35" spans="1:18">
      <c r="A35" t="s">
        <v>68</v>
      </c>
      <c r="B35" t="s">
        <v>141</v>
      </c>
      <c r="C35" t="s">
        <v>258</v>
      </c>
      <c r="D35" t="s">
        <v>257</v>
      </c>
      <c r="E35" t="s">
        <v>72</v>
      </c>
      <c r="F35" s="19">
        <v>134.80000000000001</v>
      </c>
      <c r="G35" s="19">
        <v>136.9</v>
      </c>
      <c r="H35" s="19">
        <v>133.30000000000001</v>
      </c>
      <c r="I35" s="19">
        <v>146.9</v>
      </c>
      <c r="J35" s="19">
        <v>136</v>
      </c>
      <c r="K35" s="19">
        <v>132.30000000000001</v>
      </c>
      <c r="L35" s="19">
        <v>127.6</v>
      </c>
      <c r="M35" s="19">
        <v>121.5</v>
      </c>
      <c r="N35" s="19">
        <v>120.1</v>
      </c>
      <c r="O35" s="19">
        <v>118.8</v>
      </c>
      <c r="P35" s="19">
        <v>117.4</v>
      </c>
      <c r="Q35" s="19">
        <v>116.1</v>
      </c>
      <c r="R35" s="19">
        <v>123.5</v>
      </c>
    </row>
    <row r="36" spans="1:18">
      <c r="A36" t="s">
        <v>68</v>
      </c>
      <c r="B36" t="s">
        <v>142</v>
      </c>
      <c r="C36" t="s">
        <v>258</v>
      </c>
      <c r="D36" t="s">
        <v>257</v>
      </c>
      <c r="E36" t="s">
        <v>72</v>
      </c>
      <c r="F36" s="15" t="s">
        <v>237</v>
      </c>
      <c r="G36" s="15" t="s">
        <v>237</v>
      </c>
      <c r="H36" s="15" t="s">
        <v>237</v>
      </c>
      <c r="I36" s="15" t="s">
        <v>237</v>
      </c>
      <c r="J36" s="15" t="s">
        <v>237</v>
      </c>
      <c r="K36" s="15" t="s">
        <v>237</v>
      </c>
      <c r="L36" s="15" t="s">
        <v>237</v>
      </c>
      <c r="M36" s="15" t="s">
        <v>237</v>
      </c>
      <c r="N36" s="15" t="s">
        <v>237</v>
      </c>
      <c r="O36" s="15" t="s">
        <v>237</v>
      </c>
      <c r="P36" s="15" t="s">
        <v>237</v>
      </c>
      <c r="Q36" s="15" t="s">
        <v>237</v>
      </c>
      <c r="R36" s="15" t="s">
        <v>237</v>
      </c>
    </row>
    <row r="37" spans="1:18">
      <c r="A37" t="s">
        <v>68</v>
      </c>
      <c r="B37" t="s">
        <v>143</v>
      </c>
      <c r="C37" t="s">
        <v>258</v>
      </c>
      <c r="D37" t="s">
        <v>257</v>
      </c>
      <c r="E37" t="s">
        <v>72</v>
      </c>
      <c r="F37" s="15" t="s">
        <v>237</v>
      </c>
      <c r="G37" s="15" t="s">
        <v>237</v>
      </c>
      <c r="H37" s="15" t="s">
        <v>237</v>
      </c>
      <c r="I37" s="15" t="s">
        <v>237</v>
      </c>
      <c r="J37" s="15" t="s">
        <v>237</v>
      </c>
      <c r="K37" s="15" t="s">
        <v>237</v>
      </c>
      <c r="L37" s="15" t="s">
        <v>237</v>
      </c>
      <c r="M37" s="15" t="s">
        <v>237</v>
      </c>
      <c r="N37" s="15" t="s">
        <v>237</v>
      </c>
      <c r="O37" s="15" t="s">
        <v>237</v>
      </c>
      <c r="P37" s="15" t="s">
        <v>237</v>
      </c>
      <c r="Q37" s="15" t="s">
        <v>237</v>
      </c>
      <c r="R37" s="15" t="s">
        <v>237</v>
      </c>
    </row>
    <row r="38" spans="1:18">
      <c r="A38" t="s">
        <v>100</v>
      </c>
      <c r="B38" t="s">
        <v>212</v>
      </c>
      <c r="C38" t="s">
        <v>234</v>
      </c>
      <c r="D38" t="s">
        <v>235</v>
      </c>
      <c r="E38" t="s">
        <v>72</v>
      </c>
      <c r="F38" s="15" t="s">
        <v>237</v>
      </c>
      <c r="G38" s="88">
        <v>1.2138888888888888E-2</v>
      </c>
      <c r="H38" s="88">
        <v>1.2340277777777778E-2</v>
      </c>
      <c r="I38" s="88">
        <v>7.7360185185185188E-3</v>
      </c>
      <c r="J38" s="88">
        <v>1.1304270833333333E-2</v>
      </c>
      <c r="K38" s="88">
        <v>3.091787037037037E-2</v>
      </c>
      <c r="L38" s="88">
        <v>1.6152002314814815E-2</v>
      </c>
      <c r="M38" s="88">
        <v>6.9444444444444441E-3</v>
      </c>
      <c r="N38" s="88">
        <v>5.7870370370370367E-3</v>
      </c>
      <c r="O38" s="88">
        <v>4.6296296296296294E-3</v>
      </c>
      <c r="P38" s="88">
        <v>3.472222222222222E-3</v>
      </c>
      <c r="Q38" s="88">
        <v>3.472222222222222E-3</v>
      </c>
      <c r="R38" s="88">
        <v>3.472222222222222E-3</v>
      </c>
    </row>
    <row r="39" spans="1:18">
      <c r="A39" t="s">
        <v>100</v>
      </c>
      <c r="B39" t="s">
        <v>208</v>
      </c>
      <c r="C39" t="s">
        <v>236</v>
      </c>
      <c r="D39" t="s">
        <v>85</v>
      </c>
      <c r="E39" t="s">
        <v>72</v>
      </c>
      <c r="F39" s="15" t="s">
        <v>237</v>
      </c>
      <c r="G39" s="15" t="s">
        <v>237</v>
      </c>
      <c r="H39" s="15" t="s">
        <v>237</v>
      </c>
      <c r="I39" s="17">
        <v>-3.9458705372167537E-2</v>
      </c>
      <c r="J39" s="17">
        <v>-5.592772869322326E-2</v>
      </c>
      <c r="K39" s="17">
        <v>-6.2418269223915773E-2</v>
      </c>
      <c r="L39" s="17">
        <v>-3.4184004382018844E-2</v>
      </c>
      <c r="M39" s="17">
        <v>-8.3386443187597071E-3</v>
      </c>
      <c r="N39" s="17">
        <v>7.6018814856028023E-3</v>
      </c>
      <c r="O39" s="17">
        <v>2.8019598507042921E-2</v>
      </c>
      <c r="P39" s="17">
        <v>4.1488590785285911E-2</v>
      </c>
      <c r="Q39" s="17">
        <v>5.5589256751977185E-2</v>
      </c>
      <c r="R39" s="17">
        <v>6.9336634369760133E-2</v>
      </c>
    </row>
    <row r="40" spans="1:18">
      <c r="A40" t="s">
        <v>100</v>
      </c>
      <c r="B40" t="s">
        <v>153</v>
      </c>
      <c r="C40" t="s">
        <v>238</v>
      </c>
      <c r="D40" t="s">
        <v>148</v>
      </c>
      <c r="E40" t="s">
        <v>72</v>
      </c>
      <c r="F40" s="16">
        <v>208.9</v>
      </c>
      <c r="G40" s="16">
        <v>216.6</v>
      </c>
      <c r="H40" s="16">
        <v>225.8</v>
      </c>
      <c r="I40" s="16">
        <v>232.7</v>
      </c>
      <c r="J40" s="16">
        <v>240.3</v>
      </c>
      <c r="K40" s="16">
        <v>253.21014545153781</v>
      </c>
      <c r="L40" s="16">
        <v>261.61</v>
      </c>
      <c r="M40" s="16">
        <v>228.5</v>
      </c>
      <c r="N40" s="16">
        <v>187.7872687387663</v>
      </c>
      <c r="O40" s="16">
        <v>183.8593131146655</v>
      </c>
      <c r="P40" s="16">
        <v>180.8048224644844</v>
      </c>
      <c r="Q40" s="16">
        <v>178.02234175314609</v>
      </c>
      <c r="R40" s="16">
        <v>172.72342210393441</v>
      </c>
    </row>
    <row r="41" spans="1:18">
      <c r="A41" t="s">
        <v>100</v>
      </c>
      <c r="B41" t="s">
        <v>154</v>
      </c>
      <c r="C41" t="s">
        <v>239</v>
      </c>
      <c r="D41" t="s">
        <v>148</v>
      </c>
      <c r="E41" t="s">
        <v>72</v>
      </c>
      <c r="F41" s="15" t="s">
        <v>237</v>
      </c>
      <c r="G41" s="15" t="s">
        <v>237</v>
      </c>
      <c r="H41" s="15" t="s">
        <v>237</v>
      </c>
      <c r="I41" s="15" t="s">
        <v>237</v>
      </c>
      <c r="J41" s="15" t="s">
        <v>237</v>
      </c>
      <c r="K41" s="15" t="s">
        <v>237</v>
      </c>
      <c r="L41" s="15" t="s">
        <v>237</v>
      </c>
      <c r="M41" s="15" t="s">
        <v>237</v>
      </c>
      <c r="N41" s="15" t="s">
        <v>237</v>
      </c>
      <c r="O41" s="15" t="s">
        <v>237</v>
      </c>
      <c r="P41" s="15" t="s">
        <v>237</v>
      </c>
      <c r="Q41" s="15" t="s">
        <v>237</v>
      </c>
      <c r="R41" s="15" t="s">
        <v>237</v>
      </c>
    </row>
    <row r="42" spans="1:18">
      <c r="A42" t="s">
        <v>100</v>
      </c>
      <c r="B42" t="s">
        <v>155</v>
      </c>
      <c r="C42" t="s">
        <v>240</v>
      </c>
      <c r="D42" t="s">
        <v>148</v>
      </c>
      <c r="E42" t="s">
        <v>72</v>
      </c>
      <c r="F42" s="15" t="s">
        <v>237</v>
      </c>
      <c r="G42" s="15" t="s">
        <v>237</v>
      </c>
      <c r="H42" s="15" t="s">
        <v>237</v>
      </c>
      <c r="I42" s="15" t="s">
        <v>237</v>
      </c>
      <c r="J42" s="15" t="s">
        <v>237</v>
      </c>
      <c r="K42" s="15" t="s">
        <v>237</v>
      </c>
      <c r="L42" s="15" t="s">
        <v>237</v>
      </c>
      <c r="M42" s="15" t="s">
        <v>237</v>
      </c>
      <c r="N42" s="15" t="s">
        <v>237</v>
      </c>
      <c r="O42" s="15" t="s">
        <v>237</v>
      </c>
      <c r="P42" s="15" t="s">
        <v>237</v>
      </c>
      <c r="Q42" s="15" t="s">
        <v>237</v>
      </c>
      <c r="R42" s="15" t="s">
        <v>237</v>
      </c>
    </row>
    <row r="43" spans="1:18">
      <c r="A43" t="s">
        <v>100</v>
      </c>
      <c r="B43" t="s">
        <v>205</v>
      </c>
      <c r="C43" t="s">
        <v>241</v>
      </c>
      <c r="D43" t="s">
        <v>85</v>
      </c>
      <c r="E43" t="s">
        <v>72</v>
      </c>
      <c r="F43" s="15" t="s">
        <v>237</v>
      </c>
      <c r="G43" s="15" t="s">
        <v>237</v>
      </c>
      <c r="H43" s="15" t="s">
        <v>237</v>
      </c>
      <c r="I43" s="17">
        <v>-3.6542300015353794E-2</v>
      </c>
      <c r="J43" s="17">
        <v>-7.2931060955012963E-2</v>
      </c>
      <c r="K43" s="17">
        <v>-0.11501634492789459</v>
      </c>
      <c r="L43" s="17">
        <v>-0.15940449171125118</v>
      </c>
      <c r="M43" s="17">
        <v>-0.14128688077926896</v>
      </c>
      <c r="N43" s="17">
        <v>-4.0837200581554323E-2</v>
      </c>
      <c r="O43" s="17">
        <v>7.8540485408518546E-2</v>
      </c>
      <c r="P43" s="17">
        <v>0.15177122014752603</v>
      </c>
      <c r="Q43" s="17">
        <v>0.16676419878351603</v>
      </c>
      <c r="R43" s="17">
        <v>0.18386214291176894</v>
      </c>
    </row>
    <row r="44" spans="1:18">
      <c r="A44" t="s">
        <v>100</v>
      </c>
      <c r="B44" t="s">
        <v>206</v>
      </c>
      <c r="C44" t="s">
        <v>242</v>
      </c>
      <c r="D44" t="s">
        <v>85</v>
      </c>
      <c r="E44" t="s">
        <v>72</v>
      </c>
      <c r="F44" s="15" t="s">
        <v>237</v>
      </c>
      <c r="G44" s="15" t="s">
        <v>237</v>
      </c>
      <c r="H44" s="15" t="s">
        <v>237</v>
      </c>
      <c r="I44" s="15" t="s">
        <v>237</v>
      </c>
      <c r="J44" s="15" t="s">
        <v>237</v>
      </c>
      <c r="K44" s="15" t="s">
        <v>237</v>
      </c>
      <c r="L44" s="15" t="s">
        <v>237</v>
      </c>
      <c r="M44" s="15" t="s">
        <v>237</v>
      </c>
      <c r="N44" s="15" t="s">
        <v>237</v>
      </c>
      <c r="O44" s="15" t="s">
        <v>237</v>
      </c>
      <c r="P44" s="15" t="s">
        <v>237</v>
      </c>
      <c r="Q44" s="15" t="s">
        <v>237</v>
      </c>
      <c r="R44" s="15" t="s">
        <v>237</v>
      </c>
    </row>
    <row r="45" spans="1:18">
      <c r="A45" t="s">
        <v>100</v>
      </c>
      <c r="B45" t="s">
        <v>207</v>
      </c>
      <c r="C45" t="s">
        <v>243</v>
      </c>
      <c r="D45" t="s">
        <v>85</v>
      </c>
      <c r="E45" t="s">
        <v>72</v>
      </c>
      <c r="F45" s="15" t="s">
        <v>237</v>
      </c>
      <c r="G45" s="15" t="s">
        <v>237</v>
      </c>
      <c r="H45" s="15" t="s">
        <v>237</v>
      </c>
      <c r="I45" s="15" t="s">
        <v>237</v>
      </c>
      <c r="J45" s="15" t="s">
        <v>237</v>
      </c>
      <c r="K45" s="15" t="s">
        <v>237</v>
      </c>
      <c r="L45" s="15" t="s">
        <v>237</v>
      </c>
      <c r="M45" s="15" t="s">
        <v>237</v>
      </c>
      <c r="N45" s="15" t="s">
        <v>237</v>
      </c>
      <c r="O45" s="15" t="s">
        <v>237</v>
      </c>
      <c r="P45" s="15" t="s">
        <v>237</v>
      </c>
      <c r="Q45" s="15" t="s">
        <v>237</v>
      </c>
      <c r="R45" s="15" t="s">
        <v>237</v>
      </c>
    </row>
    <row r="46" spans="1:18">
      <c r="A46" t="s">
        <v>100</v>
      </c>
      <c r="B46" t="s">
        <v>214</v>
      </c>
      <c r="C46" t="s">
        <v>244</v>
      </c>
      <c r="D46" t="s">
        <v>245</v>
      </c>
      <c r="E46" t="s">
        <v>72</v>
      </c>
      <c r="F46" s="18">
        <v>2.0484044171047975</v>
      </c>
      <c r="G46" s="18">
        <v>1.7144988999775057</v>
      </c>
      <c r="H46" s="18">
        <v>1.7482374215683327</v>
      </c>
      <c r="I46" s="18">
        <v>2.0490204393181242</v>
      </c>
      <c r="J46" s="18">
        <v>1.3578016852953454</v>
      </c>
      <c r="K46" s="18">
        <v>1.1355649536434167</v>
      </c>
      <c r="L46" s="18">
        <v>1.3461104440088372</v>
      </c>
      <c r="M46" s="18">
        <v>1.333561816924633</v>
      </c>
      <c r="N46" s="18">
        <v>1.3122159350731457</v>
      </c>
      <c r="O46" s="18">
        <v>1.291250853147885</v>
      </c>
      <c r="P46" s="18">
        <v>1.2379009914997463</v>
      </c>
      <c r="Q46" s="18">
        <v>1.1982739645024363</v>
      </c>
      <c r="R46" s="18">
        <v>1.1592138069488069</v>
      </c>
    </row>
    <row r="47" spans="1:18">
      <c r="A47" t="s">
        <v>100</v>
      </c>
      <c r="B47" t="s">
        <v>213</v>
      </c>
      <c r="C47" t="s">
        <v>246</v>
      </c>
      <c r="D47" t="s">
        <v>245</v>
      </c>
      <c r="E47" t="s">
        <v>72</v>
      </c>
      <c r="F47" s="18">
        <v>27.098252373079966</v>
      </c>
      <c r="G47" s="18">
        <v>28.542977686825516</v>
      </c>
      <c r="H47" s="18">
        <v>30.853658869709875</v>
      </c>
      <c r="I47" s="18">
        <v>25.823085404121787</v>
      </c>
      <c r="J47" s="18">
        <v>26.271098279172133</v>
      </c>
      <c r="K47" s="18">
        <v>24.418006162959621</v>
      </c>
      <c r="L47" s="18">
        <v>23.700919708195396</v>
      </c>
      <c r="M47" s="18">
        <v>22.670550887718761</v>
      </c>
      <c r="N47" s="18">
        <v>21.406350860031623</v>
      </c>
      <c r="O47" s="18">
        <v>20.13956050037288</v>
      </c>
      <c r="P47" s="18">
        <v>18.869802944501426</v>
      </c>
      <c r="Q47" s="18">
        <v>17.602905032880898</v>
      </c>
      <c r="R47" s="18">
        <v>16.339086228669498</v>
      </c>
    </row>
    <row r="48" spans="1:18">
      <c r="A48" t="s">
        <v>100</v>
      </c>
      <c r="B48" t="s">
        <v>167</v>
      </c>
      <c r="C48" t="s">
        <v>247</v>
      </c>
      <c r="D48" t="s">
        <v>248</v>
      </c>
      <c r="E48" t="s">
        <v>72</v>
      </c>
      <c r="F48" s="18">
        <v>1449.9090000000001</v>
      </c>
      <c r="G48" s="18">
        <v>1458.152</v>
      </c>
      <c r="H48" s="18">
        <v>1464.3320000000001</v>
      </c>
      <c r="I48" s="18">
        <v>1473.875</v>
      </c>
      <c r="J48" s="18">
        <v>1480.3340000000001</v>
      </c>
      <c r="K48" s="18">
        <v>1488.2459999999999</v>
      </c>
      <c r="L48" s="18">
        <v>1493.1910000000003</v>
      </c>
      <c r="M48" s="18">
        <v>1499.7429999999999</v>
      </c>
      <c r="N48" s="18">
        <v>1508.8980000000001</v>
      </c>
      <c r="O48" s="18">
        <v>1517.9079999999999</v>
      </c>
      <c r="P48" s="18">
        <v>1526.778</v>
      </c>
      <c r="Q48" s="18">
        <v>1535.5419999999999</v>
      </c>
      <c r="R48" s="18">
        <v>1544.1499999999999</v>
      </c>
    </row>
    <row r="49" spans="1:18">
      <c r="A49" t="s">
        <v>100</v>
      </c>
      <c r="B49" t="s">
        <v>222</v>
      </c>
      <c r="C49" t="s">
        <v>249</v>
      </c>
      <c r="D49" t="s">
        <v>235</v>
      </c>
      <c r="E49" t="s">
        <v>72</v>
      </c>
      <c r="F49" s="15" t="s">
        <v>237</v>
      </c>
      <c r="G49" s="15" t="s">
        <v>237</v>
      </c>
      <c r="H49" s="15" t="s">
        <v>237</v>
      </c>
      <c r="I49" s="15" t="s">
        <v>237</v>
      </c>
      <c r="J49" s="15" t="s">
        <v>237</v>
      </c>
      <c r="K49" s="15" t="s">
        <v>237</v>
      </c>
      <c r="L49" s="15" t="s">
        <v>237</v>
      </c>
      <c r="M49" s="76">
        <v>3.472222222222222E-3</v>
      </c>
      <c r="N49" s="76">
        <v>3.472222222222222E-3</v>
      </c>
      <c r="O49" s="76">
        <v>3.472222222222222E-3</v>
      </c>
      <c r="P49" s="76">
        <v>3.472222222222222E-3</v>
      </c>
      <c r="Q49" s="76">
        <v>3.472222222222222E-3</v>
      </c>
      <c r="R49" s="76">
        <v>3.47E-3</v>
      </c>
    </row>
    <row r="50" spans="1:18">
      <c r="A50" t="s">
        <v>100</v>
      </c>
      <c r="B50" t="s">
        <v>225</v>
      </c>
      <c r="C50" t="s">
        <v>250</v>
      </c>
      <c r="D50" t="s">
        <v>245</v>
      </c>
      <c r="E50" t="s">
        <v>72</v>
      </c>
      <c r="F50" s="15" t="s">
        <v>237</v>
      </c>
      <c r="G50" s="15" t="s">
        <v>237</v>
      </c>
      <c r="H50" s="15" t="s">
        <v>237</v>
      </c>
      <c r="I50" s="15" t="s">
        <v>237</v>
      </c>
      <c r="J50" s="15" t="s">
        <v>237</v>
      </c>
      <c r="K50" s="15" t="s">
        <v>237</v>
      </c>
      <c r="L50" s="15" t="s">
        <v>237</v>
      </c>
      <c r="M50" s="18">
        <v>1.62</v>
      </c>
      <c r="N50" s="18">
        <v>1.54</v>
      </c>
      <c r="O50" s="18">
        <v>1.46</v>
      </c>
      <c r="P50" s="18">
        <v>1.39</v>
      </c>
      <c r="Q50" s="18">
        <v>1.31</v>
      </c>
      <c r="R50" s="18">
        <v>1.23</v>
      </c>
    </row>
    <row r="51" spans="1:18">
      <c r="A51" t="s">
        <v>100</v>
      </c>
      <c r="B51" t="s">
        <v>227</v>
      </c>
      <c r="C51" t="s">
        <v>251</v>
      </c>
      <c r="D51" t="s">
        <v>245</v>
      </c>
      <c r="E51" t="s">
        <v>72</v>
      </c>
      <c r="F51" s="15" t="s">
        <v>237</v>
      </c>
      <c r="G51" s="15" t="s">
        <v>237</v>
      </c>
      <c r="H51" s="15" t="s">
        <v>237</v>
      </c>
      <c r="I51" s="15" t="s">
        <v>237</v>
      </c>
      <c r="J51" s="15" t="s">
        <v>237</v>
      </c>
      <c r="K51" s="15" t="s">
        <v>237</v>
      </c>
      <c r="L51" s="15" t="s">
        <v>237</v>
      </c>
      <c r="M51" s="18">
        <v>22.67</v>
      </c>
      <c r="N51" s="18">
        <v>21.650000000000002</v>
      </c>
      <c r="O51" s="18">
        <v>20.630000000000003</v>
      </c>
      <c r="P51" s="18">
        <v>19.610000000000003</v>
      </c>
      <c r="Q51" s="18">
        <v>18.590000000000003</v>
      </c>
      <c r="R51" s="18">
        <v>17.570000000000004</v>
      </c>
    </row>
    <row r="52" spans="1:18">
      <c r="A52" t="s">
        <v>100</v>
      </c>
      <c r="B52" t="s">
        <v>157</v>
      </c>
      <c r="C52" t="s">
        <v>252</v>
      </c>
      <c r="D52" t="s">
        <v>85</v>
      </c>
      <c r="E52" t="s">
        <v>72</v>
      </c>
      <c r="F52" s="15" t="s">
        <v>237</v>
      </c>
      <c r="G52" s="15" t="s">
        <v>237</v>
      </c>
      <c r="H52" s="15" t="s">
        <v>237</v>
      </c>
      <c r="I52" s="15" t="s">
        <v>237</v>
      </c>
      <c r="J52" s="15" t="s">
        <v>237</v>
      </c>
      <c r="K52" s="15" t="s">
        <v>237</v>
      </c>
      <c r="L52" s="15" t="s">
        <v>237</v>
      </c>
      <c r="M52" s="17">
        <v>-0.14099999999999999</v>
      </c>
      <c r="N52" s="17">
        <v>-8.5999999999999993E-2</v>
      </c>
      <c r="O52" s="17">
        <v>-1E-3</v>
      </c>
      <c r="P52" s="17">
        <v>5.0999999999999997E-2</v>
      </c>
      <c r="Q52" s="17">
        <v>0.10199999999999999</v>
      </c>
      <c r="R52" s="17">
        <v>0.153</v>
      </c>
    </row>
    <row r="53" spans="1:18">
      <c r="A53" t="s">
        <v>100</v>
      </c>
      <c r="B53" t="s">
        <v>158</v>
      </c>
      <c r="C53" t="s">
        <v>252</v>
      </c>
      <c r="D53" t="s">
        <v>85</v>
      </c>
      <c r="E53" t="s">
        <v>72</v>
      </c>
      <c r="F53" s="15" t="s">
        <v>237</v>
      </c>
      <c r="G53" s="15" t="s">
        <v>237</v>
      </c>
      <c r="H53" s="15" t="s">
        <v>237</v>
      </c>
      <c r="I53" s="15" t="s">
        <v>237</v>
      </c>
      <c r="J53" s="15" t="s">
        <v>237</v>
      </c>
      <c r="K53" s="15" t="s">
        <v>237</v>
      </c>
      <c r="L53" s="15" t="s">
        <v>237</v>
      </c>
      <c r="M53" s="15" t="s">
        <v>237</v>
      </c>
      <c r="N53" s="15" t="s">
        <v>237</v>
      </c>
      <c r="O53" s="15" t="s">
        <v>237</v>
      </c>
      <c r="P53" s="15" t="s">
        <v>237</v>
      </c>
      <c r="Q53" s="15" t="s">
        <v>237</v>
      </c>
      <c r="R53" s="15" t="s">
        <v>237</v>
      </c>
    </row>
    <row r="54" spans="1:18">
      <c r="A54" t="s">
        <v>100</v>
      </c>
      <c r="B54" t="s">
        <v>159</v>
      </c>
      <c r="C54" t="s">
        <v>252</v>
      </c>
      <c r="D54" t="s">
        <v>85</v>
      </c>
      <c r="E54" t="s">
        <v>72</v>
      </c>
      <c r="F54" s="15" t="s">
        <v>237</v>
      </c>
      <c r="G54" s="15" t="s">
        <v>237</v>
      </c>
      <c r="H54" s="15" t="s">
        <v>237</v>
      </c>
      <c r="I54" s="15" t="s">
        <v>237</v>
      </c>
      <c r="J54" s="15" t="s">
        <v>237</v>
      </c>
      <c r="K54" s="15" t="s">
        <v>237</v>
      </c>
      <c r="L54" s="15" t="s">
        <v>237</v>
      </c>
      <c r="M54" s="15" t="s">
        <v>237</v>
      </c>
      <c r="N54" s="15" t="s">
        <v>237</v>
      </c>
      <c r="O54" s="15" t="s">
        <v>237</v>
      </c>
      <c r="P54" s="15" t="s">
        <v>237</v>
      </c>
      <c r="Q54" s="15" t="s">
        <v>237</v>
      </c>
      <c r="R54" s="15" t="s">
        <v>237</v>
      </c>
    </row>
    <row r="55" spans="1:18">
      <c r="A55" t="s">
        <v>100</v>
      </c>
      <c r="B55" t="s">
        <v>150</v>
      </c>
      <c r="C55" t="s">
        <v>253</v>
      </c>
      <c r="D55" t="s">
        <v>148</v>
      </c>
      <c r="E55" t="s">
        <v>72</v>
      </c>
      <c r="F55" s="15" t="s">
        <v>237</v>
      </c>
      <c r="G55" s="15" t="s">
        <v>237</v>
      </c>
      <c r="H55" s="15" t="s">
        <v>237</v>
      </c>
      <c r="I55" s="15" t="s">
        <v>237</v>
      </c>
      <c r="J55" s="15" t="s">
        <v>237</v>
      </c>
      <c r="K55" s="19">
        <v>253.2</v>
      </c>
      <c r="L55" s="19">
        <v>261.60000000000002</v>
      </c>
      <c r="M55" s="19">
        <v>228.5</v>
      </c>
      <c r="N55" s="19">
        <v>217.3</v>
      </c>
      <c r="O55" s="19">
        <v>206.1</v>
      </c>
      <c r="P55" s="19">
        <v>194.9</v>
      </c>
      <c r="Q55" s="19">
        <v>183.7</v>
      </c>
      <c r="R55" s="19">
        <v>172.7</v>
      </c>
    </row>
    <row r="56" spans="1:18">
      <c r="A56" t="s">
        <v>100</v>
      </c>
      <c r="B56" t="s">
        <v>151</v>
      </c>
      <c r="C56" t="s">
        <v>253</v>
      </c>
      <c r="D56" t="s">
        <v>148</v>
      </c>
      <c r="E56" t="s">
        <v>72</v>
      </c>
      <c r="F56" s="15" t="s">
        <v>237</v>
      </c>
      <c r="G56" s="15" t="s">
        <v>237</v>
      </c>
      <c r="H56" s="15" t="s">
        <v>237</v>
      </c>
      <c r="I56" s="15" t="s">
        <v>237</v>
      </c>
      <c r="J56" s="15" t="s">
        <v>237</v>
      </c>
      <c r="K56" s="15" t="s">
        <v>237</v>
      </c>
      <c r="L56" s="15" t="s">
        <v>237</v>
      </c>
      <c r="M56" s="15" t="s">
        <v>237</v>
      </c>
      <c r="N56" s="15" t="s">
        <v>237</v>
      </c>
      <c r="O56" s="15" t="s">
        <v>237</v>
      </c>
      <c r="P56" s="15" t="s">
        <v>237</v>
      </c>
      <c r="Q56" s="15" t="s">
        <v>237</v>
      </c>
      <c r="R56" s="15" t="s">
        <v>237</v>
      </c>
    </row>
    <row r="57" spans="1:18">
      <c r="A57" t="s">
        <v>100</v>
      </c>
      <c r="B57" t="s">
        <v>152</v>
      </c>
      <c r="C57" t="s">
        <v>253</v>
      </c>
      <c r="D57" t="s">
        <v>148</v>
      </c>
      <c r="E57" t="s">
        <v>72</v>
      </c>
      <c r="F57" s="15" t="s">
        <v>237</v>
      </c>
      <c r="G57" s="15" t="s">
        <v>237</v>
      </c>
      <c r="H57" s="15" t="s">
        <v>237</v>
      </c>
      <c r="I57" s="15" t="s">
        <v>237</v>
      </c>
      <c r="J57" s="15" t="s">
        <v>237</v>
      </c>
      <c r="K57" s="15" t="s">
        <v>237</v>
      </c>
      <c r="L57" s="15" t="s">
        <v>237</v>
      </c>
      <c r="M57" s="15" t="s">
        <v>237</v>
      </c>
      <c r="N57" s="15" t="s">
        <v>237</v>
      </c>
      <c r="O57" s="15" t="s">
        <v>237</v>
      </c>
      <c r="P57" s="15" t="s">
        <v>237</v>
      </c>
      <c r="Q57" s="15" t="s">
        <v>237</v>
      </c>
      <c r="R57" s="15" t="s">
        <v>237</v>
      </c>
    </row>
    <row r="58" spans="1:18">
      <c r="A58" t="s">
        <v>100</v>
      </c>
      <c r="B58" t="s">
        <v>209</v>
      </c>
      <c r="C58" t="s">
        <v>254</v>
      </c>
      <c r="D58" t="s">
        <v>85</v>
      </c>
      <c r="E58" t="s">
        <v>72</v>
      </c>
      <c r="F58" s="15" t="s">
        <v>237</v>
      </c>
      <c r="G58" s="15" t="s">
        <v>237</v>
      </c>
      <c r="H58" s="15" t="s">
        <v>237</v>
      </c>
      <c r="I58" s="15" t="s">
        <v>237</v>
      </c>
      <c r="J58" s="15" t="s">
        <v>237</v>
      </c>
      <c r="K58" s="15" t="s">
        <v>237</v>
      </c>
      <c r="L58" s="15" t="s">
        <v>237</v>
      </c>
      <c r="M58" s="15" t="s">
        <v>237</v>
      </c>
      <c r="N58" s="15" t="s">
        <v>237</v>
      </c>
      <c r="O58" s="15" t="s">
        <v>237</v>
      </c>
      <c r="P58" s="15" t="s">
        <v>237</v>
      </c>
      <c r="Q58" s="15" t="s">
        <v>237</v>
      </c>
      <c r="R58" s="15" t="s">
        <v>237</v>
      </c>
    </row>
    <row r="59" spans="1:18">
      <c r="A59" t="s">
        <v>100</v>
      </c>
      <c r="B59" t="s">
        <v>210</v>
      </c>
      <c r="C59" t="s">
        <v>255</v>
      </c>
      <c r="D59" t="s">
        <v>85</v>
      </c>
      <c r="E59" t="s">
        <v>72</v>
      </c>
      <c r="F59" s="15" t="s">
        <v>237</v>
      </c>
      <c r="G59" s="15" t="s">
        <v>237</v>
      </c>
      <c r="H59" s="15" t="s">
        <v>237</v>
      </c>
      <c r="I59" s="15" t="s">
        <v>237</v>
      </c>
      <c r="J59" s="15" t="s">
        <v>237</v>
      </c>
      <c r="K59" s="15" t="s">
        <v>237</v>
      </c>
      <c r="L59" s="15" t="s">
        <v>237</v>
      </c>
      <c r="M59" s="15" t="s">
        <v>237</v>
      </c>
      <c r="N59" s="15" t="s">
        <v>237</v>
      </c>
      <c r="O59" s="15" t="s">
        <v>237</v>
      </c>
      <c r="P59" s="15" t="s">
        <v>237</v>
      </c>
      <c r="Q59" s="15" t="s">
        <v>237</v>
      </c>
      <c r="R59" s="15" t="s">
        <v>237</v>
      </c>
    </row>
    <row r="60" spans="1:18">
      <c r="A60" t="s">
        <v>100</v>
      </c>
      <c r="B60" t="s">
        <v>228</v>
      </c>
      <c r="C60" t="s">
        <v>252</v>
      </c>
      <c r="D60" t="s">
        <v>85</v>
      </c>
      <c r="E60" t="s">
        <v>72</v>
      </c>
      <c r="F60" s="15" t="s">
        <v>237</v>
      </c>
      <c r="G60" s="15" t="s">
        <v>237</v>
      </c>
      <c r="H60" s="15" t="s">
        <v>237</v>
      </c>
      <c r="I60" s="15" t="s">
        <v>237</v>
      </c>
      <c r="J60" s="15" t="s">
        <v>237</v>
      </c>
      <c r="K60" s="15" t="s">
        <v>237</v>
      </c>
      <c r="L60" s="15" t="s">
        <v>237</v>
      </c>
      <c r="M60" s="17">
        <v>-8.0000000000000002E-3</v>
      </c>
      <c r="N60" s="17">
        <v>8.0000000000000002E-3</v>
      </c>
      <c r="O60" s="17">
        <v>2.9000000000000005E-2</v>
      </c>
      <c r="P60" s="17">
        <v>4.2999999999999997E-2</v>
      </c>
      <c r="Q60" s="17">
        <v>5.6000000000000008E-2</v>
      </c>
      <c r="R60" s="17">
        <v>6.9000000000000006E-2</v>
      </c>
    </row>
    <row r="61" spans="1:18">
      <c r="A61" t="s">
        <v>100</v>
      </c>
      <c r="B61" t="s">
        <v>229</v>
      </c>
      <c r="C61" t="s">
        <v>252</v>
      </c>
      <c r="D61" t="s">
        <v>85</v>
      </c>
      <c r="E61" t="s">
        <v>72</v>
      </c>
      <c r="F61" s="15" t="s">
        <v>237</v>
      </c>
      <c r="G61" s="15" t="s">
        <v>237</v>
      </c>
      <c r="H61" s="15" t="s">
        <v>237</v>
      </c>
      <c r="I61" s="15" t="s">
        <v>237</v>
      </c>
      <c r="J61" s="15" t="s">
        <v>237</v>
      </c>
      <c r="K61" s="15" t="s">
        <v>237</v>
      </c>
      <c r="L61" s="15" t="s">
        <v>237</v>
      </c>
      <c r="M61" s="15" t="s">
        <v>237</v>
      </c>
      <c r="N61" s="15" t="s">
        <v>237</v>
      </c>
      <c r="O61" s="15" t="s">
        <v>237</v>
      </c>
      <c r="P61" s="15" t="s">
        <v>237</v>
      </c>
      <c r="Q61" s="15" t="s">
        <v>237</v>
      </c>
      <c r="R61" s="15" t="s">
        <v>237</v>
      </c>
    </row>
    <row r="62" spans="1:18">
      <c r="A62" t="s">
        <v>100</v>
      </c>
      <c r="B62" t="s">
        <v>230</v>
      </c>
      <c r="C62" t="s">
        <v>252</v>
      </c>
      <c r="D62" t="s">
        <v>85</v>
      </c>
      <c r="E62" t="s">
        <v>72</v>
      </c>
      <c r="F62" s="15" t="s">
        <v>237</v>
      </c>
      <c r="G62" s="15" t="s">
        <v>237</v>
      </c>
      <c r="H62" s="15" t="s">
        <v>237</v>
      </c>
      <c r="I62" s="15" t="s">
        <v>237</v>
      </c>
      <c r="J62" s="15" t="s">
        <v>237</v>
      </c>
      <c r="K62" s="15" t="s">
        <v>237</v>
      </c>
      <c r="L62" s="15" t="s">
        <v>237</v>
      </c>
      <c r="M62" s="15" t="s">
        <v>237</v>
      </c>
      <c r="N62" s="15" t="s">
        <v>237</v>
      </c>
      <c r="O62" s="15" t="s">
        <v>237</v>
      </c>
      <c r="P62" s="15" t="s">
        <v>237</v>
      </c>
      <c r="Q62" s="15" t="s">
        <v>237</v>
      </c>
      <c r="R62" s="15" t="s">
        <v>237</v>
      </c>
    </row>
    <row r="63" spans="1:18">
      <c r="A63" t="s">
        <v>100</v>
      </c>
      <c r="B63" t="s">
        <v>136</v>
      </c>
      <c r="C63" t="s">
        <v>256</v>
      </c>
      <c r="D63" t="s">
        <v>257</v>
      </c>
      <c r="E63" t="s">
        <v>72</v>
      </c>
      <c r="F63" s="15" t="s">
        <v>237</v>
      </c>
      <c r="G63" s="15" t="s">
        <v>237</v>
      </c>
      <c r="H63" s="15" t="s">
        <v>237</v>
      </c>
      <c r="I63" s="15" t="s">
        <v>237</v>
      </c>
      <c r="J63" s="15" t="s">
        <v>237</v>
      </c>
      <c r="K63" s="19">
        <v>148.69999999999999</v>
      </c>
      <c r="L63" s="19">
        <v>148.6</v>
      </c>
      <c r="M63" s="19">
        <v>143.5</v>
      </c>
      <c r="N63" s="19">
        <v>141.5</v>
      </c>
      <c r="O63" s="19">
        <v>139.5</v>
      </c>
      <c r="P63" s="19">
        <v>137.6</v>
      </c>
      <c r="Q63" s="19">
        <v>135.5</v>
      </c>
      <c r="R63" s="19">
        <v>133.69999999999999</v>
      </c>
    </row>
    <row r="64" spans="1:18">
      <c r="A64" t="s">
        <v>100</v>
      </c>
      <c r="B64" t="s">
        <v>137</v>
      </c>
      <c r="C64" t="s">
        <v>256</v>
      </c>
      <c r="D64" t="s">
        <v>257</v>
      </c>
      <c r="E64" t="s">
        <v>72</v>
      </c>
      <c r="F64" s="15" t="s">
        <v>237</v>
      </c>
      <c r="G64" s="15" t="s">
        <v>237</v>
      </c>
      <c r="H64" s="15" t="s">
        <v>237</v>
      </c>
      <c r="I64" s="15" t="s">
        <v>237</v>
      </c>
      <c r="J64" s="15" t="s">
        <v>237</v>
      </c>
      <c r="K64" s="15" t="s">
        <v>237</v>
      </c>
      <c r="L64" s="15" t="s">
        <v>237</v>
      </c>
      <c r="M64" s="15" t="s">
        <v>237</v>
      </c>
      <c r="N64" s="15" t="s">
        <v>237</v>
      </c>
      <c r="O64" s="15" t="s">
        <v>237</v>
      </c>
      <c r="P64" s="15" t="s">
        <v>237</v>
      </c>
      <c r="Q64" s="15" t="s">
        <v>237</v>
      </c>
      <c r="R64" s="15" t="s">
        <v>237</v>
      </c>
    </row>
    <row r="65" spans="1:18">
      <c r="A65" t="s">
        <v>100</v>
      </c>
      <c r="B65" t="s">
        <v>138</v>
      </c>
      <c r="C65" t="s">
        <v>256</v>
      </c>
      <c r="D65" t="s">
        <v>257</v>
      </c>
      <c r="E65" t="s">
        <v>72</v>
      </c>
      <c r="F65" s="15" t="s">
        <v>237</v>
      </c>
      <c r="G65" s="15" t="s">
        <v>237</v>
      </c>
      <c r="H65" s="15" t="s">
        <v>237</v>
      </c>
      <c r="I65" s="15" t="s">
        <v>237</v>
      </c>
      <c r="J65" s="15" t="s">
        <v>237</v>
      </c>
      <c r="K65" s="15" t="s">
        <v>237</v>
      </c>
      <c r="L65" s="15" t="s">
        <v>237</v>
      </c>
      <c r="M65" s="15" t="s">
        <v>237</v>
      </c>
      <c r="N65" s="15" t="s">
        <v>237</v>
      </c>
      <c r="O65" s="15" t="s">
        <v>237</v>
      </c>
      <c r="P65" s="15" t="s">
        <v>237</v>
      </c>
      <c r="Q65" s="15" t="s">
        <v>237</v>
      </c>
      <c r="R65" s="15" t="s">
        <v>237</v>
      </c>
    </row>
    <row r="66" spans="1:18">
      <c r="A66" t="s">
        <v>100</v>
      </c>
      <c r="B66" t="s">
        <v>141</v>
      </c>
      <c r="C66" t="s">
        <v>258</v>
      </c>
      <c r="D66" t="s">
        <v>257</v>
      </c>
      <c r="E66" t="s">
        <v>72</v>
      </c>
      <c r="F66" s="19">
        <v>143.69999999999999</v>
      </c>
      <c r="G66" s="19">
        <v>147.6</v>
      </c>
      <c r="H66" s="19">
        <v>145.80000000000001</v>
      </c>
      <c r="I66" s="19">
        <v>160.9</v>
      </c>
      <c r="J66" s="19">
        <v>154.80000000000001</v>
      </c>
      <c r="K66" s="19">
        <v>148.69999999999999</v>
      </c>
      <c r="L66" s="19">
        <v>148.6</v>
      </c>
      <c r="M66" s="19">
        <v>143.5</v>
      </c>
      <c r="N66" s="19">
        <v>141.69999999999999</v>
      </c>
      <c r="O66" s="19">
        <v>139.69999999999999</v>
      </c>
      <c r="P66" s="19">
        <v>137.6</v>
      </c>
      <c r="Q66" s="19">
        <v>135.5</v>
      </c>
      <c r="R66" s="19">
        <v>133.69999999999999</v>
      </c>
    </row>
    <row r="67" spans="1:18">
      <c r="A67" t="s">
        <v>100</v>
      </c>
      <c r="B67" t="s">
        <v>142</v>
      </c>
      <c r="C67" t="s">
        <v>258</v>
      </c>
      <c r="D67" t="s">
        <v>257</v>
      </c>
      <c r="E67" t="s">
        <v>72</v>
      </c>
      <c r="F67" s="15" t="s">
        <v>237</v>
      </c>
      <c r="G67" s="15" t="s">
        <v>237</v>
      </c>
      <c r="H67" s="15" t="s">
        <v>237</v>
      </c>
      <c r="I67" s="15" t="s">
        <v>237</v>
      </c>
      <c r="J67" s="15" t="s">
        <v>237</v>
      </c>
      <c r="K67" s="15" t="s">
        <v>237</v>
      </c>
      <c r="L67" s="15" t="s">
        <v>237</v>
      </c>
      <c r="M67" s="15" t="s">
        <v>237</v>
      </c>
      <c r="N67" s="15" t="s">
        <v>237</v>
      </c>
      <c r="O67" s="15" t="s">
        <v>237</v>
      </c>
      <c r="P67" s="15" t="s">
        <v>237</v>
      </c>
      <c r="Q67" s="15" t="s">
        <v>237</v>
      </c>
      <c r="R67" s="15" t="s">
        <v>237</v>
      </c>
    </row>
    <row r="68" spans="1:18">
      <c r="A68" t="s">
        <v>100</v>
      </c>
      <c r="B68" t="s">
        <v>143</v>
      </c>
      <c r="C68" t="s">
        <v>258</v>
      </c>
      <c r="D68" t="s">
        <v>257</v>
      </c>
      <c r="E68" t="s">
        <v>72</v>
      </c>
      <c r="F68" s="15" t="s">
        <v>237</v>
      </c>
      <c r="G68" s="15" t="s">
        <v>237</v>
      </c>
      <c r="H68" s="15" t="s">
        <v>237</v>
      </c>
      <c r="I68" s="15" t="s">
        <v>237</v>
      </c>
      <c r="J68" s="15" t="s">
        <v>237</v>
      </c>
      <c r="K68" s="15" t="s">
        <v>237</v>
      </c>
      <c r="L68" s="15" t="s">
        <v>237</v>
      </c>
      <c r="M68" s="15" t="s">
        <v>237</v>
      </c>
      <c r="N68" s="15" t="s">
        <v>237</v>
      </c>
      <c r="O68" s="15" t="s">
        <v>237</v>
      </c>
      <c r="P68" s="15" t="s">
        <v>237</v>
      </c>
      <c r="Q68" s="15" t="s">
        <v>237</v>
      </c>
      <c r="R68" s="15" t="s">
        <v>237</v>
      </c>
    </row>
    <row r="69" spans="1:18">
      <c r="A69" t="s">
        <v>101</v>
      </c>
      <c r="B69" t="s">
        <v>212</v>
      </c>
      <c r="C69" t="s">
        <v>234</v>
      </c>
      <c r="D69" t="s">
        <v>235</v>
      </c>
      <c r="E69" t="s">
        <v>72</v>
      </c>
      <c r="F69" s="88">
        <v>2.8935185185185184E-3</v>
      </c>
      <c r="G69" s="88">
        <v>2.465755787037037E-2</v>
      </c>
      <c r="H69" s="88">
        <v>1.2106481481481482E-2</v>
      </c>
      <c r="I69" s="88">
        <v>4.822717592592593E-2</v>
      </c>
      <c r="J69" s="88">
        <v>2.6287256944444445E-2</v>
      </c>
      <c r="K69" s="88">
        <v>1.2503668981481482E-2</v>
      </c>
      <c r="L69" s="88">
        <v>7.8658333333333323E-3</v>
      </c>
      <c r="M69" s="88">
        <v>1.3883946759259261E-2</v>
      </c>
      <c r="N69" s="88">
        <v>6.9444444444444441E-3</v>
      </c>
      <c r="O69" s="88">
        <v>6.0773726851851857E-3</v>
      </c>
      <c r="P69" s="88">
        <v>5.2025694444444446E-3</v>
      </c>
      <c r="Q69" s="88">
        <v>4.3409606481481485E-3</v>
      </c>
      <c r="R69" s="88">
        <v>3.4716782407407405E-3</v>
      </c>
    </row>
    <row r="70" spans="1:18">
      <c r="A70" t="s">
        <v>101</v>
      </c>
      <c r="B70" t="s">
        <v>208</v>
      </c>
      <c r="C70" t="s">
        <v>236</v>
      </c>
      <c r="D70" t="s">
        <v>85</v>
      </c>
      <c r="E70" t="s">
        <v>72</v>
      </c>
      <c r="F70" s="15" t="s">
        <v>237</v>
      </c>
      <c r="G70" s="15" t="s">
        <v>237</v>
      </c>
      <c r="H70" s="15" t="s">
        <v>237</v>
      </c>
      <c r="I70" s="17">
        <v>-1.8913964380104783E-2</v>
      </c>
      <c r="J70" s="17">
        <v>-3.6549142770684551E-2</v>
      </c>
      <c r="K70" s="17">
        <v>-4.7602408676212897E-2</v>
      </c>
      <c r="L70" s="17">
        <v>-1.279399924050913E-2</v>
      </c>
      <c r="M70" s="17">
        <v>4.2254416864912908E-2</v>
      </c>
      <c r="N70" s="17">
        <v>8.4629905122825269E-2</v>
      </c>
      <c r="O70" s="17">
        <v>9.6588765956018646E-2</v>
      </c>
      <c r="P70" s="17">
        <v>0.10109455320643169</v>
      </c>
      <c r="Q70" s="17">
        <v>0.10577911228554578</v>
      </c>
      <c r="R70" s="17">
        <v>0.11040969698447574</v>
      </c>
    </row>
    <row r="71" spans="1:18">
      <c r="A71" t="s">
        <v>101</v>
      </c>
      <c r="B71" t="s">
        <v>153</v>
      </c>
      <c r="C71" t="s">
        <v>238</v>
      </c>
      <c r="D71" t="s">
        <v>148</v>
      </c>
      <c r="E71" t="s">
        <v>72</v>
      </c>
      <c r="F71" s="16">
        <v>18.329999999999998</v>
      </c>
      <c r="G71" s="16">
        <v>17.12</v>
      </c>
      <c r="H71" s="16">
        <v>16.579999999999998</v>
      </c>
      <c r="I71" s="16">
        <v>19</v>
      </c>
      <c r="J71" s="16">
        <v>16.829999999999998</v>
      </c>
      <c r="K71" s="16">
        <v>16.7</v>
      </c>
      <c r="L71" s="16">
        <v>15.66</v>
      </c>
      <c r="M71" s="16">
        <v>13.21828</v>
      </c>
      <c r="N71" s="16">
        <v>13.12828</v>
      </c>
      <c r="O71" s="16">
        <v>13.03828</v>
      </c>
      <c r="P71" s="16">
        <v>12.94828</v>
      </c>
      <c r="Q71" s="16">
        <v>12.858280000000001</v>
      </c>
      <c r="R71" s="16">
        <v>12.768280000000001</v>
      </c>
    </row>
    <row r="72" spans="1:18">
      <c r="A72" t="s">
        <v>101</v>
      </c>
      <c r="B72" t="s">
        <v>154</v>
      </c>
      <c r="C72" t="s">
        <v>239</v>
      </c>
      <c r="D72" t="s">
        <v>148</v>
      </c>
      <c r="E72" t="s">
        <v>72</v>
      </c>
      <c r="F72" s="15" t="s">
        <v>237</v>
      </c>
      <c r="G72" s="15" t="s">
        <v>237</v>
      </c>
      <c r="H72" s="15" t="s">
        <v>237</v>
      </c>
      <c r="I72" s="15" t="s">
        <v>237</v>
      </c>
      <c r="J72" s="15" t="s">
        <v>237</v>
      </c>
      <c r="K72" s="15" t="s">
        <v>237</v>
      </c>
      <c r="L72" s="15" t="s">
        <v>237</v>
      </c>
      <c r="M72" s="15" t="s">
        <v>237</v>
      </c>
      <c r="N72" s="15" t="s">
        <v>237</v>
      </c>
      <c r="O72" s="15" t="s">
        <v>237</v>
      </c>
      <c r="P72" s="15" t="s">
        <v>237</v>
      </c>
      <c r="Q72" s="15" t="s">
        <v>237</v>
      </c>
      <c r="R72" s="15" t="s">
        <v>237</v>
      </c>
    </row>
    <row r="73" spans="1:18">
      <c r="A73" t="s">
        <v>101</v>
      </c>
      <c r="B73" t="s">
        <v>155</v>
      </c>
      <c r="C73" t="s">
        <v>240</v>
      </c>
      <c r="D73" t="s">
        <v>148</v>
      </c>
      <c r="E73" t="s">
        <v>72</v>
      </c>
      <c r="F73" s="15" t="s">
        <v>237</v>
      </c>
      <c r="G73" s="15" t="s">
        <v>237</v>
      </c>
      <c r="H73" s="15" t="s">
        <v>237</v>
      </c>
      <c r="I73" s="15" t="s">
        <v>237</v>
      </c>
      <c r="J73" s="15" t="s">
        <v>237</v>
      </c>
      <c r="K73" s="15" t="s">
        <v>237</v>
      </c>
      <c r="L73" s="15" t="s">
        <v>237</v>
      </c>
      <c r="M73" s="15" t="s">
        <v>237</v>
      </c>
      <c r="N73" s="15" t="s">
        <v>237</v>
      </c>
      <c r="O73" s="15" t="s">
        <v>237</v>
      </c>
      <c r="P73" s="15" t="s">
        <v>237</v>
      </c>
      <c r="Q73" s="15" t="s">
        <v>237</v>
      </c>
      <c r="R73" s="15" t="s">
        <v>237</v>
      </c>
    </row>
    <row r="74" spans="1:18">
      <c r="A74" t="s">
        <v>101</v>
      </c>
      <c r="B74" t="s">
        <v>205</v>
      </c>
      <c r="C74" t="s">
        <v>241</v>
      </c>
      <c r="D74" t="s">
        <v>85</v>
      </c>
      <c r="E74" t="s">
        <v>72</v>
      </c>
      <c r="F74" s="15" t="s">
        <v>237</v>
      </c>
      <c r="G74" s="15" t="s">
        <v>237</v>
      </c>
      <c r="H74" s="15" t="s">
        <v>237</v>
      </c>
      <c r="I74" s="17">
        <v>-1.2877186238708401E-2</v>
      </c>
      <c r="J74" s="17">
        <v>-7.3034787622524603E-3</v>
      </c>
      <c r="K74" s="17">
        <v>-9.6098404766481564E-3</v>
      </c>
      <c r="L74" s="17">
        <v>5.4583893907361271E-2</v>
      </c>
      <c r="M74" s="17">
        <v>0.12400000000000003</v>
      </c>
      <c r="N74" s="17">
        <v>0.19264731885450703</v>
      </c>
      <c r="O74" s="17">
        <v>0.24303594080338278</v>
      </c>
      <c r="P74" s="17">
        <v>0.24822525466077264</v>
      </c>
      <c r="Q74" s="17">
        <v>0.25341456851816246</v>
      </c>
      <c r="R74" s="17">
        <v>0.25860388237555254</v>
      </c>
    </row>
    <row r="75" spans="1:18">
      <c r="A75" t="s">
        <v>101</v>
      </c>
      <c r="B75" t="s">
        <v>206</v>
      </c>
      <c r="C75" t="s">
        <v>242</v>
      </c>
      <c r="D75" t="s">
        <v>85</v>
      </c>
      <c r="E75" t="s">
        <v>72</v>
      </c>
      <c r="F75" s="15" t="s">
        <v>237</v>
      </c>
      <c r="G75" s="15" t="s">
        <v>237</v>
      </c>
      <c r="H75" s="15" t="s">
        <v>237</v>
      </c>
      <c r="I75" s="15" t="s">
        <v>237</v>
      </c>
      <c r="J75" s="15" t="s">
        <v>237</v>
      </c>
      <c r="K75" s="15" t="s">
        <v>237</v>
      </c>
      <c r="L75" s="15" t="s">
        <v>237</v>
      </c>
      <c r="M75" s="15" t="s">
        <v>237</v>
      </c>
      <c r="N75" s="15" t="s">
        <v>237</v>
      </c>
      <c r="O75" s="15" t="s">
        <v>237</v>
      </c>
      <c r="P75" s="15" t="s">
        <v>237</v>
      </c>
      <c r="Q75" s="15" t="s">
        <v>237</v>
      </c>
      <c r="R75" s="15" t="s">
        <v>237</v>
      </c>
    </row>
    <row r="76" spans="1:18">
      <c r="A76" t="s">
        <v>101</v>
      </c>
      <c r="B76" t="s">
        <v>207</v>
      </c>
      <c r="C76" t="s">
        <v>243</v>
      </c>
      <c r="D76" t="s">
        <v>85</v>
      </c>
      <c r="E76" t="s">
        <v>72</v>
      </c>
      <c r="F76" s="15" t="s">
        <v>237</v>
      </c>
      <c r="G76" s="15" t="s">
        <v>237</v>
      </c>
      <c r="H76" s="15" t="s">
        <v>237</v>
      </c>
      <c r="I76" s="15" t="s">
        <v>237</v>
      </c>
      <c r="J76" s="15" t="s">
        <v>237</v>
      </c>
      <c r="K76" s="15" t="s">
        <v>237</v>
      </c>
      <c r="L76" s="15" t="s">
        <v>237</v>
      </c>
      <c r="M76" s="15" t="s">
        <v>237</v>
      </c>
      <c r="N76" s="15" t="s">
        <v>237</v>
      </c>
      <c r="O76" s="15" t="s">
        <v>237</v>
      </c>
      <c r="P76" s="15" t="s">
        <v>237</v>
      </c>
      <c r="Q76" s="15" t="s">
        <v>237</v>
      </c>
      <c r="R76" s="15" t="s">
        <v>237</v>
      </c>
    </row>
    <row r="77" spans="1:18">
      <c r="A77" t="s">
        <v>101</v>
      </c>
      <c r="B77" t="s">
        <v>214</v>
      </c>
      <c r="C77" t="s">
        <v>244</v>
      </c>
      <c r="D77" t="s">
        <v>245</v>
      </c>
      <c r="E77" t="s">
        <v>72</v>
      </c>
      <c r="F77" s="15" t="s">
        <v>237</v>
      </c>
      <c r="G77" s="18">
        <v>2.847515542689004</v>
      </c>
      <c r="H77" s="18">
        <v>4.7796577765032024</v>
      </c>
      <c r="I77" s="18">
        <v>2.8104360859993442</v>
      </c>
      <c r="J77" s="18">
        <v>2.3401666198633344</v>
      </c>
      <c r="K77" s="18">
        <v>1.379246931175578</v>
      </c>
      <c r="L77" s="18">
        <v>2.2790118204745511</v>
      </c>
      <c r="M77" s="18">
        <v>2.716161158895428</v>
      </c>
      <c r="N77" s="18">
        <v>2.2462824026236579</v>
      </c>
      <c r="O77" s="18">
        <v>2.2301516503122212</v>
      </c>
      <c r="P77" s="18">
        <v>2.2144470525709732</v>
      </c>
      <c r="Q77" s="18">
        <v>2.1990588028323876</v>
      </c>
      <c r="R77" s="18">
        <v>2.1844554152649747</v>
      </c>
    </row>
    <row r="78" spans="1:18">
      <c r="A78" t="s">
        <v>101</v>
      </c>
      <c r="B78" t="s">
        <v>213</v>
      </c>
      <c r="C78" t="s">
        <v>246</v>
      </c>
      <c r="D78" t="s">
        <v>245</v>
      </c>
      <c r="E78" t="s">
        <v>72</v>
      </c>
      <c r="F78" s="15" t="s">
        <v>237</v>
      </c>
      <c r="G78" s="18">
        <v>21.356366570167527</v>
      </c>
      <c r="H78" s="18">
        <v>16.250836440110888</v>
      </c>
      <c r="I78" s="18">
        <v>11.241744343997377</v>
      </c>
      <c r="J78" s="18">
        <v>19.65739960685201</v>
      </c>
      <c r="K78" s="18">
        <v>18.849708059399564</v>
      </c>
      <c r="L78" s="18">
        <v>18.687896927891316</v>
      </c>
      <c r="M78" s="18">
        <v>18.560434585785423</v>
      </c>
      <c r="N78" s="18">
        <v>17.970259220989263</v>
      </c>
      <c r="O78" s="18">
        <v>17.395182872435324</v>
      </c>
      <c r="P78" s="18">
        <v>17.272687010053595</v>
      </c>
      <c r="Q78" s="18">
        <v>16.712846901526145</v>
      </c>
      <c r="R78" s="18">
        <v>16.164970072960809</v>
      </c>
    </row>
    <row r="79" spans="1:18">
      <c r="A79" t="s">
        <v>101</v>
      </c>
      <c r="B79" t="s">
        <v>167</v>
      </c>
      <c r="C79" t="s">
        <v>247</v>
      </c>
      <c r="D79" t="s">
        <v>248</v>
      </c>
      <c r="E79" t="s">
        <v>72</v>
      </c>
      <c r="F79" s="15" t="s">
        <v>237</v>
      </c>
      <c r="G79" s="18">
        <v>21.071000000000002</v>
      </c>
      <c r="H79" s="18">
        <v>20.922000000000001</v>
      </c>
      <c r="I79" s="18">
        <v>21.349</v>
      </c>
      <c r="J79" s="18">
        <v>21.366</v>
      </c>
      <c r="K79" s="18">
        <v>21.751000000000005</v>
      </c>
      <c r="L79" s="18">
        <v>21.939333333334211</v>
      </c>
      <c r="M79" s="18">
        <v>22.09</v>
      </c>
      <c r="N79" s="18">
        <v>22.259</v>
      </c>
      <c r="O79" s="18">
        <v>22.42</v>
      </c>
      <c r="P79" s="18">
        <v>22.578999999999997</v>
      </c>
      <c r="Q79" s="18">
        <v>22.736999999999998</v>
      </c>
      <c r="R79" s="18">
        <v>22.888999999999999</v>
      </c>
    </row>
    <row r="80" spans="1:18">
      <c r="A80" t="s">
        <v>101</v>
      </c>
      <c r="B80" t="s">
        <v>222</v>
      </c>
      <c r="C80" t="s">
        <v>249</v>
      </c>
      <c r="D80" t="s">
        <v>235</v>
      </c>
      <c r="E80" t="s">
        <v>72</v>
      </c>
      <c r="F80" s="15" t="s">
        <v>237</v>
      </c>
      <c r="G80" s="15" t="s">
        <v>237</v>
      </c>
      <c r="H80" s="15" t="s">
        <v>237</v>
      </c>
      <c r="I80" s="15" t="s">
        <v>237</v>
      </c>
      <c r="J80" s="15" t="s">
        <v>237</v>
      </c>
      <c r="K80" s="15" t="s">
        <v>237</v>
      </c>
      <c r="L80" s="15" t="s">
        <v>237</v>
      </c>
      <c r="M80" s="76">
        <v>3.472222222222222E-3</v>
      </c>
      <c r="N80" s="76">
        <v>3.472222222222222E-3</v>
      </c>
      <c r="O80" s="76">
        <v>3.472222222222222E-3</v>
      </c>
      <c r="P80" s="76">
        <v>3.472222222222222E-3</v>
      </c>
      <c r="Q80" s="76">
        <v>3.472222222222222E-3</v>
      </c>
      <c r="R80" s="76">
        <v>3.47E-3</v>
      </c>
    </row>
    <row r="81" spans="1:18">
      <c r="A81" t="s">
        <v>101</v>
      </c>
      <c r="B81" t="s">
        <v>225</v>
      </c>
      <c r="C81" t="s">
        <v>250</v>
      </c>
      <c r="D81" t="s">
        <v>245</v>
      </c>
      <c r="E81" t="s">
        <v>72</v>
      </c>
      <c r="F81" s="15" t="s">
        <v>237</v>
      </c>
      <c r="G81" s="15" t="s">
        <v>237</v>
      </c>
      <c r="H81" s="15" t="s">
        <v>237</v>
      </c>
      <c r="I81" s="15" t="s">
        <v>237</v>
      </c>
      <c r="J81" s="15" t="s">
        <v>237</v>
      </c>
      <c r="K81" s="15" t="s">
        <v>237</v>
      </c>
      <c r="L81" s="15" t="s">
        <v>237</v>
      </c>
      <c r="M81" s="18">
        <v>2.2799999999999998</v>
      </c>
      <c r="N81" s="18">
        <v>2.2799999999999998</v>
      </c>
      <c r="O81" s="18">
        <v>2.2799999999999998</v>
      </c>
      <c r="P81" s="18">
        <v>1.82</v>
      </c>
      <c r="Q81" s="18">
        <v>1.82</v>
      </c>
      <c r="R81" s="18">
        <v>1.82</v>
      </c>
    </row>
    <row r="82" spans="1:18">
      <c r="A82" t="s">
        <v>101</v>
      </c>
      <c r="B82" t="s">
        <v>227</v>
      </c>
      <c r="C82" t="s">
        <v>251</v>
      </c>
      <c r="D82" t="s">
        <v>245</v>
      </c>
      <c r="E82" t="s">
        <v>72</v>
      </c>
      <c r="F82" s="15" t="s">
        <v>220</v>
      </c>
      <c r="G82" s="15" t="s">
        <v>237</v>
      </c>
      <c r="H82" s="15" t="s">
        <v>237</v>
      </c>
      <c r="I82" s="15" t="s">
        <v>237</v>
      </c>
      <c r="J82" s="15" t="s">
        <v>237</v>
      </c>
      <c r="K82" s="15" t="s">
        <v>237</v>
      </c>
      <c r="L82" s="15" t="s">
        <v>237</v>
      </c>
      <c r="M82" s="18">
        <v>18.110000000000003</v>
      </c>
      <c r="N82" s="18">
        <v>17.600000000000001</v>
      </c>
      <c r="O82" s="18">
        <v>17.09</v>
      </c>
      <c r="P82" s="18">
        <v>16.579999999999998</v>
      </c>
      <c r="Q82" s="18">
        <v>16.069999999999997</v>
      </c>
      <c r="R82" s="18">
        <v>15.56</v>
      </c>
    </row>
    <row r="83" spans="1:18">
      <c r="A83" t="s">
        <v>101</v>
      </c>
      <c r="B83" t="s">
        <v>157</v>
      </c>
      <c r="C83" t="s">
        <v>252</v>
      </c>
      <c r="D83" t="s">
        <v>85</v>
      </c>
      <c r="E83" t="s">
        <v>72</v>
      </c>
      <c r="F83" s="15" t="s">
        <v>237</v>
      </c>
      <c r="G83" s="15" t="s">
        <v>237</v>
      </c>
      <c r="H83" s="15" t="s">
        <v>237</v>
      </c>
      <c r="I83" s="15" t="s">
        <v>237</v>
      </c>
      <c r="J83" s="15" t="s">
        <v>237</v>
      </c>
      <c r="K83" s="15" t="s">
        <v>237</v>
      </c>
      <c r="L83" s="15" t="s">
        <v>237</v>
      </c>
      <c r="M83" s="17">
        <v>0.121</v>
      </c>
      <c r="N83" s="17">
        <v>0.191</v>
      </c>
      <c r="O83" s="17">
        <v>0.24299999999999999</v>
      </c>
      <c r="P83" s="17">
        <v>0.249</v>
      </c>
      <c r="Q83" s="17">
        <v>0.254</v>
      </c>
      <c r="R83" s="17">
        <v>0.254</v>
      </c>
    </row>
    <row r="84" spans="1:18">
      <c r="A84" t="s">
        <v>101</v>
      </c>
      <c r="B84" t="s">
        <v>158</v>
      </c>
      <c r="C84" t="s">
        <v>252</v>
      </c>
      <c r="D84" t="s">
        <v>85</v>
      </c>
      <c r="E84" t="s">
        <v>72</v>
      </c>
      <c r="F84" s="15" t="s">
        <v>237</v>
      </c>
      <c r="G84" s="15" t="s">
        <v>237</v>
      </c>
      <c r="H84" s="15" t="s">
        <v>237</v>
      </c>
      <c r="I84" s="15" t="s">
        <v>237</v>
      </c>
      <c r="J84" s="15" t="s">
        <v>237</v>
      </c>
      <c r="K84" s="15" t="s">
        <v>237</v>
      </c>
      <c r="L84" s="15" t="s">
        <v>237</v>
      </c>
      <c r="M84" s="15" t="s">
        <v>237</v>
      </c>
      <c r="N84" s="15" t="s">
        <v>237</v>
      </c>
      <c r="O84" s="15" t="s">
        <v>237</v>
      </c>
      <c r="P84" s="15" t="s">
        <v>237</v>
      </c>
      <c r="Q84" s="15" t="s">
        <v>237</v>
      </c>
      <c r="R84" s="15" t="s">
        <v>237</v>
      </c>
    </row>
    <row r="85" spans="1:18">
      <c r="A85" t="s">
        <v>101</v>
      </c>
      <c r="B85" t="s">
        <v>159</v>
      </c>
      <c r="C85" t="s">
        <v>252</v>
      </c>
      <c r="D85" t="s">
        <v>85</v>
      </c>
      <c r="E85" t="s">
        <v>72</v>
      </c>
      <c r="F85" s="15" t="s">
        <v>237</v>
      </c>
      <c r="G85" s="15" t="s">
        <v>237</v>
      </c>
      <c r="H85" s="15" t="s">
        <v>237</v>
      </c>
      <c r="I85" s="15" t="s">
        <v>237</v>
      </c>
      <c r="J85" s="15" t="s">
        <v>237</v>
      </c>
      <c r="K85" s="15" t="s">
        <v>237</v>
      </c>
      <c r="L85" s="15" t="s">
        <v>237</v>
      </c>
      <c r="M85" s="15" t="s">
        <v>237</v>
      </c>
      <c r="N85" s="15" t="s">
        <v>237</v>
      </c>
      <c r="O85" s="15" t="s">
        <v>237</v>
      </c>
      <c r="P85" s="15" t="s">
        <v>237</v>
      </c>
      <c r="Q85" s="15" t="s">
        <v>237</v>
      </c>
      <c r="R85" s="15" t="s">
        <v>237</v>
      </c>
    </row>
    <row r="86" spans="1:18">
      <c r="A86" t="s">
        <v>101</v>
      </c>
      <c r="B86" t="s">
        <v>150</v>
      </c>
      <c r="C86" t="s">
        <v>253</v>
      </c>
      <c r="D86" t="s">
        <v>148</v>
      </c>
      <c r="E86" t="s">
        <v>72</v>
      </c>
      <c r="F86" s="15" t="s">
        <v>237</v>
      </c>
      <c r="G86" s="15" t="s">
        <v>237</v>
      </c>
      <c r="H86" s="15" t="s">
        <v>237</v>
      </c>
      <c r="I86" s="15" t="s">
        <v>237</v>
      </c>
      <c r="J86" s="15" t="s">
        <v>237</v>
      </c>
      <c r="K86" s="19">
        <v>16.7</v>
      </c>
      <c r="L86" s="19">
        <v>15.7</v>
      </c>
      <c r="M86" s="19">
        <v>13.2</v>
      </c>
      <c r="N86" s="19">
        <v>13.1</v>
      </c>
      <c r="O86" s="19">
        <v>13</v>
      </c>
      <c r="P86" s="19">
        <v>12.9</v>
      </c>
      <c r="Q86" s="19">
        <v>12.9</v>
      </c>
      <c r="R86" s="19">
        <v>12.8</v>
      </c>
    </row>
    <row r="87" spans="1:18">
      <c r="A87" t="s">
        <v>101</v>
      </c>
      <c r="B87" t="s">
        <v>151</v>
      </c>
      <c r="C87" t="s">
        <v>253</v>
      </c>
      <c r="D87" t="s">
        <v>148</v>
      </c>
      <c r="E87" t="s">
        <v>72</v>
      </c>
      <c r="F87" s="15" t="s">
        <v>237</v>
      </c>
      <c r="G87" s="15" t="s">
        <v>237</v>
      </c>
      <c r="H87" s="15" t="s">
        <v>237</v>
      </c>
      <c r="I87" s="15" t="s">
        <v>237</v>
      </c>
      <c r="J87" s="15" t="s">
        <v>237</v>
      </c>
      <c r="K87" s="15" t="s">
        <v>237</v>
      </c>
      <c r="L87" s="15" t="s">
        <v>237</v>
      </c>
      <c r="M87" s="15" t="s">
        <v>237</v>
      </c>
      <c r="N87" s="15" t="s">
        <v>237</v>
      </c>
      <c r="O87" s="15" t="s">
        <v>237</v>
      </c>
      <c r="P87" s="15" t="s">
        <v>237</v>
      </c>
      <c r="Q87" s="15" t="s">
        <v>237</v>
      </c>
      <c r="R87" s="15" t="s">
        <v>237</v>
      </c>
    </row>
    <row r="88" spans="1:18">
      <c r="A88" t="s">
        <v>101</v>
      </c>
      <c r="B88" t="s">
        <v>152</v>
      </c>
      <c r="C88" t="s">
        <v>253</v>
      </c>
      <c r="D88" t="s">
        <v>148</v>
      </c>
      <c r="E88" t="s">
        <v>72</v>
      </c>
      <c r="F88" s="15" t="s">
        <v>237</v>
      </c>
      <c r="G88" s="15" t="s">
        <v>237</v>
      </c>
      <c r="H88" s="15" t="s">
        <v>237</v>
      </c>
      <c r="I88" s="15" t="s">
        <v>237</v>
      </c>
      <c r="J88" s="15" t="s">
        <v>237</v>
      </c>
      <c r="K88" s="15" t="s">
        <v>237</v>
      </c>
      <c r="L88" s="15" t="s">
        <v>237</v>
      </c>
      <c r="M88" s="15" t="s">
        <v>237</v>
      </c>
      <c r="N88" s="15" t="s">
        <v>237</v>
      </c>
      <c r="O88" s="15" t="s">
        <v>237</v>
      </c>
      <c r="P88" s="15" t="s">
        <v>237</v>
      </c>
      <c r="Q88" s="15" t="s">
        <v>237</v>
      </c>
      <c r="R88" s="15" t="s">
        <v>237</v>
      </c>
    </row>
    <row r="89" spans="1:18">
      <c r="A89" t="s">
        <v>101</v>
      </c>
      <c r="B89" t="s">
        <v>209</v>
      </c>
      <c r="C89" t="s">
        <v>254</v>
      </c>
      <c r="D89" t="s">
        <v>85</v>
      </c>
      <c r="E89" t="s">
        <v>72</v>
      </c>
      <c r="F89" s="15" t="s">
        <v>237</v>
      </c>
      <c r="G89" s="15" t="s">
        <v>237</v>
      </c>
      <c r="H89" s="15" t="s">
        <v>237</v>
      </c>
      <c r="I89" s="15" t="s">
        <v>237</v>
      </c>
      <c r="J89" s="15" t="s">
        <v>237</v>
      </c>
      <c r="K89" s="15" t="s">
        <v>237</v>
      </c>
      <c r="L89" s="15" t="s">
        <v>237</v>
      </c>
      <c r="M89" s="15" t="s">
        <v>237</v>
      </c>
      <c r="N89" s="15" t="s">
        <v>237</v>
      </c>
      <c r="O89" s="15" t="s">
        <v>237</v>
      </c>
      <c r="P89" s="15" t="s">
        <v>237</v>
      </c>
      <c r="Q89" s="15" t="s">
        <v>237</v>
      </c>
      <c r="R89" s="15" t="s">
        <v>237</v>
      </c>
    </row>
    <row r="90" spans="1:18">
      <c r="A90" t="s">
        <v>101</v>
      </c>
      <c r="B90" t="s">
        <v>210</v>
      </c>
      <c r="C90" t="s">
        <v>255</v>
      </c>
      <c r="D90" t="s">
        <v>85</v>
      </c>
      <c r="E90" t="s">
        <v>72</v>
      </c>
      <c r="F90" s="15" t="s">
        <v>237</v>
      </c>
      <c r="G90" s="15" t="s">
        <v>237</v>
      </c>
      <c r="H90" s="15" t="s">
        <v>237</v>
      </c>
      <c r="I90" s="15" t="s">
        <v>237</v>
      </c>
      <c r="J90" s="15" t="s">
        <v>237</v>
      </c>
      <c r="K90" s="15" t="s">
        <v>237</v>
      </c>
      <c r="L90" s="15" t="s">
        <v>237</v>
      </c>
      <c r="M90" s="15" t="s">
        <v>237</v>
      </c>
      <c r="N90" s="15" t="s">
        <v>237</v>
      </c>
      <c r="O90" s="15" t="s">
        <v>237</v>
      </c>
      <c r="P90" s="15" t="s">
        <v>237</v>
      </c>
      <c r="Q90" s="15" t="s">
        <v>237</v>
      </c>
      <c r="R90" s="15" t="s">
        <v>237</v>
      </c>
    </row>
    <row r="91" spans="1:18">
      <c r="A91" t="s">
        <v>101</v>
      </c>
      <c r="B91" t="s">
        <v>228</v>
      </c>
      <c r="C91" t="s">
        <v>252</v>
      </c>
      <c r="D91" t="s">
        <v>85</v>
      </c>
      <c r="E91" t="s">
        <v>72</v>
      </c>
      <c r="F91" s="15" t="s">
        <v>237</v>
      </c>
      <c r="G91" s="15" t="s">
        <v>237</v>
      </c>
      <c r="H91" s="15" t="s">
        <v>237</v>
      </c>
      <c r="I91" s="15" t="s">
        <v>237</v>
      </c>
      <c r="J91" s="15" t="s">
        <v>237</v>
      </c>
      <c r="K91" s="15" t="s">
        <v>237</v>
      </c>
      <c r="L91" s="15" t="s">
        <v>237</v>
      </c>
      <c r="M91" s="17">
        <v>8.9999999999999993E-3</v>
      </c>
      <c r="N91" s="17">
        <v>3.9E-2</v>
      </c>
      <c r="O91" s="17">
        <v>5.800000000000001E-2</v>
      </c>
      <c r="P91" s="17">
        <v>8.1000000000000003E-2</v>
      </c>
      <c r="Q91" s="17">
        <v>9.9000000000000005E-2</v>
      </c>
      <c r="R91" s="17">
        <v>0.11</v>
      </c>
    </row>
    <row r="92" spans="1:18">
      <c r="A92" t="s">
        <v>101</v>
      </c>
      <c r="B92" t="s">
        <v>229</v>
      </c>
      <c r="C92" t="s">
        <v>252</v>
      </c>
      <c r="D92" t="s">
        <v>85</v>
      </c>
      <c r="E92" t="s">
        <v>72</v>
      </c>
      <c r="F92" s="15" t="s">
        <v>237</v>
      </c>
      <c r="G92" s="15" t="s">
        <v>237</v>
      </c>
      <c r="H92" s="15" t="s">
        <v>237</v>
      </c>
      <c r="I92" s="15" t="s">
        <v>237</v>
      </c>
      <c r="J92" s="15" t="s">
        <v>237</v>
      </c>
      <c r="K92" s="15" t="s">
        <v>237</v>
      </c>
      <c r="L92" s="15" t="s">
        <v>237</v>
      </c>
      <c r="M92" s="15" t="s">
        <v>237</v>
      </c>
      <c r="N92" s="15" t="s">
        <v>237</v>
      </c>
      <c r="O92" s="15" t="s">
        <v>237</v>
      </c>
      <c r="P92" s="15" t="s">
        <v>237</v>
      </c>
      <c r="Q92" s="15" t="s">
        <v>237</v>
      </c>
      <c r="R92" s="15" t="s">
        <v>237</v>
      </c>
    </row>
    <row r="93" spans="1:18">
      <c r="A93" t="s">
        <v>101</v>
      </c>
      <c r="B93" t="s">
        <v>230</v>
      </c>
      <c r="C93" t="s">
        <v>252</v>
      </c>
      <c r="D93" t="s">
        <v>85</v>
      </c>
      <c r="E93" t="s">
        <v>72</v>
      </c>
      <c r="F93" s="15" t="s">
        <v>237</v>
      </c>
      <c r="G93" s="15" t="s">
        <v>237</v>
      </c>
      <c r="H93" s="15" t="s">
        <v>237</v>
      </c>
      <c r="I93" s="15" t="s">
        <v>237</v>
      </c>
      <c r="J93" s="15" t="s">
        <v>237</v>
      </c>
      <c r="K93" s="15" t="s">
        <v>237</v>
      </c>
      <c r="L93" s="15" t="s">
        <v>237</v>
      </c>
      <c r="M93" s="15" t="s">
        <v>237</v>
      </c>
      <c r="N93" s="15" t="s">
        <v>237</v>
      </c>
      <c r="O93" s="15" t="s">
        <v>237</v>
      </c>
      <c r="P93" s="15" t="s">
        <v>237</v>
      </c>
      <c r="Q93" s="15" t="s">
        <v>237</v>
      </c>
      <c r="R93" s="15" t="s">
        <v>237</v>
      </c>
    </row>
    <row r="94" spans="1:18">
      <c r="A94" t="s">
        <v>101</v>
      </c>
      <c r="B94" t="s">
        <v>136</v>
      </c>
      <c r="C94" t="s">
        <v>256</v>
      </c>
      <c r="D94" t="s">
        <v>257</v>
      </c>
      <c r="E94" t="s">
        <v>72</v>
      </c>
      <c r="F94" s="15" t="s">
        <v>237</v>
      </c>
      <c r="G94" s="15" t="s">
        <v>237</v>
      </c>
      <c r="H94" s="15" t="s">
        <v>237</v>
      </c>
      <c r="I94" s="15" t="s">
        <v>237</v>
      </c>
      <c r="J94" s="15" t="s">
        <v>237</v>
      </c>
      <c r="K94" s="19">
        <v>132.9</v>
      </c>
      <c r="L94" s="19">
        <v>125.9</v>
      </c>
      <c r="M94" s="19">
        <v>124.4</v>
      </c>
      <c r="N94" s="19">
        <v>121.4</v>
      </c>
      <c r="O94" s="19">
        <v>118.4</v>
      </c>
      <c r="P94" s="19">
        <v>115.3</v>
      </c>
      <c r="Q94" s="19">
        <v>114.7</v>
      </c>
      <c r="R94" s="19">
        <v>114.1</v>
      </c>
    </row>
    <row r="95" spans="1:18">
      <c r="A95" t="s">
        <v>101</v>
      </c>
      <c r="B95" t="s">
        <v>137</v>
      </c>
      <c r="C95" t="s">
        <v>256</v>
      </c>
      <c r="D95" t="s">
        <v>257</v>
      </c>
      <c r="E95" t="s">
        <v>72</v>
      </c>
      <c r="F95" s="15" t="s">
        <v>237</v>
      </c>
      <c r="G95" s="15" t="s">
        <v>237</v>
      </c>
      <c r="H95" s="15" t="s">
        <v>237</v>
      </c>
      <c r="I95" s="15" t="s">
        <v>237</v>
      </c>
      <c r="J95" s="15" t="s">
        <v>237</v>
      </c>
      <c r="K95" s="15" t="s">
        <v>237</v>
      </c>
      <c r="L95" s="15" t="s">
        <v>237</v>
      </c>
      <c r="M95" s="15" t="s">
        <v>237</v>
      </c>
      <c r="N95" s="15" t="s">
        <v>237</v>
      </c>
      <c r="O95" s="15" t="s">
        <v>237</v>
      </c>
      <c r="P95" s="15" t="s">
        <v>237</v>
      </c>
      <c r="Q95" s="15" t="s">
        <v>237</v>
      </c>
      <c r="R95" s="15" t="s">
        <v>237</v>
      </c>
    </row>
    <row r="96" spans="1:18">
      <c r="A96" t="s">
        <v>101</v>
      </c>
      <c r="B96" t="s">
        <v>138</v>
      </c>
      <c r="C96" t="s">
        <v>256</v>
      </c>
      <c r="D96" t="s">
        <v>257</v>
      </c>
      <c r="E96" t="s">
        <v>72</v>
      </c>
      <c r="F96" s="15" t="s">
        <v>237</v>
      </c>
      <c r="G96" s="15" t="s">
        <v>237</v>
      </c>
      <c r="H96" s="15" t="s">
        <v>237</v>
      </c>
      <c r="I96" s="15" t="s">
        <v>237</v>
      </c>
      <c r="J96" s="15" t="s">
        <v>237</v>
      </c>
      <c r="K96" s="15" t="s">
        <v>237</v>
      </c>
      <c r="L96" s="15" t="s">
        <v>237</v>
      </c>
      <c r="M96" s="15" t="s">
        <v>237</v>
      </c>
      <c r="N96" s="15" t="s">
        <v>237</v>
      </c>
      <c r="O96" s="15" t="s">
        <v>237</v>
      </c>
      <c r="P96" s="15" t="s">
        <v>237</v>
      </c>
      <c r="Q96" s="15" t="s">
        <v>237</v>
      </c>
      <c r="R96" s="15" t="s">
        <v>237</v>
      </c>
    </row>
    <row r="97" spans="1:18">
      <c r="A97" t="s">
        <v>101</v>
      </c>
      <c r="B97" t="s">
        <v>141</v>
      </c>
      <c r="C97" t="s">
        <v>258</v>
      </c>
      <c r="D97" t="s">
        <v>257</v>
      </c>
      <c r="E97" t="s">
        <v>72</v>
      </c>
      <c r="F97" s="19">
        <v>126.7</v>
      </c>
      <c r="G97" s="19">
        <v>131.5</v>
      </c>
      <c r="H97" s="19">
        <v>128.6</v>
      </c>
      <c r="I97" s="19">
        <v>134</v>
      </c>
      <c r="J97" s="19">
        <v>138.30000000000001</v>
      </c>
      <c r="K97" s="19">
        <v>132.9</v>
      </c>
      <c r="L97" s="19">
        <v>120.5</v>
      </c>
      <c r="M97" s="19">
        <v>117</v>
      </c>
      <c r="N97" s="19">
        <v>116.5</v>
      </c>
      <c r="O97" s="19">
        <v>115.9</v>
      </c>
      <c r="P97" s="19">
        <v>115.3</v>
      </c>
      <c r="Q97" s="19">
        <v>114.7</v>
      </c>
      <c r="R97" s="19">
        <v>114.1</v>
      </c>
    </row>
    <row r="98" spans="1:18">
      <c r="A98" t="s">
        <v>101</v>
      </c>
      <c r="B98" t="s">
        <v>142</v>
      </c>
      <c r="C98" t="s">
        <v>258</v>
      </c>
      <c r="D98" t="s">
        <v>257</v>
      </c>
      <c r="E98" t="s">
        <v>72</v>
      </c>
      <c r="F98" s="15" t="s">
        <v>237</v>
      </c>
      <c r="G98" s="15" t="s">
        <v>237</v>
      </c>
      <c r="H98" s="15" t="s">
        <v>237</v>
      </c>
      <c r="I98" s="15" t="s">
        <v>237</v>
      </c>
      <c r="J98" s="15" t="s">
        <v>237</v>
      </c>
      <c r="K98" s="15" t="s">
        <v>237</v>
      </c>
      <c r="L98" s="15" t="s">
        <v>237</v>
      </c>
      <c r="M98" s="15" t="s">
        <v>237</v>
      </c>
      <c r="N98" s="15" t="s">
        <v>237</v>
      </c>
      <c r="O98" s="15" t="s">
        <v>237</v>
      </c>
      <c r="P98" s="15" t="s">
        <v>237</v>
      </c>
      <c r="Q98" s="15" t="s">
        <v>237</v>
      </c>
      <c r="R98" s="15" t="s">
        <v>237</v>
      </c>
    </row>
    <row r="99" spans="1:18">
      <c r="A99" t="s">
        <v>101</v>
      </c>
      <c r="B99" t="s">
        <v>143</v>
      </c>
      <c r="C99" t="s">
        <v>258</v>
      </c>
      <c r="D99" t="s">
        <v>257</v>
      </c>
      <c r="E99" t="s">
        <v>72</v>
      </c>
      <c r="F99" s="15" t="s">
        <v>237</v>
      </c>
      <c r="G99" s="15" t="s">
        <v>237</v>
      </c>
      <c r="H99" s="15" t="s">
        <v>237</v>
      </c>
      <c r="I99" s="15" t="s">
        <v>237</v>
      </c>
      <c r="J99" s="15" t="s">
        <v>237</v>
      </c>
      <c r="K99" s="15" t="s">
        <v>237</v>
      </c>
      <c r="L99" s="15" t="s">
        <v>237</v>
      </c>
      <c r="M99" s="15" t="s">
        <v>237</v>
      </c>
      <c r="N99" s="15" t="s">
        <v>237</v>
      </c>
      <c r="O99" s="15" t="s">
        <v>237</v>
      </c>
      <c r="P99" s="15" t="s">
        <v>237</v>
      </c>
      <c r="Q99" s="15" t="s">
        <v>237</v>
      </c>
      <c r="R99" s="15" t="s">
        <v>237</v>
      </c>
    </row>
    <row r="100" spans="1:18">
      <c r="A100" t="s">
        <v>102</v>
      </c>
      <c r="B100" t="s">
        <v>212</v>
      </c>
      <c r="C100" t="s">
        <v>234</v>
      </c>
      <c r="D100" t="s">
        <v>235</v>
      </c>
      <c r="E100" t="s">
        <v>72</v>
      </c>
      <c r="F100" s="88">
        <v>3.6921296296296298E-3</v>
      </c>
      <c r="G100" s="88">
        <v>5.6481481481481478E-3</v>
      </c>
      <c r="H100" s="88">
        <v>3.9004629629629628E-3</v>
      </c>
      <c r="I100" s="88">
        <v>2.8252199074074074E-3</v>
      </c>
      <c r="J100" s="88">
        <v>8.1569907407407407E-3</v>
      </c>
      <c r="K100" s="88">
        <v>5.7556712962962969E-3</v>
      </c>
      <c r="L100" s="88">
        <v>3.8401851851851848E-3</v>
      </c>
      <c r="M100" s="88">
        <v>3.472222222222222E-3</v>
      </c>
      <c r="N100" s="88">
        <v>3.3680555555555556E-3</v>
      </c>
      <c r="O100" s="88">
        <v>3.2291666666666666E-3</v>
      </c>
      <c r="P100" s="88">
        <v>3.0902777777777777E-3</v>
      </c>
      <c r="Q100" s="88">
        <v>2.9513888888888888E-3</v>
      </c>
      <c r="R100" s="88">
        <v>2.8124999999999999E-3</v>
      </c>
    </row>
    <row r="101" spans="1:18">
      <c r="A101" t="s">
        <v>102</v>
      </c>
      <c r="B101" t="s">
        <v>208</v>
      </c>
      <c r="C101" t="s">
        <v>236</v>
      </c>
      <c r="D101" t="s">
        <v>85</v>
      </c>
      <c r="E101" t="s">
        <v>72</v>
      </c>
      <c r="F101" s="15" t="s">
        <v>237</v>
      </c>
      <c r="G101" s="15" t="s">
        <v>237</v>
      </c>
      <c r="H101" s="15" t="s">
        <v>237</v>
      </c>
      <c r="I101" s="17">
        <v>-3.7454757195047851E-2</v>
      </c>
      <c r="J101" s="17">
        <v>-4.6868120729463739E-2</v>
      </c>
      <c r="K101" s="17">
        <v>-5.6047524489438845E-2</v>
      </c>
      <c r="L101" s="17">
        <v>-2.6921730705706425E-2</v>
      </c>
      <c r="M101" s="17">
        <v>-6.4451116298450788E-3</v>
      </c>
      <c r="N101" s="17">
        <v>1.3574947379719435E-2</v>
      </c>
      <c r="O101" s="17">
        <v>3.9058491392914271E-2</v>
      </c>
      <c r="P101" s="17">
        <v>6.1564145628219914E-2</v>
      </c>
      <c r="Q101" s="17">
        <v>8.0924996329189244E-2</v>
      </c>
      <c r="R101" s="17">
        <v>9.7101766483393734E-2</v>
      </c>
    </row>
    <row r="102" spans="1:18">
      <c r="A102" t="s">
        <v>102</v>
      </c>
      <c r="B102" t="s">
        <v>153</v>
      </c>
      <c r="C102" t="s">
        <v>238</v>
      </c>
      <c r="D102" t="s">
        <v>148</v>
      </c>
      <c r="E102" t="s">
        <v>72</v>
      </c>
      <c r="F102" s="16">
        <v>202.7</v>
      </c>
      <c r="G102" s="16">
        <v>199.9</v>
      </c>
      <c r="H102" s="16">
        <v>197.5</v>
      </c>
      <c r="I102" s="16">
        <v>206</v>
      </c>
      <c r="J102" s="16">
        <v>189.8</v>
      </c>
      <c r="K102" s="16">
        <v>174.43</v>
      </c>
      <c r="L102" s="16">
        <v>170.79</v>
      </c>
      <c r="M102" s="16">
        <v>168.37</v>
      </c>
      <c r="N102" s="16">
        <v>165.96</v>
      </c>
      <c r="O102" s="16">
        <v>163.54</v>
      </c>
      <c r="P102" s="16">
        <v>161.13</v>
      </c>
      <c r="Q102" s="16">
        <v>158.72</v>
      </c>
      <c r="R102" s="16">
        <v>156.30000000000001</v>
      </c>
    </row>
    <row r="103" spans="1:18">
      <c r="A103" t="s">
        <v>102</v>
      </c>
      <c r="B103" t="s">
        <v>154</v>
      </c>
      <c r="C103" t="s">
        <v>239</v>
      </c>
      <c r="D103" t="s">
        <v>148</v>
      </c>
      <c r="E103" t="s">
        <v>72</v>
      </c>
      <c r="F103" s="16">
        <v>135.80000000000001</v>
      </c>
      <c r="G103" s="16">
        <v>135</v>
      </c>
      <c r="H103" s="16">
        <v>133.6</v>
      </c>
      <c r="I103" s="16">
        <v>140</v>
      </c>
      <c r="J103" s="16">
        <v>130.5</v>
      </c>
      <c r="K103" s="16">
        <v>118.82</v>
      </c>
      <c r="L103" s="16">
        <v>119.97</v>
      </c>
      <c r="M103" s="16">
        <v>114.58</v>
      </c>
      <c r="N103" s="16">
        <v>112.71</v>
      </c>
      <c r="O103" s="16">
        <v>110.85</v>
      </c>
      <c r="P103" s="16">
        <v>108.98</v>
      </c>
      <c r="Q103" s="16">
        <v>107.11</v>
      </c>
      <c r="R103" s="16">
        <v>105.24</v>
      </c>
    </row>
    <row r="104" spans="1:18">
      <c r="A104" t="s">
        <v>102</v>
      </c>
      <c r="B104" t="s">
        <v>155</v>
      </c>
      <c r="C104" t="s">
        <v>240</v>
      </c>
      <c r="D104" t="s">
        <v>148</v>
      </c>
      <c r="E104" t="s">
        <v>72</v>
      </c>
      <c r="F104" s="16">
        <v>66.900000000000006</v>
      </c>
      <c r="G104" s="16">
        <v>64.900000000000006</v>
      </c>
      <c r="H104" s="16">
        <v>63.9</v>
      </c>
      <c r="I104" s="16">
        <v>66</v>
      </c>
      <c r="J104" s="16">
        <v>59.3</v>
      </c>
      <c r="K104" s="16">
        <v>55.62</v>
      </c>
      <c r="L104" s="16">
        <v>50.82</v>
      </c>
      <c r="M104" s="16">
        <v>53.79</v>
      </c>
      <c r="N104" s="16">
        <v>53.24</v>
      </c>
      <c r="O104" s="16">
        <v>52.7</v>
      </c>
      <c r="P104" s="16">
        <v>52.15</v>
      </c>
      <c r="Q104" s="16">
        <v>51.61</v>
      </c>
      <c r="R104" s="16">
        <v>51.06</v>
      </c>
    </row>
    <row r="105" spans="1:18">
      <c r="A105" t="s">
        <v>102</v>
      </c>
      <c r="B105" t="s">
        <v>205</v>
      </c>
      <c r="C105" t="s">
        <v>241</v>
      </c>
      <c r="D105" t="s">
        <v>85</v>
      </c>
      <c r="E105" t="s">
        <v>72</v>
      </c>
      <c r="F105" s="15" t="s">
        <v>237</v>
      </c>
      <c r="G105" s="15" t="s">
        <v>237</v>
      </c>
      <c r="H105" s="15" t="s">
        <v>237</v>
      </c>
      <c r="I105" s="17">
        <v>-5.4990834860856241E-3</v>
      </c>
      <c r="J105" s="17">
        <v>1.1331444759206865E-2</v>
      </c>
      <c r="K105" s="17">
        <v>4.9775037493750958E-2</v>
      </c>
      <c r="L105" s="17">
        <v>0.10844859190134976</v>
      </c>
      <c r="M105" s="17">
        <v>0.14415930678220285</v>
      </c>
      <c r="N105" s="17">
        <v>0.15827362106315612</v>
      </c>
      <c r="O105" s="17">
        <v>0.17035494084319275</v>
      </c>
      <c r="P105" s="17">
        <v>0.18241959673387773</v>
      </c>
      <c r="Q105" s="17">
        <v>0.19448425262456259</v>
      </c>
      <c r="R105" s="17">
        <v>0.20654890851524743</v>
      </c>
    </row>
    <row r="106" spans="1:18">
      <c r="A106" t="s">
        <v>102</v>
      </c>
      <c r="B106" t="s">
        <v>206</v>
      </c>
      <c r="C106" t="s">
        <v>242</v>
      </c>
      <c r="D106" t="s">
        <v>85</v>
      </c>
      <c r="E106" t="s">
        <v>72</v>
      </c>
      <c r="F106" s="15" t="s">
        <v>237</v>
      </c>
      <c r="G106" s="15" t="s">
        <v>237</v>
      </c>
      <c r="H106" s="15" t="s">
        <v>237</v>
      </c>
      <c r="I106" s="17">
        <v>-1.0385756676558118E-2</v>
      </c>
      <c r="J106" s="17">
        <v>7.4183976261102305E-4</v>
      </c>
      <c r="K106" s="17">
        <v>3.728981206725996E-2</v>
      </c>
      <c r="L106" s="17">
        <v>8.6819980217606341E-2</v>
      </c>
      <c r="M106" s="17">
        <v>0.12618694362017788</v>
      </c>
      <c r="N106" s="17">
        <v>0.14129574678536094</v>
      </c>
      <c r="O106" s="17">
        <v>0.16384767556874377</v>
      </c>
      <c r="P106" s="17">
        <v>0.17769535113748744</v>
      </c>
      <c r="Q106" s="17">
        <v>0.19154302670623133</v>
      </c>
      <c r="R106" s="17">
        <v>0.20541543026706222</v>
      </c>
    </row>
    <row r="107" spans="1:18">
      <c r="A107" t="s">
        <v>102</v>
      </c>
      <c r="B107" t="s">
        <v>207</v>
      </c>
      <c r="C107" t="s">
        <v>243</v>
      </c>
      <c r="D107" t="s">
        <v>85</v>
      </c>
      <c r="E107" t="s">
        <v>72</v>
      </c>
      <c r="F107" s="15" t="s">
        <v>237</v>
      </c>
      <c r="G107" s="15" t="s">
        <v>237</v>
      </c>
      <c r="H107" s="15" t="s">
        <v>237</v>
      </c>
      <c r="I107" s="17">
        <v>4.5988758303525373E-3</v>
      </c>
      <c r="J107" s="17">
        <v>3.3214103219213156E-2</v>
      </c>
      <c r="K107" s="17">
        <v>7.5523760858456856E-2</v>
      </c>
      <c r="L107" s="17">
        <v>0.15309146653040376</v>
      </c>
      <c r="M107" s="17">
        <v>0.18124680633622903</v>
      </c>
      <c r="N107" s="17">
        <v>0.19340827797649462</v>
      </c>
      <c r="O107" s="17">
        <v>0.18380173735309138</v>
      </c>
      <c r="P107" s="17">
        <v>0.19218191108840063</v>
      </c>
      <c r="Q107" s="17">
        <v>0.2005109862033726</v>
      </c>
      <c r="R107" s="17">
        <v>0.20889115993868174</v>
      </c>
    </row>
    <row r="108" spans="1:18">
      <c r="A108" t="s">
        <v>102</v>
      </c>
      <c r="B108" t="s">
        <v>214</v>
      </c>
      <c r="C108" t="s">
        <v>244</v>
      </c>
      <c r="D108" t="s">
        <v>245</v>
      </c>
      <c r="E108" t="s">
        <v>72</v>
      </c>
      <c r="F108" s="18">
        <v>3.1645294226078731</v>
      </c>
      <c r="G108" s="18">
        <v>4.0710456524067204</v>
      </c>
      <c r="H108" s="18">
        <v>3.6768028018483725</v>
      </c>
      <c r="I108" s="18">
        <v>1.8919201826788503</v>
      </c>
      <c r="J108" s="18">
        <v>1.8353901785032625</v>
      </c>
      <c r="K108" s="18">
        <v>1.2091778126585611</v>
      </c>
      <c r="L108" s="18">
        <v>1.2091677731692514</v>
      </c>
      <c r="M108" s="18">
        <v>1.2293999617520011</v>
      </c>
      <c r="N108" s="18">
        <v>1.2166277496920643</v>
      </c>
      <c r="O108" s="18">
        <v>1.2037578310089523</v>
      </c>
      <c r="P108" s="18">
        <v>1.1987766484302769</v>
      </c>
      <c r="Q108" s="18">
        <v>1.1866096696001047</v>
      </c>
      <c r="R108" s="18">
        <v>1.1748985162816397</v>
      </c>
    </row>
    <row r="109" spans="1:18">
      <c r="A109" t="s">
        <v>102</v>
      </c>
      <c r="B109" t="s">
        <v>213</v>
      </c>
      <c r="C109" t="s">
        <v>246</v>
      </c>
      <c r="D109" t="s">
        <v>245</v>
      </c>
      <c r="E109" t="s">
        <v>72</v>
      </c>
      <c r="F109" s="18">
        <v>32.610475699974131</v>
      </c>
      <c r="G109" s="18">
        <v>34.300725071341731</v>
      </c>
      <c r="H109" s="18">
        <v>36.588861780258057</v>
      </c>
      <c r="I109" s="18">
        <v>29.945064530761147</v>
      </c>
      <c r="J109" s="18">
        <v>26.636292758614573</v>
      </c>
      <c r="K109" s="18">
        <v>23.096826826604669</v>
      </c>
      <c r="L109" s="18">
        <v>21.019746698363591</v>
      </c>
      <c r="M109" s="18">
        <v>20.292688257560808</v>
      </c>
      <c r="N109" s="18">
        <v>20.27461026350192</v>
      </c>
      <c r="O109" s="18">
        <v>19.177366945261369</v>
      </c>
      <c r="P109" s="18">
        <v>18.138989161560627</v>
      </c>
      <c r="Q109" s="18">
        <v>17.164793962768812</v>
      </c>
      <c r="R109" s="18">
        <v>16.24780543085685</v>
      </c>
    </row>
    <row r="110" spans="1:18">
      <c r="A110" t="s">
        <v>102</v>
      </c>
      <c r="B110" t="s">
        <v>167</v>
      </c>
      <c r="C110" t="s">
        <v>247</v>
      </c>
      <c r="D110" t="s">
        <v>248</v>
      </c>
      <c r="E110" t="s">
        <v>72</v>
      </c>
      <c r="F110" s="18">
        <v>1264.011</v>
      </c>
      <c r="G110" s="18">
        <v>1269.944</v>
      </c>
      <c r="H110" s="18">
        <v>1283.7239999999999</v>
      </c>
      <c r="I110" s="18">
        <v>1289.6949999999999</v>
      </c>
      <c r="J110" s="18">
        <v>1296.7270000000001</v>
      </c>
      <c r="K110" s="18">
        <v>1306.673</v>
      </c>
      <c r="L110" s="18">
        <v>1314.9540000000002</v>
      </c>
      <c r="M110" s="18">
        <v>1317.7159999999999</v>
      </c>
      <c r="N110" s="18">
        <v>1323.3300000000002</v>
      </c>
      <c r="O110" s="18">
        <v>1329.171</v>
      </c>
      <c r="P110" s="18">
        <v>1334.694</v>
      </c>
      <c r="Q110" s="18">
        <v>1339.9520000000002</v>
      </c>
      <c r="R110" s="18">
        <v>1344.797</v>
      </c>
    </row>
    <row r="111" spans="1:18">
      <c r="A111" t="s">
        <v>102</v>
      </c>
      <c r="B111" t="s">
        <v>222</v>
      </c>
      <c r="C111" t="s">
        <v>249</v>
      </c>
      <c r="D111" t="s">
        <v>235</v>
      </c>
      <c r="E111" t="s">
        <v>72</v>
      </c>
      <c r="F111" s="15" t="s">
        <v>237</v>
      </c>
      <c r="G111" s="15" t="s">
        <v>237</v>
      </c>
      <c r="H111" s="15" t="s">
        <v>237</v>
      </c>
      <c r="I111" s="15" t="s">
        <v>237</v>
      </c>
      <c r="J111" s="15" t="s">
        <v>237</v>
      </c>
      <c r="K111" s="15" t="s">
        <v>237</v>
      </c>
      <c r="L111" s="15" t="s">
        <v>237</v>
      </c>
      <c r="M111" s="76">
        <v>6.4374999999999996E-3</v>
      </c>
      <c r="N111" s="76">
        <v>5.8444444444444438E-3</v>
      </c>
      <c r="O111" s="76">
        <v>5.2513888888888879E-3</v>
      </c>
      <c r="P111" s="76">
        <v>4.658333333333332E-3</v>
      </c>
      <c r="Q111" s="76">
        <v>4.0652777777777762E-3</v>
      </c>
      <c r="R111" s="76">
        <v>3.472222222222222E-3</v>
      </c>
    </row>
    <row r="112" spans="1:18">
      <c r="A112" t="s">
        <v>102</v>
      </c>
      <c r="B112" t="s">
        <v>225</v>
      </c>
      <c r="C112" t="s">
        <v>250</v>
      </c>
      <c r="D112" t="s">
        <v>245</v>
      </c>
      <c r="E112" t="s">
        <v>72</v>
      </c>
      <c r="F112" s="15" t="s">
        <v>237</v>
      </c>
      <c r="G112" s="15" t="s">
        <v>237</v>
      </c>
      <c r="H112" s="15" t="s">
        <v>237</v>
      </c>
      <c r="I112" s="15" t="s">
        <v>237</v>
      </c>
      <c r="J112" s="15" t="s">
        <v>237</v>
      </c>
      <c r="K112" s="15" t="s">
        <v>237</v>
      </c>
      <c r="L112" s="15" t="s">
        <v>237</v>
      </c>
      <c r="M112" s="18">
        <v>1.62</v>
      </c>
      <c r="N112" s="18">
        <v>1.54</v>
      </c>
      <c r="O112" s="18">
        <v>1.46</v>
      </c>
      <c r="P112" s="18">
        <v>1.39</v>
      </c>
      <c r="Q112" s="18">
        <v>1.31</v>
      </c>
      <c r="R112" s="18">
        <v>1.23</v>
      </c>
    </row>
    <row r="113" spans="1:18">
      <c r="A113" t="s">
        <v>102</v>
      </c>
      <c r="B113" t="s">
        <v>227</v>
      </c>
      <c r="C113" t="s">
        <v>251</v>
      </c>
      <c r="D113" t="s">
        <v>245</v>
      </c>
      <c r="E113" t="s">
        <v>72</v>
      </c>
      <c r="F113" s="15" t="s">
        <v>237</v>
      </c>
      <c r="G113" s="15" t="s">
        <v>237</v>
      </c>
      <c r="H113" s="15" t="s">
        <v>237</v>
      </c>
      <c r="I113" s="15" t="s">
        <v>237</v>
      </c>
      <c r="J113" s="15" t="s">
        <v>237</v>
      </c>
      <c r="K113" s="15" t="s">
        <v>237</v>
      </c>
      <c r="L113" s="15" t="s">
        <v>237</v>
      </c>
      <c r="M113" s="18">
        <v>20.94</v>
      </c>
      <c r="N113" s="18">
        <v>20.110000000000003</v>
      </c>
      <c r="O113" s="18">
        <v>19.280000000000005</v>
      </c>
      <c r="P113" s="18">
        <v>18.450000000000006</v>
      </c>
      <c r="Q113" s="18">
        <v>17.620000000000008</v>
      </c>
      <c r="R113" s="18">
        <v>16.79000000000001</v>
      </c>
    </row>
    <row r="114" spans="1:18">
      <c r="A114" t="s">
        <v>102</v>
      </c>
      <c r="B114" t="s">
        <v>157</v>
      </c>
      <c r="C114" t="s">
        <v>252</v>
      </c>
      <c r="D114" t="s">
        <v>85</v>
      </c>
      <c r="E114" t="s">
        <v>72</v>
      </c>
      <c r="F114" s="15" t="s">
        <v>237</v>
      </c>
      <c r="G114" s="15" t="s">
        <v>237</v>
      </c>
      <c r="H114" s="15" t="s">
        <v>237</v>
      </c>
      <c r="I114" s="15" t="s">
        <v>237</v>
      </c>
      <c r="J114" s="15" t="s">
        <v>237</v>
      </c>
      <c r="K114" s="15" t="s">
        <v>237</v>
      </c>
      <c r="L114" s="15" t="s">
        <v>237</v>
      </c>
      <c r="M114" s="17">
        <v>0.14399999999999999</v>
      </c>
      <c r="N114" s="17">
        <v>0.158</v>
      </c>
      <c r="O114" s="17">
        <v>0.17</v>
      </c>
      <c r="P114" s="17">
        <v>0.182</v>
      </c>
      <c r="Q114" s="17">
        <v>0.19400000000000003</v>
      </c>
      <c r="R114" s="17">
        <v>0.20699999999999999</v>
      </c>
    </row>
    <row r="115" spans="1:18">
      <c r="A115" t="s">
        <v>102</v>
      </c>
      <c r="B115" t="s">
        <v>158</v>
      </c>
      <c r="C115" t="s">
        <v>252</v>
      </c>
      <c r="D115" t="s">
        <v>85</v>
      </c>
      <c r="E115" t="s">
        <v>72</v>
      </c>
      <c r="F115" s="15" t="s">
        <v>237</v>
      </c>
      <c r="G115" s="15" t="s">
        <v>237</v>
      </c>
      <c r="H115" s="15" t="s">
        <v>237</v>
      </c>
      <c r="I115" s="15" t="s">
        <v>237</v>
      </c>
      <c r="J115" s="15" t="s">
        <v>237</v>
      </c>
      <c r="K115" s="15" t="s">
        <v>237</v>
      </c>
      <c r="L115" s="15" t="s">
        <v>237</v>
      </c>
      <c r="M115" s="17">
        <v>0.126</v>
      </c>
      <c r="N115" s="17">
        <v>0.14099999999999999</v>
      </c>
      <c r="O115" s="17">
        <v>0.16400000000000003</v>
      </c>
      <c r="P115" s="17">
        <v>0.17699999999999999</v>
      </c>
      <c r="Q115" s="17">
        <v>0.191</v>
      </c>
      <c r="R115" s="17">
        <v>0.20499999999999999</v>
      </c>
    </row>
    <row r="116" spans="1:18">
      <c r="A116" t="s">
        <v>102</v>
      </c>
      <c r="B116" t="s">
        <v>159</v>
      </c>
      <c r="C116" t="s">
        <v>252</v>
      </c>
      <c r="D116" t="s">
        <v>85</v>
      </c>
      <c r="E116" t="s">
        <v>72</v>
      </c>
      <c r="F116" s="15" t="s">
        <v>237</v>
      </c>
      <c r="G116" s="15" t="s">
        <v>237</v>
      </c>
      <c r="H116" s="15" t="s">
        <v>237</v>
      </c>
      <c r="I116" s="15" t="s">
        <v>237</v>
      </c>
      <c r="J116" s="15" t="s">
        <v>237</v>
      </c>
      <c r="K116" s="15" t="s">
        <v>237</v>
      </c>
      <c r="L116" s="15" t="s">
        <v>237</v>
      </c>
      <c r="M116" s="17">
        <v>0.18099999999999997</v>
      </c>
      <c r="N116" s="17">
        <v>0.193</v>
      </c>
      <c r="O116" s="17">
        <v>0.184</v>
      </c>
      <c r="P116" s="17">
        <v>0.192</v>
      </c>
      <c r="Q116" s="17">
        <v>0.19900000000000001</v>
      </c>
      <c r="R116" s="17">
        <v>0.20899999999999999</v>
      </c>
    </row>
    <row r="117" spans="1:18">
      <c r="A117" t="s">
        <v>102</v>
      </c>
      <c r="B117" t="s">
        <v>150</v>
      </c>
      <c r="C117" t="s">
        <v>253</v>
      </c>
      <c r="D117" t="s">
        <v>148</v>
      </c>
      <c r="E117" t="s">
        <v>72</v>
      </c>
      <c r="F117" s="15" t="s">
        <v>237</v>
      </c>
      <c r="G117" s="15" t="s">
        <v>237</v>
      </c>
      <c r="H117" s="15" t="s">
        <v>237</v>
      </c>
      <c r="I117" s="15" t="s">
        <v>237</v>
      </c>
      <c r="J117" s="15" t="s">
        <v>237</v>
      </c>
      <c r="K117" s="19">
        <v>174.4</v>
      </c>
      <c r="L117" s="19">
        <v>170.8</v>
      </c>
      <c r="M117" s="19">
        <v>168.4</v>
      </c>
      <c r="N117" s="19">
        <v>165.9</v>
      </c>
      <c r="O117" s="19">
        <v>163.6</v>
      </c>
      <c r="P117" s="19">
        <v>161.19999999999999</v>
      </c>
      <c r="Q117" s="19">
        <v>158.69999999999999</v>
      </c>
      <c r="R117" s="19">
        <v>156.30000000000001</v>
      </c>
    </row>
    <row r="118" spans="1:18">
      <c r="A118" t="s">
        <v>102</v>
      </c>
      <c r="B118" t="s">
        <v>151</v>
      </c>
      <c r="C118" t="s">
        <v>253</v>
      </c>
      <c r="D118" t="s">
        <v>148</v>
      </c>
      <c r="E118" t="s">
        <v>72</v>
      </c>
      <c r="F118" s="15" t="s">
        <v>237</v>
      </c>
      <c r="G118" s="15" t="s">
        <v>237</v>
      </c>
      <c r="H118" s="15" t="s">
        <v>237</v>
      </c>
      <c r="I118" s="15" t="s">
        <v>237</v>
      </c>
      <c r="J118" s="15" t="s">
        <v>237</v>
      </c>
      <c r="K118" s="19">
        <v>118.8</v>
      </c>
      <c r="L118" s="19">
        <v>120</v>
      </c>
      <c r="M118" s="19">
        <v>114.6</v>
      </c>
      <c r="N118" s="19">
        <v>112.7</v>
      </c>
      <c r="O118" s="19">
        <v>110.9</v>
      </c>
      <c r="P118" s="19">
        <v>109</v>
      </c>
      <c r="Q118" s="19">
        <v>107.1</v>
      </c>
      <c r="R118" s="19">
        <v>105.2</v>
      </c>
    </row>
    <row r="119" spans="1:18">
      <c r="A119" t="s">
        <v>102</v>
      </c>
      <c r="B119" t="s">
        <v>152</v>
      </c>
      <c r="C119" t="s">
        <v>253</v>
      </c>
      <c r="D119" t="s">
        <v>148</v>
      </c>
      <c r="E119" t="s">
        <v>72</v>
      </c>
      <c r="F119" s="15" t="s">
        <v>237</v>
      </c>
      <c r="G119" s="15" t="s">
        <v>237</v>
      </c>
      <c r="H119" s="15" t="s">
        <v>237</v>
      </c>
      <c r="I119" s="15" t="s">
        <v>237</v>
      </c>
      <c r="J119" s="15" t="s">
        <v>237</v>
      </c>
      <c r="K119" s="19">
        <v>55.6</v>
      </c>
      <c r="L119" s="19">
        <v>50.8</v>
      </c>
      <c r="M119" s="19">
        <v>53.8</v>
      </c>
      <c r="N119" s="19">
        <v>53.2</v>
      </c>
      <c r="O119" s="19">
        <v>52.7</v>
      </c>
      <c r="P119" s="19">
        <v>52.2</v>
      </c>
      <c r="Q119" s="19">
        <v>51.6</v>
      </c>
      <c r="R119" s="19">
        <v>51.1</v>
      </c>
    </row>
    <row r="120" spans="1:18">
      <c r="A120" t="s">
        <v>102</v>
      </c>
      <c r="B120" t="s">
        <v>209</v>
      </c>
      <c r="C120" t="s">
        <v>254</v>
      </c>
      <c r="D120" t="s">
        <v>85</v>
      </c>
      <c r="E120" t="s">
        <v>72</v>
      </c>
      <c r="F120" s="15" t="s">
        <v>237</v>
      </c>
      <c r="G120" s="15" t="s">
        <v>237</v>
      </c>
      <c r="H120" s="15" t="s">
        <v>237</v>
      </c>
      <c r="I120" s="17">
        <v>-4.3285718354485268E-2</v>
      </c>
      <c r="J120" s="17">
        <v>-6.395187582387428E-2</v>
      </c>
      <c r="K120" s="17">
        <v>-8.1884312103713344E-2</v>
      </c>
      <c r="L120" s="17">
        <v>-5.7927040236386916E-2</v>
      </c>
      <c r="M120" s="17">
        <v>-3.687551866282536E-2</v>
      </c>
      <c r="N120" s="17">
        <v>-1.7638444188488586E-2</v>
      </c>
      <c r="O120" s="17">
        <v>8.0210253458336857E-3</v>
      </c>
      <c r="P120" s="17">
        <v>3.1562182267127863E-2</v>
      </c>
      <c r="Q120" s="17">
        <v>5.1570712591443399E-2</v>
      </c>
      <c r="R120" s="17">
        <v>6.6884521555957407E-2</v>
      </c>
    </row>
    <row r="121" spans="1:18">
      <c r="A121" t="s">
        <v>102</v>
      </c>
      <c r="B121" t="s">
        <v>210</v>
      </c>
      <c r="C121" t="s">
        <v>255</v>
      </c>
      <c r="D121" t="s">
        <v>85</v>
      </c>
      <c r="E121" t="s">
        <v>72</v>
      </c>
      <c r="F121" s="15" t="s">
        <v>237</v>
      </c>
      <c r="G121" s="15" t="s">
        <v>237</v>
      </c>
      <c r="H121" s="15" t="s">
        <v>237</v>
      </c>
      <c r="I121" s="17">
        <v>-3.0278163551068854E-2</v>
      </c>
      <c r="J121" s="17">
        <v>-2.6039504130384451E-2</v>
      </c>
      <c r="K121" s="17">
        <v>-2.4668642054760704E-2</v>
      </c>
      <c r="L121" s="17">
        <v>1.077880737590649E-2</v>
      </c>
      <c r="M121" s="17">
        <v>3.0645587579699735E-2</v>
      </c>
      <c r="N121" s="17">
        <v>5.1609687262834145E-2</v>
      </c>
      <c r="O121" s="17">
        <v>7.6885987641045594E-2</v>
      </c>
      <c r="P121" s="17">
        <v>9.8144640973805874E-2</v>
      </c>
      <c r="Q121" s="17">
        <v>0.11671499548235496</v>
      </c>
      <c r="R121" s="17">
        <v>0.13390231999531291</v>
      </c>
    </row>
    <row r="122" spans="1:18">
      <c r="A122" t="s">
        <v>102</v>
      </c>
      <c r="B122" t="s">
        <v>228</v>
      </c>
      <c r="C122" t="s">
        <v>252</v>
      </c>
      <c r="D122" t="s">
        <v>85</v>
      </c>
      <c r="E122" t="s">
        <v>72</v>
      </c>
      <c r="F122" s="15" t="s">
        <v>237</v>
      </c>
      <c r="G122" s="15" t="s">
        <v>237</v>
      </c>
      <c r="H122" s="15" t="s">
        <v>237</v>
      </c>
      <c r="I122" s="15" t="s">
        <v>237</v>
      </c>
      <c r="J122" s="15" t="s">
        <v>237</v>
      </c>
      <c r="K122" s="15" t="s">
        <v>237</v>
      </c>
      <c r="L122" s="15" t="s">
        <v>237</v>
      </c>
      <c r="M122" s="17">
        <v>-7.000000000000001E-3</v>
      </c>
      <c r="N122" s="17">
        <v>1.2E-2</v>
      </c>
      <c r="O122" s="17">
        <v>3.5000000000000003E-2</v>
      </c>
      <c r="P122" s="17">
        <v>5.800000000000001E-2</v>
      </c>
      <c r="Q122" s="17">
        <v>7.9000000000000001E-2</v>
      </c>
      <c r="R122" s="17">
        <v>9.8000000000000004E-2</v>
      </c>
    </row>
    <row r="123" spans="1:18">
      <c r="A123" t="s">
        <v>102</v>
      </c>
      <c r="B123" t="s">
        <v>229</v>
      </c>
      <c r="C123" t="s">
        <v>252</v>
      </c>
      <c r="D123" t="s">
        <v>85</v>
      </c>
      <c r="E123" t="s">
        <v>72</v>
      </c>
      <c r="F123" s="15" t="s">
        <v>237</v>
      </c>
      <c r="G123" s="15" t="s">
        <v>237</v>
      </c>
      <c r="H123" s="15" t="s">
        <v>237</v>
      </c>
      <c r="I123" s="15" t="s">
        <v>237</v>
      </c>
      <c r="J123" s="15" t="s">
        <v>237</v>
      </c>
      <c r="K123" s="15" t="s">
        <v>237</v>
      </c>
      <c r="L123" s="15" t="s">
        <v>237</v>
      </c>
      <c r="M123" s="17">
        <v>-3.6999999999999998E-2</v>
      </c>
      <c r="N123" s="17">
        <v>-1.9E-2</v>
      </c>
      <c r="O123" s="17">
        <v>4.0000000000000001E-3</v>
      </c>
      <c r="P123" s="17">
        <v>2.7000000000000003E-2</v>
      </c>
      <c r="Q123" s="17">
        <v>4.9000000000000002E-2</v>
      </c>
      <c r="R123" s="17">
        <v>6.6000000000000003E-2</v>
      </c>
    </row>
    <row r="124" spans="1:18">
      <c r="A124" t="s">
        <v>102</v>
      </c>
      <c r="B124" t="s">
        <v>230</v>
      </c>
      <c r="C124" t="s">
        <v>252</v>
      </c>
      <c r="D124" t="s">
        <v>85</v>
      </c>
      <c r="E124" t="s">
        <v>72</v>
      </c>
      <c r="F124" s="15" t="s">
        <v>237</v>
      </c>
      <c r="G124" s="15" t="s">
        <v>237</v>
      </c>
      <c r="H124" s="15" t="s">
        <v>237</v>
      </c>
      <c r="I124" s="15" t="s">
        <v>237</v>
      </c>
      <c r="J124" s="15" t="s">
        <v>237</v>
      </c>
      <c r="K124" s="15" t="s">
        <v>237</v>
      </c>
      <c r="L124" s="15" t="s">
        <v>237</v>
      </c>
      <c r="M124" s="17">
        <v>2.9000000000000005E-2</v>
      </c>
      <c r="N124" s="17">
        <v>4.8000000000000001E-2</v>
      </c>
      <c r="O124" s="17">
        <v>7.1999999999999995E-2</v>
      </c>
      <c r="P124" s="17">
        <v>9.5000000000000001E-2</v>
      </c>
      <c r="Q124" s="17">
        <v>0.115</v>
      </c>
      <c r="R124" s="17">
        <v>0.13400000000000001</v>
      </c>
    </row>
    <row r="125" spans="1:18">
      <c r="A125" t="s">
        <v>102</v>
      </c>
      <c r="B125" t="s">
        <v>136</v>
      </c>
      <c r="C125" t="s">
        <v>256</v>
      </c>
      <c r="D125" t="s">
        <v>257</v>
      </c>
      <c r="E125" t="s">
        <v>72</v>
      </c>
      <c r="F125" s="15" t="s">
        <v>237</v>
      </c>
      <c r="G125" s="15" t="s">
        <v>237</v>
      </c>
      <c r="H125" s="15" t="s">
        <v>237</v>
      </c>
      <c r="I125" s="15" t="s">
        <v>237</v>
      </c>
      <c r="J125" s="15" t="s">
        <v>237</v>
      </c>
      <c r="K125" s="19">
        <v>153.80000000000001</v>
      </c>
      <c r="L125" s="19">
        <v>152.5</v>
      </c>
      <c r="M125" s="19">
        <v>148.9</v>
      </c>
      <c r="N125" s="19">
        <v>145.4</v>
      </c>
      <c r="O125" s="19">
        <v>141.9</v>
      </c>
      <c r="P125" s="19">
        <v>138.4</v>
      </c>
      <c r="Q125" s="19">
        <v>136</v>
      </c>
      <c r="R125" s="19">
        <v>133.69999999999999</v>
      </c>
    </row>
    <row r="126" spans="1:18">
      <c r="A126" t="s">
        <v>102</v>
      </c>
      <c r="B126" t="s">
        <v>137</v>
      </c>
      <c r="C126" t="s">
        <v>256</v>
      </c>
      <c r="D126" t="s">
        <v>257</v>
      </c>
      <c r="E126" t="s">
        <v>72</v>
      </c>
      <c r="F126" s="15" t="s">
        <v>237</v>
      </c>
      <c r="G126" s="15" t="s">
        <v>237</v>
      </c>
      <c r="H126" s="15" t="s">
        <v>237</v>
      </c>
      <c r="I126" s="15" t="s">
        <v>237</v>
      </c>
      <c r="J126" s="15" t="s">
        <v>237</v>
      </c>
      <c r="K126" s="19">
        <v>153.4</v>
      </c>
      <c r="L126" s="19">
        <v>151.9</v>
      </c>
      <c r="M126" s="19">
        <v>148.69999999999999</v>
      </c>
      <c r="N126" s="19">
        <v>145.30000000000001</v>
      </c>
      <c r="O126" s="19">
        <v>141.9</v>
      </c>
      <c r="P126" s="19">
        <v>138.4</v>
      </c>
      <c r="Q126" s="19">
        <v>136.19999999999999</v>
      </c>
      <c r="R126" s="19">
        <v>134</v>
      </c>
    </row>
    <row r="127" spans="1:18">
      <c r="A127" t="s">
        <v>102</v>
      </c>
      <c r="B127" t="s">
        <v>138</v>
      </c>
      <c r="C127" t="s">
        <v>256</v>
      </c>
      <c r="D127" t="s">
        <v>257</v>
      </c>
      <c r="E127" t="s">
        <v>72</v>
      </c>
      <c r="F127" s="15" t="s">
        <v>237</v>
      </c>
      <c r="G127" s="15" t="s">
        <v>237</v>
      </c>
      <c r="H127" s="15" t="s">
        <v>237</v>
      </c>
      <c r="I127" s="15" t="s">
        <v>237</v>
      </c>
      <c r="J127" s="15" t="s">
        <v>237</v>
      </c>
      <c r="K127" s="19">
        <v>154.4</v>
      </c>
      <c r="L127" s="19">
        <v>153.19999999999999</v>
      </c>
      <c r="M127" s="19">
        <v>149.1</v>
      </c>
      <c r="N127" s="19">
        <v>145.5</v>
      </c>
      <c r="O127" s="19">
        <v>141.9</v>
      </c>
      <c r="P127" s="19">
        <v>138.4</v>
      </c>
      <c r="Q127" s="19">
        <v>135.80000000000001</v>
      </c>
      <c r="R127" s="19">
        <v>133.30000000000001</v>
      </c>
    </row>
    <row r="128" spans="1:18">
      <c r="A128" t="s">
        <v>102</v>
      </c>
      <c r="B128" t="s">
        <v>141</v>
      </c>
      <c r="C128" t="s">
        <v>258</v>
      </c>
      <c r="D128" t="s">
        <v>257</v>
      </c>
      <c r="E128" t="s">
        <v>72</v>
      </c>
      <c r="F128" s="19">
        <v>148.69999999999999</v>
      </c>
      <c r="G128" s="19">
        <v>153.6</v>
      </c>
      <c r="H128" s="19">
        <v>149.69999999999999</v>
      </c>
      <c r="I128" s="19">
        <v>165.7</v>
      </c>
      <c r="J128" s="19">
        <v>157.80000000000001</v>
      </c>
      <c r="K128" s="19">
        <v>153.80000000000001</v>
      </c>
      <c r="L128" s="19">
        <v>152.5</v>
      </c>
      <c r="M128" s="19">
        <v>148.6</v>
      </c>
      <c r="N128" s="19">
        <v>144.80000000000001</v>
      </c>
      <c r="O128" s="19">
        <v>141</v>
      </c>
      <c r="P128" s="19">
        <v>138.4</v>
      </c>
      <c r="Q128" s="19">
        <v>136</v>
      </c>
      <c r="R128" s="19">
        <v>133.69999999999999</v>
      </c>
    </row>
    <row r="129" spans="1:18">
      <c r="A129" t="s">
        <v>102</v>
      </c>
      <c r="B129" t="s">
        <v>142</v>
      </c>
      <c r="C129" t="s">
        <v>258</v>
      </c>
      <c r="D129" t="s">
        <v>257</v>
      </c>
      <c r="E129" t="s">
        <v>72</v>
      </c>
      <c r="F129" s="19">
        <v>143.4</v>
      </c>
      <c r="G129" s="19">
        <v>148.9</v>
      </c>
      <c r="H129" s="19">
        <v>145.5</v>
      </c>
      <c r="I129" s="19">
        <v>162.4</v>
      </c>
      <c r="J129" s="19">
        <v>157.9</v>
      </c>
      <c r="K129" s="19">
        <v>153.4</v>
      </c>
      <c r="L129" s="19">
        <v>151.9</v>
      </c>
      <c r="M129" s="19">
        <v>148.69999999999999</v>
      </c>
      <c r="N129" s="19">
        <v>144.9</v>
      </c>
      <c r="O129" s="19">
        <v>140.69999999999999</v>
      </c>
      <c r="P129" s="19">
        <v>138.4</v>
      </c>
      <c r="Q129" s="19">
        <v>136.19999999999999</v>
      </c>
      <c r="R129" s="19">
        <v>134</v>
      </c>
    </row>
    <row r="130" spans="1:18">
      <c r="A130" t="s">
        <v>102</v>
      </c>
      <c r="B130" t="s">
        <v>143</v>
      </c>
      <c r="C130" t="s">
        <v>258</v>
      </c>
      <c r="D130" t="s">
        <v>257</v>
      </c>
      <c r="E130" t="s">
        <v>72</v>
      </c>
      <c r="F130" s="19">
        <v>155.69999999999999</v>
      </c>
      <c r="G130" s="19">
        <v>159.80000000000001</v>
      </c>
      <c r="H130" s="19">
        <v>155</v>
      </c>
      <c r="I130" s="19">
        <v>169.9</v>
      </c>
      <c r="J130" s="19">
        <v>157.80000000000001</v>
      </c>
      <c r="K130" s="19">
        <v>154.4</v>
      </c>
      <c r="L130" s="19">
        <v>153.19999999999999</v>
      </c>
      <c r="M130" s="19">
        <v>148.4</v>
      </c>
      <c r="N130" s="19">
        <v>144.5</v>
      </c>
      <c r="O130" s="19">
        <v>141.4</v>
      </c>
      <c r="P130" s="19">
        <v>138.4</v>
      </c>
      <c r="Q130" s="19">
        <v>135.80000000000001</v>
      </c>
      <c r="R130" s="19">
        <v>133.30000000000001</v>
      </c>
    </row>
    <row r="131" spans="1:18">
      <c r="A131" t="s">
        <v>103</v>
      </c>
      <c r="B131" t="s">
        <v>212</v>
      </c>
      <c r="C131" t="s">
        <v>234</v>
      </c>
      <c r="D131" t="s">
        <v>235</v>
      </c>
      <c r="E131" t="s">
        <v>72</v>
      </c>
      <c r="F131" s="88">
        <v>2.3807870370370372E-2</v>
      </c>
      <c r="G131" s="88">
        <v>1.3751967592592593E-2</v>
      </c>
      <c r="H131" s="88">
        <v>6.0278935185185175E-3</v>
      </c>
      <c r="I131" s="88">
        <v>8.069710648148147E-3</v>
      </c>
      <c r="J131" s="88">
        <v>8.7921874999999997E-3</v>
      </c>
      <c r="K131" s="88">
        <v>6.3643287037037045E-3</v>
      </c>
      <c r="L131" s="88">
        <v>4.634548611111111E-3</v>
      </c>
      <c r="M131" s="88">
        <v>4.167627314814815E-3</v>
      </c>
      <c r="N131" s="88">
        <v>3.8888888888888888E-3</v>
      </c>
      <c r="O131" s="88">
        <v>3.7847222222222223E-3</v>
      </c>
      <c r="P131" s="88">
        <v>3.6805555555555554E-3</v>
      </c>
      <c r="Q131" s="88">
        <v>3.5763888888888889E-3</v>
      </c>
      <c r="R131" s="88">
        <v>3.472222222222222E-3</v>
      </c>
    </row>
    <row r="132" spans="1:18">
      <c r="A132" t="s">
        <v>103</v>
      </c>
      <c r="B132" t="s">
        <v>208</v>
      </c>
      <c r="C132" t="s">
        <v>236</v>
      </c>
      <c r="D132" t="s">
        <v>85</v>
      </c>
      <c r="E132" t="s">
        <v>72</v>
      </c>
      <c r="F132" s="15" t="s">
        <v>237</v>
      </c>
      <c r="G132" s="15" t="s">
        <v>237</v>
      </c>
      <c r="H132" s="15" t="s">
        <v>237</v>
      </c>
      <c r="I132" s="17">
        <v>-2.5679381700324133E-2</v>
      </c>
      <c r="J132" s="17">
        <v>-3.5153328347045321E-2</v>
      </c>
      <c r="K132" s="17">
        <v>-2.8660848657190884E-2</v>
      </c>
      <c r="L132" s="17">
        <v>1.8275763079628495E-2</v>
      </c>
      <c r="M132" s="17">
        <v>4.2708572852752182E-2</v>
      </c>
      <c r="N132" s="17">
        <v>4.9840807977031852E-2</v>
      </c>
      <c r="O132" s="17">
        <v>5.3646923863416164E-2</v>
      </c>
      <c r="P132" s="17">
        <v>6.5061967565934464E-2</v>
      </c>
      <c r="Q132" s="17">
        <v>7.7667531737751927E-2</v>
      </c>
      <c r="R132" s="17">
        <v>8.5568506256075774E-2</v>
      </c>
    </row>
    <row r="133" spans="1:18">
      <c r="A133" t="s">
        <v>103</v>
      </c>
      <c r="B133" t="s">
        <v>153</v>
      </c>
      <c r="C133" t="s">
        <v>238</v>
      </c>
      <c r="D133" t="s">
        <v>148</v>
      </c>
      <c r="E133" t="s">
        <v>72</v>
      </c>
      <c r="F133" s="16">
        <v>449.8</v>
      </c>
      <c r="G133" s="16">
        <v>453.9</v>
      </c>
      <c r="H133" s="16">
        <v>434.7</v>
      </c>
      <c r="I133" s="16">
        <v>401.2</v>
      </c>
      <c r="J133" s="16">
        <v>397.3</v>
      </c>
      <c r="K133" s="16">
        <v>415.61</v>
      </c>
      <c r="L133" s="16">
        <v>379.48</v>
      </c>
      <c r="M133" s="16">
        <v>345.79812789487272</v>
      </c>
      <c r="N133" s="16">
        <v>331.24786550050919</v>
      </c>
      <c r="O133" s="16">
        <v>326.68616161470891</v>
      </c>
      <c r="P133" s="16">
        <v>317.40545370911468</v>
      </c>
      <c r="Q133" s="16">
        <v>308.42186827884098</v>
      </c>
      <c r="R133" s="16">
        <v>289.71189122999289</v>
      </c>
    </row>
    <row r="134" spans="1:18">
      <c r="A134" t="s">
        <v>103</v>
      </c>
      <c r="B134" t="s">
        <v>154</v>
      </c>
      <c r="C134" t="s">
        <v>239</v>
      </c>
      <c r="D134" t="s">
        <v>148</v>
      </c>
      <c r="E134" t="s">
        <v>72</v>
      </c>
      <c r="F134" s="15" t="s">
        <v>237</v>
      </c>
      <c r="G134" s="15" t="s">
        <v>237</v>
      </c>
      <c r="H134" s="15" t="s">
        <v>237</v>
      </c>
      <c r="I134" s="15" t="s">
        <v>237</v>
      </c>
      <c r="J134" s="15" t="s">
        <v>237</v>
      </c>
      <c r="K134" s="15" t="s">
        <v>237</v>
      </c>
      <c r="L134" s="15" t="s">
        <v>237</v>
      </c>
      <c r="M134" s="15" t="s">
        <v>237</v>
      </c>
      <c r="N134" s="15" t="s">
        <v>237</v>
      </c>
      <c r="O134" s="15" t="s">
        <v>237</v>
      </c>
      <c r="P134" s="15" t="s">
        <v>237</v>
      </c>
      <c r="Q134" s="15" t="s">
        <v>237</v>
      </c>
      <c r="R134" s="15" t="s">
        <v>237</v>
      </c>
    </row>
    <row r="135" spans="1:18">
      <c r="A135" t="s">
        <v>103</v>
      </c>
      <c r="B135" t="s">
        <v>155</v>
      </c>
      <c r="C135" t="s">
        <v>240</v>
      </c>
      <c r="D135" t="s">
        <v>148</v>
      </c>
      <c r="E135" t="s">
        <v>72</v>
      </c>
      <c r="F135" s="15" t="s">
        <v>237</v>
      </c>
      <c r="G135" s="15" t="s">
        <v>237</v>
      </c>
      <c r="H135" s="15" t="s">
        <v>237</v>
      </c>
      <c r="I135" s="15" t="s">
        <v>237</v>
      </c>
      <c r="J135" s="15" t="s">
        <v>237</v>
      </c>
      <c r="K135" s="15" t="s">
        <v>237</v>
      </c>
      <c r="L135" s="15" t="s">
        <v>237</v>
      </c>
      <c r="M135" s="15" t="s">
        <v>237</v>
      </c>
      <c r="N135" s="15" t="s">
        <v>237</v>
      </c>
      <c r="O135" s="15" t="s">
        <v>237</v>
      </c>
      <c r="P135" s="15" t="s">
        <v>237</v>
      </c>
      <c r="Q135" s="15" t="s">
        <v>237</v>
      </c>
      <c r="R135" s="15" t="s">
        <v>237</v>
      </c>
    </row>
    <row r="136" spans="1:18">
      <c r="A136" t="s">
        <v>103</v>
      </c>
      <c r="B136" t="s">
        <v>205</v>
      </c>
      <c r="C136" t="s">
        <v>241</v>
      </c>
      <c r="D136" t="s">
        <v>85</v>
      </c>
      <c r="E136" t="s">
        <v>72</v>
      </c>
      <c r="F136" s="15" t="s">
        <v>237</v>
      </c>
      <c r="G136" s="15" t="s">
        <v>237</v>
      </c>
      <c r="H136" s="15" t="s">
        <v>237</v>
      </c>
      <c r="I136" s="17">
        <v>3.6312014345487247E-2</v>
      </c>
      <c r="J136" s="17">
        <v>7.8601315002988753E-2</v>
      </c>
      <c r="K136" s="17">
        <v>9.2864614465032885E-2</v>
      </c>
      <c r="L136" s="17">
        <v>0.10909294680215184</v>
      </c>
      <c r="M136" s="17">
        <v>0.14757312619928828</v>
      </c>
      <c r="N136" s="17">
        <v>0.21060520517380302</v>
      </c>
      <c r="O136" s="17">
        <v>0.25005069111619049</v>
      </c>
      <c r="P136" s="17">
        <v>0.27126458396269221</v>
      </c>
      <c r="Q136" s="17">
        <v>0.28831927405658664</v>
      </c>
      <c r="R136" s="17">
        <v>0.31594499908999668</v>
      </c>
    </row>
    <row r="137" spans="1:18">
      <c r="A137" t="s">
        <v>103</v>
      </c>
      <c r="B137" t="s">
        <v>206</v>
      </c>
      <c r="C137" t="s">
        <v>242</v>
      </c>
      <c r="D137" t="s">
        <v>85</v>
      </c>
      <c r="E137" t="s">
        <v>72</v>
      </c>
      <c r="F137" s="15" t="s">
        <v>237</v>
      </c>
      <c r="G137" s="15" t="s">
        <v>237</v>
      </c>
      <c r="H137" s="15" t="s">
        <v>237</v>
      </c>
      <c r="I137" s="15" t="s">
        <v>237</v>
      </c>
      <c r="J137" s="15" t="s">
        <v>237</v>
      </c>
      <c r="K137" s="15" t="s">
        <v>237</v>
      </c>
      <c r="L137" s="15" t="s">
        <v>237</v>
      </c>
      <c r="M137" s="15" t="s">
        <v>237</v>
      </c>
      <c r="N137" s="15" t="s">
        <v>237</v>
      </c>
      <c r="O137" s="15" t="s">
        <v>237</v>
      </c>
      <c r="P137" s="15" t="s">
        <v>237</v>
      </c>
      <c r="Q137" s="15" t="s">
        <v>237</v>
      </c>
      <c r="R137" s="15" t="s">
        <v>237</v>
      </c>
    </row>
    <row r="138" spans="1:18">
      <c r="A138" t="s">
        <v>103</v>
      </c>
      <c r="B138" t="s">
        <v>207</v>
      </c>
      <c r="C138" t="s">
        <v>243</v>
      </c>
      <c r="D138" t="s">
        <v>85</v>
      </c>
      <c r="E138" t="s">
        <v>72</v>
      </c>
      <c r="F138" s="15" t="s">
        <v>237</v>
      </c>
      <c r="G138" s="15" t="s">
        <v>237</v>
      </c>
      <c r="H138" s="15" t="s">
        <v>237</v>
      </c>
      <c r="I138" s="15" t="s">
        <v>237</v>
      </c>
      <c r="J138" s="15" t="s">
        <v>237</v>
      </c>
      <c r="K138" s="15" t="s">
        <v>237</v>
      </c>
      <c r="L138" s="15" t="s">
        <v>237</v>
      </c>
      <c r="M138" s="15" t="s">
        <v>237</v>
      </c>
      <c r="N138" s="15" t="s">
        <v>237</v>
      </c>
      <c r="O138" s="15" t="s">
        <v>237</v>
      </c>
      <c r="P138" s="15" t="s">
        <v>237</v>
      </c>
      <c r="Q138" s="15" t="s">
        <v>237</v>
      </c>
      <c r="R138" s="15" t="s">
        <v>237</v>
      </c>
    </row>
    <row r="139" spans="1:18">
      <c r="A139" t="s">
        <v>103</v>
      </c>
      <c r="B139" t="s">
        <v>214</v>
      </c>
      <c r="C139" t="s">
        <v>244</v>
      </c>
      <c r="D139" t="s">
        <v>245</v>
      </c>
      <c r="E139" t="s">
        <v>72</v>
      </c>
      <c r="F139" s="18">
        <v>1.6025900954606271</v>
      </c>
      <c r="G139" s="18">
        <v>1.8915731020714535</v>
      </c>
      <c r="H139" s="18">
        <v>2.2161420174113227</v>
      </c>
      <c r="I139" s="18">
        <v>1.8616213863064859</v>
      </c>
      <c r="J139" s="18">
        <v>1.6099084753952719</v>
      </c>
      <c r="K139" s="18">
        <v>1.6547585688282365</v>
      </c>
      <c r="L139" s="18">
        <v>1.6672210411448338</v>
      </c>
      <c r="M139" s="18">
        <v>1.6407202891237735</v>
      </c>
      <c r="N139" s="18">
        <v>1.298791807044549</v>
      </c>
      <c r="O139" s="18">
        <v>1.2592359978184215</v>
      </c>
      <c r="P139" s="18">
        <v>1.2179646782549938</v>
      </c>
      <c r="Q139" s="18">
        <v>1.177351049218935</v>
      </c>
      <c r="R139" s="18">
        <v>1.1394893182158121</v>
      </c>
    </row>
    <row r="140" spans="1:18">
      <c r="A140" t="s">
        <v>103</v>
      </c>
      <c r="B140" t="s">
        <v>213</v>
      </c>
      <c r="C140" t="s">
        <v>246</v>
      </c>
      <c r="D140" t="s">
        <v>245</v>
      </c>
      <c r="E140" t="s">
        <v>72</v>
      </c>
      <c r="F140" s="18">
        <v>9.7583695993984723</v>
      </c>
      <c r="G140" s="18">
        <v>9.8675055452007676</v>
      </c>
      <c r="H140" s="18">
        <v>12.988064899469576</v>
      </c>
      <c r="I140" s="18">
        <v>8.6064188705399864</v>
      </c>
      <c r="J140" s="18">
        <v>10.762844548949779</v>
      </c>
      <c r="K140" s="18">
        <v>12.690433551486462</v>
      </c>
      <c r="L140" s="18">
        <v>15.782243123287927</v>
      </c>
      <c r="M140" s="18">
        <v>15.375023650861722</v>
      </c>
      <c r="N140" s="18">
        <v>14.573002695171901</v>
      </c>
      <c r="O140" s="18">
        <v>13.759005093810105</v>
      </c>
      <c r="P140" s="18">
        <v>12.944040493666494</v>
      </c>
      <c r="Q140" s="18">
        <v>12.474423762736031</v>
      </c>
      <c r="R140" s="18">
        <v>11.99654354217607</v>
      </c>
    </row>
    <row r="141" spans="1:18">
      <c r="A141" t="s">
        <v>103</v>
      </c>
      <c r="B141" t="s">
        <v>167</v>
      </c>
      <c r="C141" t="s">
        <v>247</v>
      </c>
      <c r="D141" t="s">
        <v>248</v>
      </c>
      <c r="E141" t="s">
        <v>72</v>
      </c>
      <c r="F141" s="18">
        <v>4130.8130000000001</v>
      </c>
      <c r="G141" s="18">
        <v>4149.9849999999997</v>
      </c>
      <c r="H141" s="18">
        <v>4210.0190000000002</v>
      </c>
      <c r="I141" s="18">
        <v>4189.8959999999997</v>
      </c>
      <c r="J141" s="18">
        <v>4205.2079999999996</v>
      </c>
      <c r="K141" s="18">
        <v>4218.1379999999999</v>
      </c>
      <c r="L141" s="18">
        <v>4258.58349</v>
      </c>
      <c r="M141" s="18">
        <v>4272.5137529345056</v>
      </c>
      <c r="N141" s="18">
        <v>4296.30058469302</v>
      </c>
      <c r="O141" s="18">
        <v>4320.0798018994001</v>
      </c>
      <c r="P141" s="18">
        <v>4343.3115052064613</v>
      </c>
      <c r="Q141" s="18">
        <v>4365.7327212728278</v>
      </c>
      <c r="R141" s="18">
        <v>4387.9305580756936</v>
      </c>
    </row>
    <row r="142" spans="1:18">
      <c r="A142" t="s">
        <v>103</v>
      </c>
      <c r="B142" t="s">
        <v>222</v>
      </c>
      <c r="C142" t="s">
        <v>249</v>
      </c>
      <c r="D142" t="s">
        <v>235</v>
      </c>
      <c r="E142" t="s">
        <v>72</v>
      </c>
      <c r="F142" s="15" t="s">
        <v>237</v>
      </c>
      <c r="G142" s="15" t="s">
        <v>237</v>
      </c>
      <c r="H142" s="15" t="s">
        <v>237</v>
      </c>
      <c r="I142" s="15" t="s">
        <v>237</v>
      </c>
      <c r="J142" s="15" t="s">
        <v>237</v>
      </c>
      <c r="K142" s="15" t="s">
        <v>237</v>
      </c>
      <c r="L142" s="15" t="s">
        <v>237</v>
      </c>
      <c r="M142" s="76">
        <v>3.472222222222222E-3</v>
      </c>
      <c r="N142" s="76">
        <v>3.472222222222222E-3</v>
      </c>
      <c r="O142" s="76">
        <v>3.472222222222222E-3</v>
      </c>
      <c r="P142" s="76">
        <v>3.472222222222222E-3</v>
      </c>
      <c r="Q142" s="76">
        <v>3.472222222222222E-3</v>
      </c>
      <c r="R142" s="76">
        <v>3.47E-3</v>
      </c>
    </row>
    <row r="143" spans="1:18">
      <c r="A143" t="s">
        <v>103</v>
      </c>
      <c r="B143" t="s">
        <v>225</v>
      </c>
      <c r="C143" t="s">
        <v>250</v>
      </c>
      <c r="D143" t="s">
        <v>245</v>
      </c>
      <c r="E143" t="s">
        <v>72</v>
      </c>
      <c r="F143" s="15" t="s">
        <v>237</v>
      </c>
      <c r="G143" s="15" t="s">
        <v>237</v>
      </c>
      <c r="H143" s="15" t="s">
        <v>237</v>
      </c>
      <c r="I143" s="15" t="s">
        <v>237</v>
      </c>
      <c r="J143" s="15" t="s">
        <v>237</v>
      </c>
      <c r="K143" s="15" t="s">
        <v>237</v>
      </c>
      <c r="L143" s="15" t="s">
        <v>237</v>
      </c>
      <c r="M143" s="18">
        <v>1.62</v>
      </c>
      <c r="N143" s="18">
        <v>1.54</v>
      </c>
      <c r="O143" s="18">
        <v>1.46</v>
      </c>
      <c r="P143" s="18">
        <v>1.39</v>
      </c>
      <c r="Q143" s="18">
        <v>1.31</v>
      </c>
      <c r="R143" s="18">
        <v>1.23</v>
      </c>
    </row>
    <row r="144" spans="1:18">
      <c r="A144" t="s">
        <v>103</v>
      </c>
      <c r="B144" t="s">
        <v>227</v>
      </c>
      <c r="C144" t="s">
        <v>251</v>
      </c>
      <c r="D144" t="s">
        <v>245</v>
      </c>
      <c r="E144" t="s">
        <v>72</v>
      </c>
      <c r="F144" s="15" t="s">
        <v>237</v>
      </c>
      <c r="G144" s="15" t="s">
        <v>237</v>
      </c>
      <c r="H144" s="15" t="s">
        <v>237</v>
      </c>
      <c r="I144" s="15" t="s">
        <v>237</v>
      </c>
      <c r="J144" s="15" t="s">
        <v>237</v>
      </c>
      <c r="K144" s="15" t="s">
        <v>237</v>
      </c>
      <c r="L144" s="15" t="s">
        <v>237</v>
      </c>
      <c r="M144" s="18">
        <v>15.52</v>
      </c>
      <c r="N144" s="18">
        <v>15.29</v>
      </c>
      <c r="O144" s="18">
        <v>15.059999999999999</v>
      </c>
      <c r="P144" s="18">
        <v>14.829999999999998</v>
      </c>
      <c r="Q144" s="18">
        <v>14.599999999999998</v>
      </c>
      <c r="R144" s="18">
        <v>14.37</v>
      </c>
    </row>
    <row r="145" spans="1:18">
      <c r="A145" t="s">
        <v>103</v>
      </c>
      <c r="B145" t="s">
        <v>157</v>
      </c>
      <c r="C145" t="s">
        <v>252</v>
      </c>
      <c r="D145" t="s">
        <v>85</v>
      </c>
      <c r="E145" t="s">
        <v>72</v>
      </c>
      <c r="F145" s="15" t="s">
        <v>237</v>
      </c>
      <c r="G145" s="15" t="s">
        <v>237</v>
      </c>
      <c r="H145" s="15" t="s">
        <v>237</v>
      </c>
      <c r="I145" s="15" t="s">
        <v>237</v>
      </c>
      <c r="J145" s="15" t="s">
        <v>237</v>
      </c>
      <c r="K145" s="15" t="s">
        <v>237</v>
      </c>
      <c r="L145" s="15" t="s">
        <v>237</v>
      </c>
      <c r="M145" s="17">
        <v>0.14699999999999999</v>
      </c>
      <c r="N145" s="17">
        <v>0.21</v>
      </c>
      <c r="O145" s="17">
        <v>0.25</v>
      </c>
      <c r="P145" s="17">
        <v>0.27100000000000002</v>
      </c>
      <c r="Q145" s="17">
        <v>0.28799999999999998</v>
      </c>
      <c r="R145" s="17">
        <v>0.316</v>
      </c>
    </row>
    <row r="146" spans="1:18">
      <c r="A146" t="s">
        <v>103</v>
      </c>
      <c r="B146" t="s">
        <v>158</v>
      </c>
      <c r="C146" t="s">
        <v>252</v>
      </c>
      <c r="D146" t="s">
        <v>85</v>
      </c>
      <c r="E146" t="s">
        <v>72</v>
      </c>
      <c r="F146" s="15" t="s">
        <v>237</v>
      </c>
      <c r="G146" s="15" t="s">
        <v>237</v>
      </c>
      <c r="H146" s="15" t="s">
        <v>237</v>
      </c>
      <c r="I146" s="15" t="s">
        <v>237</v>
      </c>
      <c r="J146" s="15" t="s">
        <v>237</v>
      </c>
      <c r="K146" s="15" t="s">
        <v>237</v>
      </c>
      <c r="L146" s="15" t="s">
        <v>237</v>
      </c>
      <c r="M146" s="15" t="s">
        <v>237</v>
      </c>
      <c r="N146" s="15" t="s">
        <v>237</v>
      </c>
      <c r="O146" s="15" t="s">
        <v>237</v>
      </c>
      <c r="P146" s="15" t="s">
        <v>237</v>
      </c>
      <c r="Q146" s="15" t="s">
        <v>237</v>
      </c>
      <c r="R146" s="15" t="s">
        <v>237</v>
      </c>
    </row>
    <row r="147" spans="1:18">
      <c r="A147" t="s">
        <v>103</v>
      </c>
      <c r="B147" t="s">
        <v>159</v>
      </c>
      <c r="C147" t="s">
        <v>252</v>
      </c>
      <c r="D147" t="s">
        <v>85</v>
      </c>
      <c r="E147" t="s">
        <v>72</v>
      </c>
      <c r="F147" s="15" t="s">
        <v>237</v>
      </c>
      <c r="G147" s="15" t="s">
        <v>237</v>
      </c>
      <c r="H147" s="15" t="s">
        <v>237</v>
      </c>
      <c r="I147" s="15" t="s">
        <v>237</v>
      </c>
      <c r="J147" s="15" t="s">
        <v>237</v>
      </c>
      <c r="K147" s="15" t="s">
        <v>237</v>
      </c>
      <c r="L147" s="15" t="s">
        <v>237</v>
      </c>
      <c r="M147" s="15" t="s">
        <v>237</v>
      </c>
      <c r="N147" s="15" t="s">
        <v>237</v>
      </c>
      <c r="O147" s="15" t="s">
        <v>237</v>
      </c>
      <c r="P147" s="15" t="s">
        <v>237</v>
      </c>
      <c r="Q147" s="15" t="s">
        <v>237</v>
      </c>
      <c r="R147" s="15" t="s">
        <v>237</v>
      </c>
    </row>
    <row r="148" spans="1:18">
      <c r="A148" t="s">
        <v>103</v>
      </c>
      <c r="B148" t="s">
        <v>150</v>
      </c>
      <c r="C148" t="s">
        <v>253</v>
      </c>
      <c r="D148" t="s">
        <v>148</v>
      </c>
      <c r="E148" t="s">
        <v>72</v>
      </c>
      <c r="F148" s="15" t="s">
        <v>237</v>
      </c>
      <c r="G148" s="15" t="s">
        <v>237</v>
      </c>
      <c r="H148" s="15" t="s">
        <v>237</v>
      </c>
      <c r="I148" s="15" t="s">
        <v>237</v>
      </c>
      <c r="J148" s="15" t="s">
        <v>237</v>
      </c>
      <c r="K148" s="19">
        <v>416</v>
      </c>
      <c r="L148" s="19">
        <v>379.5</v>
      </c>
      <c r="M148" s="19">
        <v>345.8</v>
      </c>
      <c r="N148" s="19">
        <v>331.2</v>
      </c>
      <c r="O148" s="19">
        <v>326.7</v>
      </c>
      <c r="P148" s="19">
        <v>317.39999999999998</v>
      </c>
      <c r="Q148" s="19">
        <v>308.39999999999998</v>
      </c>
      <c r="R148" s="19">
        <v>289.7</v>
      </c>
    </row>
    <row r="149" spans="1:18">
      <c r="A149" t="s">
        <v>103</v>
      </c>
      <c r="B149" t="s">
        <v>151</v>
      </c>
      <c r="C149" t="s">
        <v>253</v>
      </c>
      <c r="D149" t="s">
        <v>148</v>
      </c>
      <c r="E149" t="s">
        <v>72</v>
      </c>
      <c r="F149" s="15" t="s">
        <v>237</v>
      </c>
      <c r="G149" s="15" t="s">
        <v>237</v>
      </c>
      <c r="H149" s="15" t="s">
        <v>237</v>
      </c>
      <c r="I149" s="15" t="s">
        <v>237</v>
      </c>
      <c r="J149" s="15" t="s">
        <v>237</v>
      </c>
      <c r="K149" s="15" t="s">
        <v>237</v>
      </c>
      <c r="L149" s="15" t="s">
        <v>237</v>
      </c>
      <c r="M149" s="15" t="s">
        <v>237</v>
      </c>
      <c r="N149" s="15" t="s">
        <v>237</v>
      </c>
      <c r="O149" s="15" t="s">
        <v>237</v>
      </c>
      <c r="P149" s="15" t="s">
        <v>237</v>
      </c>
      <c r="Q149" s="15" t="s">
        <v>237</v>
      </c>
      <c r="R149" s="15" t="s">
        <v>237</v>
      </c>
    </row>
    <row r="150" spans="1:18">
      <c r="A150" t="s">
        <v>103</v>
      </c>
      <c r="B150" t="s">
        <v>152</v>
      </c>
      <c r="C150" t="s">
        <v>253</v>
      </c>
      <c r="D150" t="s">
        <v>148</v>
      </c>
      <c r="E150" t="s">
        <v>72</v>
      </c>
      <c r="F150" s="15" t="s">
        <v>237</v>
      </c>
      <c r="G150" s="15" t="s">
        <v>237</v>
      </c>
      <c r="H150" s="15" t="s">
        <v>237</v>
      </c>
      <c r="I150" s="15" t="s">
        <v>237</v>
      </c>
      <c r="J150" s="15" t="s">
        <v>237</v>
      </c>
      <c r="K150" s="15" t="s">
        <v>237</v>
      </c>
      <c r="L150" s="15" t="s">
        <v>237</v>
      </c>
      <c r="M150" s="15" t="s">
        <v>237</v>
      </c>
      <c r="N150" s="15" t="s">
        <v>237</v>
      </c>
      <c r="O150" s="15" t="s">
        <v>237</v>
      </c>
      <c r="P150" s="15" t="s">
        <v>237</v>
      </c>
      <c r="Q150" s="15" t="s">
        <v>237</v>
      </c>
      <c r="R150" s="15" t="s">
        <v>237</v>
      </c>
    </row>
    <row r="151" spans="1:18">
      <c r="A151" t="s">
        <v>103</v>
      </c>
      <c r="B151" t="s">
        <v>209</v>
      </c>
      <c r="C151" t="s">
        <v>254</v>
      </c>
      <c r="D151" t="s">
        <v>85</v>
      </c>
      <c r="E151" t="s">
        <v>72</v>
      </c>
      <c r="F151" s="15" t="s">
        <v>237</v>
      </c>
      <c r="G151" s="15" t="s">
        <v>237</v>
      </c>
      <c r="H151" s="15" t="s">
        <v>237</v>
      </c>
      <c r="I151" s="15" t="s">
        <v>237</v>
      </c>
      <c r="J151" s="15" t="s">
        <v>237</v>
      </c>
      <c r="K151" s="15" t="s">
        <v>237</v>
      </c>
      <c r="L151" s="15" t="s">
        <v>237</v>
      </c>
      <c r="M151" s="15" t="s">
        <v>237</v>
      </c>
      <c r="N151" s="15" t="s">
        <v>237</v>
      </c>
      <c r="O151" s="15" t="s">
        <v>237</v>
      </c>
      <c r="P151" s="15" t="s">
        <v>237</v>
      </c>
      <c r="Q151" s="15" t="s">
        <v>237</v>
      </c>
      <c r="R151" s="15" t="s">
        <v>237</v>
      </c>
    </row>
    <row r="152" spans="1:18">
      <c r="A152" t="s">
        <v>103</v>
      </c>
      <c r="B152" t="s">
        <v>210</v>
      </c>
      <c r="C152" t="s">
        <v>255</v>
      </c>
      <c r="D152" t="s">
        <v>85</v>
      </c>
      <c r="E152" t="s">
        <v>72</v>
      </c>
      <c r="F152" s="15" t="s">
        <v>237</v>
      </c>
      <c r="G152" s="15" t="s">
        <v>237</v>
      </c>
      <c r="H152" s="15" t="s">
        <v>237</v>
      </c>
      <c r="I152" s="15" t="s">
        <v>237</v>
      </c>
      <c r="J152" s="15" t="s">
        <v>237</v>
      </c>
      <c r="K152" s="15" t="s">
        <v>237</v>
      </c>
      <c r="L152" s="15" t="s">
        <v>237</v>
      </c>
      <c r="M152" s="15" t="s">
        <v>237</v>
      </c>
      <c r="N152" s="15" t="s">
        <v>237</v>
      </c>
      <c r="O152" s="15" t="s">
        <v>237</v>
      </c>
      <c r="P152" s="15" t="s">
        <v>237</v>
      </c>
      <c r="Q152" s="15" t="s">
        <v>237</v>
      </c>
      <c r="R152" s="15" t="s">
        <v>237</v>
      </c>
    </row>
    <row r="153" spans="1:18">
      <c r="A153" t="s">
        <v>103</v>
      </c>
      <c r="B153" t="s">
        <v>228</v>
      </c>
      <c r="C153" t="s">
        <v>252</v>
      </c>
      <c r="D153" t="s">
        <v>85</v>
      </c>
      <c r="E153" t="s">
        <v>72</v>
      </c>
      <c r="F153" s="15" t="s">
        <v>237</v>
      </c>
      <c r="G153" s="15" t="s">
        <v>237</v>
      </c>
      <c r="H153" s="15" t="s">
        <v>237</v>
      </c>
      <c r="I153" s="15" t="s">
        <v>237</v>
      </c>
      <c r="J153" s="15" t="s">
        <v>237</v>
      </c>
      <c r="K153" s="15" t="s">
        <v>237</v>
      </c>
      <c r="L153" s="15" t="s">
        <v>237</v>
      </c>
      <c r="M153" s="17">
        <v>2.3E-2</v>
      </c>
      <c r="N153" s="17">
        <v>0.03</v>
      </c>
      <c r="O153" s="17">
        <v>4.5999999999999999E-2</v>
      </c>
      <c r="P153" s="17">
        <v>6.0999999999999999E-2</v>
      </c>
      <c r="Q153" s="17">
        <v>7.4999999999999997E-2</v>
      </c>
      <c r="R153" s="17">
        <v>8.5000000000000006E-2</v>
      </c>
    </row>
    <row r="154" spans="1:18">
      <c r="A154" t="s">
        <v>103</v>
      </c>
      <c r="B154" t="s">
        <v>229</v>
      </c>
      <c r="C154" t="s">
        <v>252</v>
      </c>
      <c r="D154" t="s">
        <v>85</v>
      </c>
      <c r="E154" t="s">
        <v>72</v>
      </c>
      <c r="F154" s="15" t="s">
        <v>237</v>
      </c>
      <c r="G154" s="15" t="s">
        <v>237</v>
      </c>
      <c r="H154" s="15" t="s">
        <v>237</v>
      </c>
      <c r="I154" s="15" t="s">
        <v>237</v>
      </c>
      <c r="J154" s="15" t="s">
        <v>237</v>
      </c>
      <c r="K154" s="15" t="s">
        <v>237</v>
      </c>
      <c r="L154" s="15" t="s">
        <v>237</v>
      </c>
      <c r="M154" s="15" t="s">
        <v>237</v>
      </c>
      <c r="N154" s="15" t="s">
        <v>237</v>
      </c>
      <c r="O154" s="15" t="s">
        <v>237</v>
      </c>
      <c r="P154" s="15" t="s">
        <v>237</v>
      </c>
      <c r="Q154" s="15" t="s">
        <v>237</v>
      </c>
      <c r="R154" s="15" t="s">
        <v>237</v>
      </c>
    </row>
    <row r="155" spans="1:18">
      <c r="A155" t="s">
        <v>103</v>
      </c>
      <c r="B155" t="s">
        <v>230</v>
      </c>
      <c r="C155" t="s">
        <v>252</v>
      </c>
      <c r="D155" t="s">
        <v>85</v>
      </c>
      <c r="E155" t="s">
        <v>72</v>
      </c>
      <c r="F155" s="15" t="s">
        <v>237</v>
      </c>
      <c r="G155" s="15" t="s">
        <v>237</v>
      </c>
      <c r="H155" s="15" t="s">
        <v>237</v>
      </c>
      <c r="I155" s="15" t="s">
        <v>237</v>
      </c>
      <c r="J155" s="15" t="s">
        <v>237</v>
      </c>
      <c r="K155" s="15" t="s">
        <v>237</v>
      </c>
      <c r="L155" s="15" t="s">
        <v>237</v>
      </c>
      <c r="M155" s="15" t="s">
        <v>237</v>
      </c>
      <c r="N155" s="15" t="s">
        <v>237</v>
      </c>
      <c r="O155" s="15" t="s">
        <v>237</v>
      </c>
      <c r="P155" s="15" t="s">
        <v>237</v>
      </c>
      <c r="Q155" s="15" t="s">
        <v>237</v>
      </c>
      <c r="R155" s="15" t="s">
        <v>237</v>
      </c>
    </row>
    <row r="156" spans="1:18">
      <c r="A156" t="s">
        <v>103</v>
      </c>
      <c r="B156" t="s">
        <v>136</v>
      </c>
      <c r="C156" t="s">
        <v>256</v>
      </c>
      <c r="D156" t="s">
        <v>257</v>
      </c>
      <c r="E156" t="s">
        <v>72</v>
      </c>
      <c r="F156" s="15" t="s">
        <v>237</v>
      </c>
      <c r="G156" s="15" t="s">
        <v>237</v>
      </c>
      <c r="H156" s="15" t="s">
        <v>237</v>
      </c>
      <c r="I156" s="15" t="s">
        <v>237</v>
      </c>
      <c r="J156" s="15" t="s">
        <v>237</v>
      </c>
      <c r="K156" s="19">
        <v>130.19999999999999</v>
      </c>
      <c r="L156" s="19">
        <v>131.80000000000001</v>
      </c>
      <c r="M156" s="19">
        <v>129.69999999999999</v>
      </c>
      <c r="N156" s="19">
        <v>127.6</v>
      </c>
      <c r="O156" s="19">
        <v>125.5</v>
      </c>
      <c r="P156" s="19">
        <v>123.3</v>
      </c>
      <c r="Q156" s="19">
        <v>122.3</v>
      </c>
      <c r="R156" s="19">
        <v>121.2</v>
      </c>
    </row>
    <row r="157" spans="1:18">
      <c r="A157" t="s">
        <v>103</v>
      </c>
      <c r="B157" t="s">
        <v>137</v>
      </c>
      <c r="C157" t="s">
        <v>256</v>
      </c>
      <c r="D157" t="s">
        <v>257</v>
      </c>
      <c r="E157" t="s">
        <v>72</v>
      </c>
      <c r="F157" s="15" t="s">
        <v>237</v>
      </c>
      <c r="G157" s="15" t="s">
        <v>237</v>
      </c>
      <c r="H157" s="15" t="s">
        <v>237</v>
      </c>
      <c r="I157" s="15" t="s">
        <v>237</v>
      </c>
      <c r="J157" s="15" t="s">
        <v>237</v>
      </c>
      <c r="K157" s="15" t="s">
        <v>237</v>
      </c>
      <c r="L157" s="15" t="s">
        <v>237</v>
      </c>
      <c r="M157" s="15" t="s">
        <v>237</v>
      </c>
      <c r="N157" s="15" t="s">
        <v>237</v>
      </c>
      <c r="O157" s="15" t="s">
        <v>237</v>
      </c>
      <c r="P157" s="15" t="s">
        <v>237</v>
      </c>
      <c r="Q157" s="15" t="s">
        <v>237</v>
      </c>
      <c r="R157" s="15" t="s">
        <v>237</v>
      </c>
    </row>
    <row r="158" spans="1:18">
      <c r="A158" t="s">
        <v>103</v>
      </c>
      <c r="B158" t="s">
        <v>138</v>
      </c>
      <c r="C158" t="s">
        <v>256</v>
      </c>
      <c r="D158" t="s">
        <v>257</v>
      </c>
      <c r="E158" t="s">
        <v>72</v>
      </c>
      <c r="F158" s="15" t="s">
        <v>237</v>
      </c>
      <c r="G158" s="15" t="s">
        <v>237</v>
      </c>
      <c r="H158" s="15" t="s">
        <v>237</v>
      </c>
      <c r="I158" s="15" t="s">
        <v>237</v>
      </c>
      <c r="J158" s="15" t="s">
        <v>237</v>
      </c>
      <c r="K158" s="15" t="s">
        <v>237</v>
      </c>
      <c r="L158" s="15" t="s">
        <v>237</v>
      </c>
      <c r="M158" s="15" t="s">
        <v>237</v>
      </c>
      <c r="N158" s="15" t="s">
        <v>237</v>
      </c>
      <c r="O158" s="15" t="s">
        <v>237</v>
      </c>
      <c r="P158" s="15" t="s">
        <v>237</v>
      </c>
      <c r="Q158" s="15" t="s">
        <v>237</v>
      </c>
      <c r="R158" s="15" t="s">
        <v>237</v>
      </c>
    </row>
    <row r="159" spans="1:18">
      <c r="A159" t="s">
        <v>103</v>
      </c>
      <c r="B159" t="s">
        <v>141</v>
      </c>
      <c r="C159" t="s">
        <v>258</v>
      </c>
      <c r="D159" t="s">
        <v>257</v>
      </c>
      <c r="E159" t="s">
        <v>72</v>
      </c>
      <c r="F159" s="19">
        <v>134.4</v>
      </c>
      <c r="G159" s="19">
        <v>133.9</v>
      </c>
      <c r="H159" s="19">
        <v>132.80000000000001</v>
      </c>
      <c r="I159" s="19">
        <v>144.69999999999999</v>
      </c>
      <c r="J159" s="19">
        <v>137.69999999999999</v>
      </c>
      <c r="K159" s="19">
        <v>130.19999999999999</v>
      </c>
      <c r="L159" s="19">
        <v>126.2</v>
      </c>
      <c r="M159" s="19">
        <v>127.9</v>
      </c>
      <c r="N159" s="19">
        <v>127.3</v>
      </c>
      <c r="O159" s="19">
        <v>124.3</v>
      </c>
      <c r="P159" s="19">
        <v>123.3</v>
      </c>
      <c r="Q159" s="19">
        <v>122.3</v>
      </c>
      <c r="R159" s="19">
        <v>121.2</v>
      </c>
    </row>
    <row r="160" spans="1:18">
      <c r="A160" t="s">
        <v>103</v>
      </c>
      <c r="B160" t="s">
        <v>142</v>
      </c>
      <c r="C160" t="s">
        <v>258</v>
      </c>
      <c r="D160" t="s">
        <v>257</v>
      </c>
      <c r="E160" t="s">
        <v>72</v>
      </c>
      <c r="F160" s="15" t="s">
        <v>237</v>
      </c>
      <c r="G160" s="15" t="s">
        <v>237</v>
      </c>
      <c r="H160" s="15" t="s">
        <v>237</v>
      </c>
      <c r="I160" s="15" t="s">
        <v>237</v>
      </c>
      <c r="J160" s="15" t="s">
        <v>237</v>
      </c>
      <c r="K160" s="15" t="s">
        <v>237</v>
      </c>
      <c r="L160" s="15" t="s">
        <v>237</v>
      </c>
      <c r="M160" s="15" t="s">
        <v>237</v>
      </c>
      <c r="N160" s="15" t="s">
        <v>237</v>
      </c>
      <c r="O160" s="15" t="s">
        <v>237</v>
      </c>
      <c r="P160" s="15" t="s">
        <v>237</v>
      </c>
      <c r="Q160" s="15" t="s">
        <v>237</v>
      </c>
      <c r="R160" s="15" t="s">
        <v>237</v>
      </c>
    </row>
    <row r="161" spans="1:18">
      <c r="A161" t="s">
        <v>103</v>
      </c>
      <c r="B161" t="s">
        <v>143</v>
      </c>
      <c r="C161" t="s">
        <v>258</v>
      </c>
      <c r="D161" t="s">
        <v>257</v>
      </c>
      <c r="E161" t="s">
        <v>72</v>
      </c>
      <c r="F161" s="15" t="s">
        <v>237</v>
      </c>
      <c r="G161" s="15" t="s">
        <v>237</v>
      </c>
      <c r="H161" s="15" t="s">
        <v>237</v>
      </c>
      <c r="I161" s="15" t="s">
        <v>237</v>
      </c>
      <c r="J161" s="15" t="s">
        <v>237</v>
      </c>
      <c r="K161" s="15" t="s">
        <v>237</v>
      </c>
      <c r="L161" s="15" t="s">
        <v>237</v>
      </c>
      <c r="M161" s="15" t="s">
        <v>237</v>
      </c>
      <c r="N161" s="15" t="s">
        <v>237</v>
      </c>
      <c r="O161" s="15" t="s">
        <v>237</v>
      </c>
      <c r="P161" s="15" t="s">
        <v>237</v>
      </c>
      <c r="Q161" s="15" t="s">
        <v>237</v>
      </c>
      <c r="R161" s="15" t="s">
        <v>237</v>
      </c>
    </row>
    <row r="162" spans="1:18">
      <c r="A162" t="s">
        <v>104</v>
      </c>
      <c r="B162" t="s">
        <v>212</v>
      </c>
      <c r="C162" t="s">
        <v>234</v>
      </c>
      <c r="D162" t="s">
        <v>235</v>
      </c>
      <c r="E162" t="s">
        <v>72</v>
      </c>
      <c r="F162" s="88">
        <v>0</v>
      </c>
      <c r="G162" s="88">
        <v>5.1042592592592589E-3</v>
      </c>
      <c r="H162" s="88">
        <v>6.3695949074074071E-3</v>
      </c>
      <c r="I162" s="88">
        <v>3.916643518518519E-3</v>
      </c>
      <c r="J162" s="88">
        <v>9.4907407407407406E-3</v>
      </c>
      <c r="K162" s="88">
        <v>6.0416666666666665E-3</v>
      </c>
      <c r="L162" s="88">
        <v>6.4370833333333329E-3</v>
      </c>
      <c r="M162" s="88">
        <v>3.4715046296296295E-3</v>
      </c>
      <c r="N162" s="88">
        <v>3.3622337962962963E-3</v>
      </c>
      <c r="O162" s="88">
        <v>3.2405439814814814E-3</v>
      </c>
      <c r="P162" s="88">
        <v>3.1288425925925924E-3</v>
      </c>
      <c r="Q162" s="88">
        <v>2.9562615740740738E-3</v>
      </c>
      <c r="R162" s="88">
        <v>2.7773263888888891E-3</v>
      </c>
    </row>
    <row r="163" spans="1:18">
      <c r="A163" t="s">
        <v>104</v>
      </c>
      <c r="B163" t="s">
        <v>208</v>
      </c>
      <c r="C163" t="s">
        <v>236</v>
      </c>
      <c r="D163" t="s">
        <v>85</v>
      </c>
      <c r="E163" t="s">
        <v>72</v>
      </c>
      <c r="F163" s="15" t="s">
        <v>237</v>
      </c>
      <c r="G163" s="15" t="s">
        <v>237</v>
      </c>
      <c r="H163" s="15" t="s">
        <v>237</v>
      </c>
      <c r="I163" s="17">
        <v>7.5284366304865071E-3</v>
      </c>
      <c r="J163" s="17">
        <v>2.6937547634529112E-2</v>
      </c>
      <c r="K163" s="17">
        <v>7.3765322042620429E-3</v>
      </c>
      <c r="L163" s="17">
        <v>-1.2187770394234153E-2</v>
      </c>
      <c r="M163" s="17">
        <v>-2.0208436269852869E-2</v>
      </c>
      <c r="N163" s="17">
        <v>1.6937588865195388E-2</v>
      </c>
      <c r="O163" s="17">
        <v>4.4072034795050084E-2</v>
      </c>
      <c r="P163" s="17">
        <v>7.7107203586687725E-2</v>
      </c>
      <c r="Q163" s="17">
        <v>8.9656700238835582E-2</v>
      </c>
      <c r="R163" s="17">
        <v>0.10430594679281201</v>
      </c>
    </row>
    <row r="164" spans="1:18">
      <c r="A164" t="s">
        <v>104</v>
      </c>
      <c r="B164" t="s">
        <v>153</v>
      </c>
      <c r="C164" t="s">
        <v>238</v>
      </c>
      <c r="D164" t="s">
        <v>148</v>
      </c>
      <c r="E164" t="s">
        <v>72</v>
      </c>
      <c r="F164" s="16">
        <v>128.30000000000001</v>
      </c>
      <c r="G164" s="16">
        <v>120.8</v>
      </c>
      <c r="H164" s="16">
        <v>123.5</v>
      </c>
      <c r="I164" s="16">
        <v>136</v>
      </c>
      <c r="J164" s="16">
        <v>90.6</v>
      </c>
      <c r="K164" s="16">
        <v>112.1905084918116</v>
      </c>
      <c r="L164" s="16">
        <v>118.54</v>
      </c>
      <c r="M164" s="16">
        <v>86</v>
      </c>
      <c r="N164" s="16">
        <v>95.8</v>
      </c>
      <c r="O164" s="16">
        <v>92.6</v>
      </c>
      <c r="P164" s="16">
        <v>89.4</v>
      </c>
      <c r="Q164" s="16">
        <v>86.2</v>
      </c>
      <c r="R164" s="16">
        <v>82.3</v>
      </c>
    </row>
    <row r="165" spans="1:18">
      <c r="A165" t="s">
        <v>104</v>
      </c>
      <c r="B165" t="s">
        <v>154</v>
      </c>
      <c r="C165" t="s">
        <v>239</v>
      </c>
      <c r="D165" t="s">
        <v>148</v>
      </c>
      <c r="E165" t="s">
        <v>72</v>
      </c>
      <c r="F165" s="15" t="s">
        <v>237</v>
      </c>
      <c r="G165" s="15" t="s">
        <v>237</v>
      </c>
      <c r="H165" s="15" t="s">
        <v>237</v>
      </c>
      <c r="I165" s="15" t="s">
        <v>237</v>
      </c>
      <c r="J165" s="15" t="s">
        <v>237</v>
      </c>
      <c r="K165" s="15" t="s">
        <v>237</v>
      </c>
      <c r="L165" s="15" t="s">
        <v>237</v>
      </c>
      <c r="M165" s="15" t="s">
        <v>237</v>
      </c>
      <c r="N165" s="15" t="s">
        <v>237</v>
      </c>
      <c r="O165" s="15" t="s">
        <v>237</v>
      </c>
      <c r="P165" s="15" t="s">
        <v>237</v>
      </c>
      <c r="Q165" s="15" t="s">
        <v>237</v>
      </c>
      <c r="R165" s="15" t="s">
        <v>237</v>
      </c>
    </row>
    <row r="166" spans="1:18">
      <c r="A166" t="s">
        <v>104</v>
      </c>
      <c r="B166" t="s">
        <v>155</v>
      </c>
      <c r="C166" t="s">
        <v>240</v>
      </c>
      <c r="D166" t="s">
        <v>148</v>
      </c>
      <c r="E166" t="s">
        <v>72</v>
      </c>
      <c r="F166" s="15" t="s">
        <v>237</v>
      </c>
      <c r="G166" s="15" t="s">
        <v>237</v>
      </c>
      <c r="H166" s="15" t="s">
        <v>237</v>
      </c>
      <c r="I166" s="15" t="s">
        <v>237</v>
      </c>
      <c r="J166" s="15" t="s">
        <v>237</v>
      </c>
      <c r="K166" s="15" t="s">
        <v>237</v>
      </c>
      <c r="L166" s="15" t="s">
        <v>237</v>
      </c>
      <c r="M166" s="15" t="s">
        <v>237</v>
      </c>
      <c r="N166" s="15" t="s">
        <v>237</v>
      </c>
      <c r="O166" s="15" t="s">
        <v>237</v>
      </c>
      <c r="P166" s="15" t="s">
        <v>237</v>
      </c>
      <c r="Q166" s="15" t="s">
        <v>237</v>
      </c>
      <c r="R166" s="15" t="s">
        <v>237</v>
      </c>
    </row>
    <row r="167" spans="1:18">
      <c r="A167" t="s">
        <v>104</v>
      </c>
      <c r="B167" t="s">
        <v>205</v>
      </c>
      <c r="C167" t="s">
        <v>241</v>
      </c>
      <c r="D167" t="s">
        <v>85</v>
      </c>
      <c r="E167" t="s">
        <v>72</v>
      </c>
      <c r="F167" s="15" t="s">
        <v>237</v>
      </c>
      <c r="G167" s="15" t="s">
        <v>237</v>
      </c>
      <c r="H167" s="15" t="s">
        <v>237</v>
      </c>
      <c r="I167" s="17">
        <v>-2.0665593129361216E-2</v>
      </c>
      <c r="J167" s="17">
        <v>6.0386473429951695E-2</v>
      </c>
      <c r="K167" s="17">
        <v>9.0739376028417681E-2</v>
      </c>
      <c r="L167" s="17">
        <v>0.13759927941006014</v>
      </c>
      <c r="M167" s="17">
        <v>0.14994495842240568</v>
      </c>
      <c r="N167" s="17">
        <v>0.19393451422436922</v>
      </c>
      <c r="O167" s="17">
        <v>0.26355340848094483</v>
      </c>
      <c r="P167" s="17">
        <v>0.25442834138486331</v>
      </c>
      <c r="Q167" s="17">
        <v>0.28019323671497592</v>
      </c>
      <c r="R167" s="17">
        <v>0.30783682232957582</v>
      </c>
    </row>
    <row r="168" spans="1:18">
      <c r="A168" t="s">
        <v>104</v>
      </c>
      <c r="B168" t="s">
        <v>206</v>
      </c>
      <c r="C168" t="s">
        <v>242</v>
      </c>
      <c r="D168" t="s">
        <v>85</v>
      </c>
      <c r="E168" t="s">
        <v>72</v>
      </c>
      <c r="F168" s="15" t="s">
        <v>237</v>
      </c>
      <c r="G168" s="15" t="s">
        <v>237</v>
      </c>
      <c r="H168" s="15" t="s">
        <v>237</v>
      </c>
      <c r="I168" s="15" t="s">
        <v>237</v>
      </c>
      <c r="J168" s="15" t="s">
        <v>237</v>
      </c>
      <c r="K168" s="15" t="s">
        <v>237</v>
      </c>
      <c r="L168" s="15" t="s">
        <v>237</v>
      </c>
      <c r="M168" s="15" t="s">
        <v>237</v>
      </c>
      <c r="N168" s="15" t="s">
        <v>237</v>
      </c>
      <c r="O168" s="15" t="s">
        <v>237</v>
      </c>
      <c r="P168" s="15" t="s">
        <v>237</v>
      </c>
      <c r="Q168" s="15" t="s">
        <v>237</v>
      </c>
      <c r="R168" s="15" t="s">
        <v>237</v>
      </c>
    </row>
    <row r="169" spans="1:18">
      <c r="A169" t="s">
        <v>104</v>
      </c>
      <c r="B169" t="s">
        <v>207</v>
      </c>
      <c r="C169" t="s">
        <v>243</v>
      </c>
      <c r="D169" t="s">
        <v>85</v>
      </c>
      <c r="E169" t="s">
        <v>72</v>
      </c>
      <c r="F169" s="15" t="s">
        <v>237</v>
      </c>
      <c r="G169" s="15" t="s">
        <v>237</v>
      </c>
      <c r="H169" s="15" t="s">
        <v>237</v>
      </c>
      <c r="I169" s="15" t="s">
        <v>237</v>
      </c>
      <c r="J169" s="15" t="s">
        <v>237</v>
      </c>
      <c r="K169" s="15" t="s">
        <v>237</v>
      </c>
      <c r="L169" s="15" t="s">
        <v>237</v>
      </c>
      <c r="M169" s="15" t="s">
        <v>237</v>
      </c>
      <c r="N169" s="15" t="s">
        <v>237</v>
      </c>
      <c r="O169" s="15" t="s">
        <v>237</v>
      </c>
      <c r="P169" s="15" t="s">
        <v>237</v>
      </c>
      <c r="Q169" s="15" t="s">
        <v>237</v>
      </c>
      <c r="R169" s="15" t="s">
        <v>237</v>
      </c>
    </row>
    <row r="170" spans="1:18">
      <c r="A170" t="s">
        <v>104</v>
      </c>
      <c r="B170" t="s">
        <v>214</v>
      </c>
      <c r="C170" t="s">
        <v>244</v>
      </c>
      <c r="D170" t="s">
        <v>245</v>
      </c>
      <c r="E170" t="s">
        <v>72</v>
      </c>
      <c r="F170" s="18">
        <v>1.8891156125356889</v>
      </c>
      <c r="G170" s="18">
        <v>1.2267721250990982</v>
      </c>
      <c r="H170" s="18">
        <v>2.090667001173387</v>
      </c>
      <c r="I170" s="18">
        <v>1.3649020000363976</v>
      </c>
      <c r="J170" s="18">
        <v>0.77315203777105423</v>
      </c>
      <c r="K170" s="18">
        <v>0.63850681350620675</v>
      </c>
      <c r="L170" s="18">
        <v>0.74733114116198607</v>
      </c>
      <c r="M170" s="18">
        <v>0.80289572334075787</v>
      </c>
      <c r="N170" s="18">
        <v>0.79143116406870406</v>
      </c>
      <c r="O170" s="18">
        <v>0.75692945710978843</v>
      </c>
      <c r="P170" s="18">
        <v>0.72398639015886546</v>
      </c>
      <c r="Q170" s="18">
        <v>0.71597204544280657</v>
      </c>
      <c r="R170" s="18">
        <v>0.68532970031865759</v>
      </c>
    </row>
    <row r="171" spans="1:18">
      <c r="A171" t="s">
        <v>104</v>
      </c>
      <c r="B171" t="s">
        <v>213</v>
      </c>
      <c r="C171" t="s">
        <v>246</v>
      </c>
      <c r="D171" t="s">
        <v>245</v>
      </c>
      <c r="E171" t="s">
        <v>72</v>
      </c>
      <c r="F171" s="18">
        <v>26.206434316353885</v>
      </c>
      <c r="G171" s="18">
        <v>24.313984168865435</v>
      </c>
      <c r="H171" s="18">
        <v>25.137254901960784</v>
      </c>
      <c r="I171" s="18">
        <v>19.492847854356306</v>
      </c>
      <c r="J171" s="18">
        <v>18.131443298969071</v>
      </c>
      <c r="K171" s="18">
        <v>23.190567466545431</v>
      </c>
      <c r="L171" s="18">
        <v>20.735272509867308</v>
      </c>
      <c r="M171" s="18">
        <v>14.093908005104689</v>
      </c>
      <c r="N171" s="18">
        <v>13.551736701668732</v>
      </c>
      <c r="O171" s="18">
        <v>13.228243369490112</v>
      </c>
      <c r="P171" s="18">
        <v>12.948674617431509</v>
      </c>
      <c r="Q171" s="18">
        <v>12.641014638391846</v>
      </c>
      <c r="R171" s="18">
        <v>12.359166121000877</v>
      </c>
    </row>
    <row r="172" spans="1:18">
      <c r="A172" t="s">
        <v>104</v>
      </c>
      <c r="B172" t="s">
        <v>167</v>
      </c>
      <c r="C172" t="s">
        <v>247</v>
      </c>
      <c r="D172" t="s">
        <v>248</v>
      </c>
      <c r="E172" t="s">
        <v>72</v>
      </c>
      <c r="F172" s="18">
        <v>746.38099999999997</v>
      </c>
      <c r="G172" s="18">
        <v>758.08699999999999</v>
      </c>
      <c r="H172" s="18">
        <v>765.30600000000004</v>
      </c>
      <c r="I172" s="18">
        <v>769.28599999999994</v>
      </c>
      <c r="J172" s="18">
        <v>776.04399999999998</v>
      </c>
      <c r="K172" s="18">
        <v>783.07700000000011</v>
      </c>
      <c r="L172" s="18">
        <v>789.47599999999989</v>
      </c>
      <c r="M172" s="18">
        <v>809.56963787952918</v>
      </c>
      <c r="N172" s="18">
        <v>821.2969485032479</v>
      </c>
      <c r="O172" s="18">
        <v>832.3100575389841</v>
      </c>
      <c r="P172" s="18">
        <v>842.55727495947372</v>
      </c>
      <c r="Q172" s="18">
        <v>851.98857117771115</v>
      </c>
      <c r="R172" s="18">
        <v>860.8995053412508</v>
      </c>
    </row>
    <row r="173" spans="1:18">
      <c r="A173" t="s">
        <v>104</v>
      </c>
      <c r="B173" t="s">
        <v>222</v>
      </c>
      <c r="C173" t="s">
        <v>249</v>
      </c>
      <c r="D173" t="s">
        <v>235</v>
      </c>
      <c r="E173" t="s">
        <v>72</v>
      </c>
      <c r="F173" s="15" t="s">
        <v>237</v>
      </c>
      <c r="G173" s="15" t="s">
        <v>237</v>
      </c>
      <c r="H173" s="15" t="s">
        <v>237</v>
      </c>
      <c r="I173" s="15" t="s">
        <v>237</v>
      </c>
      <c r="J173" s="15" t="s">
        <v>237</v>
      </c>
      <c r="K173" s="15" t="s">
        <v>237</v>
      </c>
      <c r="L173" s="15" t="s">
        <v>237</v>
      </c>
      <c r="M173" s="76">
        <v>3.472222222222222E-3</v>
      </c>
      <c r="N173" s="76">
        <v>3.472222222222222E-3</v>
      </c>
      <c r="O173" s="76">
        <v>3.472222222222222E-3</v>
      </c>
      <c r="P173" s="76">
        <v>3.472222222222222E-3</v>
      </c>
      <c r="Q173" s="76">
        <v>3.472222222222222E-3</v>
      </c>
      <c r="R173" s="76">
        <v>3.47E-3</v>
      </c>
    </row>
    <row r="174" spans="1:18">
      <c r="A174" t="s">
        <v>104</v>
      </c>
      <c r="B174" t="s">
        <v>225</v>
      </c>
      <c r="C174" t="s">
        <v>250</v>
      </c>
      <c r="D174" t="s">
        <v>245</v>
      </c>
      <c r="E174" t="s">
        <v>72</v>
      </c>
      <c r="F174" s="15" t="s">
        <v>237</v>
      </c>
      <c r="G174" s="15" t="s">
        <v>237</v>
      </c>
      <c r="H174" s="15" t="s">
        <v>237</v>
      </c>
      <c r="I174" s="15" t="s">
        <v>237</v>
      </c>
      <c r="J174" s="15" t="s">
        <v>237</v>
      </c>
      <c r="K174" s="15" t="s">
        <v>237</v>
      </c>
      <c r="L174" s="15" t="s">
        <v>237</v>
      </c>
      <c r="M174" s="18">
        <v>1.6195833333333334</v>
      </c>
      <c r="N174" s="18">
        <v>1.5416666666666667</v>
      </c>
      <c r="O174" s="18">
        <v>1.4637500000000001</v>
      </c>
      <c r="P174" s="18">
        <v>1.3858333333333335</v>
      </c>
      <c r="Q174" s="18">
        <v>1.3079166666666668</v>
      </c>
      <c r="R174" s="18">
        <v>1.23</v>
      </c>
    </row>
    <row r="175" spans="1:18">
      <c r="A175" t="s">
        <v>104</v>
      </c>
      <c r="B175" t="s">
        <v>227</v>
      </c>
      <c r="C175" t="s">
        <v>251</v>
      </c>
      <c r="D175" t="s">
        <v>245</v>
      </c>
      <c r="E175" t="s">
        <v>72</v>
      </c>
      <c r="F175" s="15" t="s">
        <v>237</v>
      </c>
      <c r="G175" s="15" t="s">
        <v>237</v>
      </c>
      <c r="H175" s="15" t="s">
        <v>237</v>
      </c>
      <c r="I175" s="15" t="s">
        <v>237</v>
      </c>
      <c r="J175" s="15" t="s">
        <v>237</v>
      </c>
      <c r="K175" s="15" t="s">
        <v>237</v>
      </c>
      <c r="L175" s="15" t="s">
        <v>237</v>
      </c>
      <c r="M175" s="18">
        <v>15.52</v>
      </c>
      <c r="N175" s="18">
        <v>15.29</v>
      </c>
      <c r="O175" s="18">
        <v>15.059999999999999</v>
      </c>
      <c r="P175" s="18">
        <v>14.829999999999998</v>
      </c>
      <c r="Q175" s="18">
        <v>14.599999999999998</v>
      </c>
      <c r="R175" s="18">
        <v>14.37</v>
      </c>
    </row>
    <row r="176" spans="1:18">
      <c r="A176" t="s">
        <v>104</v>
      </c>
      <c r="B176" t="s">
        <v>157</v>
      </c>
      <c r="C176" t="s">
        <v>252</v>
      </c>
      <c r="D176" t="s">
        <v>85</v>
      </c>
      <c r="E176" t="s">
        <v>72</v>
      </c>
      <c r="F176" s="15" t="s">
        <v>237</v>
      </c>
      <c r="G176" s="15" t="s">
        <v>237</v>
      </c>
      <c r="H176" s="15" t="s">
        <v>237</v>
      </c>
      <c r="I176" s="15" t="s">
        <v>237</v>
      </c>
      <c r="J176" s="15" t="s">
        <v>237</v>
      </c>
      <c r="K176" s="15" t="s">
        <v>237</v>
      </c>
      <c r="L176" s="15" t="s">
        <v>237</v>
      </c>
      <c r="M176" s="17">
        <v>0.115</v>
      </c>
      <c r="N176" s="17">
        <v>0.159</v>
      </c>
      <c r="O176" s="17">
        <v>0.22900000000000001</v>
      </c>
      <c r="P176" s="17">
        <v>0.254</v>
      </c>
      <c r="Q176" s="17">
        <v>0.28000000000000003</v>
      </c>
      <c r="R176" s="17">
        <v>0.308</v>
      </c>
    </row>
    <row r="177" spans="1:18">
      <c r="A177" t="s">
        <v>104</v>
      </c>
      <c r="B177" t="s">
        <v>158</v>
      </c>
      <c r="C177" t="s">
        <v>252</v>
      </c>
      <c r="D177" t="s">
        <v>85</v>
      </c>
      <c r="E177" t="s">
        <v>72</v>
      </c>
      <c r="F177" s="15" t="s">
        <v>237</v>
      </c>
      <c r="G177" s="15" t="s">
        <v>237</v>
      </c>
      <c r="H177" s="15" t="s">
        <v>237</v>
      </c>
      <c r="I177" s="15" t="s">
        <v>237</v>
      </c>
      <c r="J177" s="15" t="s">
        <v>237</v>
      </c>
      <c r="K177" s="15" t="s">
        <v>237</v>
      </c>
      <c r="L177" s="15" t="s">
        <v>237</v>
      </c>
      <c r="M177" s="15" t="s">
        <v>237</v>
      </c>
      <c r="N177" s="15" t="s">
        <v>237</v>
      </c>
      <c r="O177" s="15" t="s">
        <v>237</v>
      </c>
      <c r="P177" s="15" t="s">
        <v>237</v>
      </c>
      <c r="Q177" s="15" t="s">
        <v>237</v>
      </c>
      <c r="R177" s="15" t="s">
        <v>237</v>
      </c>
    </row>
    <row r="178" spans="1:18">
      <c r="A178" t="s">
        <v>104</v>
      </c>
      <c r="B178" t="s">
        <v>159</v>
      </c>
      <c r="C178" t="s">
        <v>252</v>
      </c>
      <c r="D178" t="s">
        <v>85</v>
      </c>
      <c r="E178" t="s">
        <v>72</v>
      </c>
      <c r="F178" s="15" t="s">
        <v>237</v>
      </c>
      <c r="G178" s="15" t="s">
        <v>237</v>
      </c>
      <c r="H178" s="15" t="s">
        <v>237</v>
      </c>
      <c r="I178" s="15" t="s">
        <v>237</v>
      </c>
      <c r="J178" s="15" t="s">
        <v>237</v>
      </c>
      <c r="K178" s="15" t="s">
        <v>237</v>
      </c>
      <c r="L178" s="15" t="s">
        <v>237</v>
      </c>
      <c r="M178" s="15" t="s">
        <v>237</v>
      </c>
      <c r="N178" s="15" t="s">
        <v>237</v>
      </c>
      <c r="O178" s="15" t="s">
        <v>237</v>
      </c>
      <c r="P178" s="15" t="s">
        <v>237</v>
      </c>
      <c r="Q178" s="15" t="s">
        <v>237</v>
      </c>
      <c r="R178" s="15" t="s">
        <v>237</v>
      </c>
    </row>
    <row r="179" spans="1:18">
      <c r="A179" t="s">
        <v>104</v>
      </c>
      <c r="B179" t="s">
        <v>150</v>
      </c>
      <c r="C179" t="s">
        <v>253</v>
      </c>
      <c r="D179" t="s">
        <v>148</v>
      </c>
      <c r="E179" t="s">
        <v>72</v>
      </c>
      <c r="F179" s="15" t="s">
        <v>237</v>
      </c>
      <c r="G179" s="15" t="s">
        <v>237</v>
      </c>
      <c r="H179" s="15" t="s">
        <v>237</v>
      </c>
      <c r="I179" s="15" t="s">
        <v>237</v>
      </c>
      <c r="J179" s="15" t="s">
        <v>237</v>
      </c>
      <c r="K179" s="19">
        <v>112.2</v>
      </c>
      <c r="L179" s="19">
        <v>118.5</v>
      </c>
      <c r="M179" s="19">
        <v>99</v>
      </c>
      <c r="N179" s="19">
        <v>95.8</v>
      </c>
      <c r="O179" s="19">
        <v>92.6</v>
      </c>
      <c r="P179" s="19">
        <v>89.4</v>
      </c>
      <c r="Q179" s="19">
        <v>86.2</v>
      </c>
      <c r="R179" s="19">
        <v>82.3</v>
      </c>
    </row>
    <row r="180" spans="1:18">
      <c r="A180" t="s">
        <v>104</v>
      </c>
      <c r="B180" t="s">
        <v>151</v>
      </c>
      <c r="C180" t="s">
        <v>253</v>
      </c>
      <c r="D180" t="s">
        <v>148</v>
      </c>
      <c r="E180" t="s">
        <v>72</v>
      </c>
      <c r="F180" s="15" t="s">
        <v>237</v>
      </c>
      <c r="G180" s="15" t="s">
        <v>237</v>
      </c>
      <c r="H180" s="15" t="s">
        <v>237</v>
      </c>
      <c r="I180" s="15" t="s">
        <v>237</v>
      </c>
      <c r="J180" s="15" t="s">
        <v>237</v>
      </c>
      <c r="K180" s="15" t="s">
        <v>237</v>
      </c>
      <c r="L180" s="15" t="s">
        <v>237</v>
      </c>
      <c r="M180" s="15" t="s">
        <v>237</v>
      </c>
      <c r="N180" s="15" t="s">
        <v>237</v>
      </c>
      <c r="O180" s="15" t="s">
        <v>237</v>
      </c>
      <c r="P180" s="15" t="s">
        <v>237</v>
      </c>
      <c r="Q180" s="15" t="s">
        <v>237</v>
      </c>
      <c r="R180" s="15" t="s">
        <v>237</v>
      </c>
    </row>
    <row r="181" spans="1:18">
      <c r="A181" t="s">
        <v>104</v>
      </c>
      <c r="B181" t="s">
        <v>152</v>
      </c>
      <c r="C181" t="s">
        <v>253</v>
      </c>
      <c r="D181" t="s">
        <v>148</v>
      </c>
      <c r="E181" t="s">
        <v>72</v>
      </c>
      <c r="F181" s="15" t="s">
        <v>237</v>
      </c>
      <c r="G181" s="15" t="s">
        <v>237</v>
      </c>
      <c r="H181" s="15" t="s">
        <v>237</v>
      </c>
      <c r="I181" s="15" t="s">
        <v>237</v>
      </c>
      <c r="J181" s="15" t="s">
        <v>237</v>
      </c>
      <c r="K181" s="15" t="s">
        <v>237</v>
      </c>
      <c r="L181" s="15" t="s">
        <v>237</v>
      </c>
      <c r="M181" s="15" t="s">
        <v>237</v>
      </c>
      <c r="N181" s="15" t="s">
        <v>237</v>
      </c>
      <c r="O181" s="15" t="s">
        <v>237</v>
      </c>
      <c r="P181" s="15" t="s">
        <v>237</v>
      </c>
      <c r="Q181" s="15" t="s">
        <v>237</v>
      </c>
      <c r="R181" s="15" t="s">
        <v>237</v>
      </c>
    </row>
    <row r="182" spans="1:18">
      <c r="A182" t="s">
        <v>104</v>
      </c>
      <c r="B182" t="s">
        <v>209</v>
      </c>
      <c r="C182" t="s">
        <v>254</v>
      </c>
      <c r="D182" t="s">
        <v>85</v>
      </c>
      <c r="E182" t="s">
        <v>72</v>
      </c>
      <c r="F182" s="15" t="s">
        <v>237</v>
      </c>
      <c r="G182" s="15" t="s">
        <v>237</v>
      </c>
      <c r="H182" s="15" t="s">
        <v>237</v>
      </c>
      <c r="I182" s="15" t="s">
        <v>237</v>
      </c>
      <c r="J182" s="15" t="s">
        <v>237</v>
      </c>
      <c r="K182" s="15" t="s">
        <v>237</v>
      </c>
      <c r="L182" s="15" t="s">
        <v>237</v>
      </c>
      <c r="M182" s="15" t="s">
        <v>237</v>
      </c>
      <c r="N182" s="15" t="s">
        <v>237</v>
      </c>
      <c r="O182" s="15" t="s">
        <v>237</v>
      </c>
      <c r="P182" s="15" t="s">
        <v>237</v>
      </c>
      <c r="Q182" s="15" t="s">
        <v>237</v>
      </c>
      <c r="R182" s="15" t="s">
        <v>237</v>
      </c>
    </row>
    <row r="183" spans="1:18">
      <c r="A183" t="s">
        <v>104</v>
      </c>
      <c r="B183" t="s">
        <v>210</v>
      </c>
      <c r="C183" t="s">
        <v>255</v>
      </c>
      <c r="D183" t="s">
        <v>85</v>
      </c>
      <c r="E183" t="s">
        <v>72</v>
      </c>
      <c r="F183" s="15" t="s">
        <v>237</v>
      </c>
      <c r="G183" s="15" t="s">
        <v>237</v>
      </c>
      <c r="H183" s="15" t="s">
        <v>237</v>
      </c>
      <c r="I183" s="15" t="s">
        <v>237</v>
      </c>
      <c r="J183" s="15" t="s">
        <v>237</v>
      </c>
      <c r="K183" s="15" t="s">
        <v>237</v>
      </c>
      <c r="L183" s="15" t="s">
        <v>237</v>
      </c>
      <c r="M183" s="15" t="s">
        <v>237</v>
      </c>
      <c r="N183" s="15" t="s">
        <v>237</v>
      </c>
      <c r="O183" s="15" t="s">
        <v>237</v>
      </c>
      <c r="P183" s="15" t="s">
        <v>237</v>
      </c>
      <c r="Q183" s="15" t="s">
        <v>237</v>
      </c>
      <c r="R183" s="15" t="s">
        <v>237</v>
      </c>
    </row>
    <row r="184" spans="1:18">
      <c r="A184" t="s">
        <v>104</v>
      </c>
      <c r="B184" t="s">
        <v>228</v>
      </c>
      <c r="C184" t="s">
        <v>252</v>
      </c>
      <c r="D184" t="s">
        <v>85</v>
      </c>
      <c r="E184" t="s">
        <v>72</v>
      </c>
      <c r="F184" s="15" t="s">
        <v>237</v>
      </c>
      <c r="G184" s="15" t="s">
        <v>237</v>
      </c>
      <c r="H184" s="15" t="s">
        <v>237</v>
      </c>
      <c r="I184" s="15" t="s">
        <v>237</v>
      </c>
      <c r="J184" s="15" t="s">
        <v>237</v>
      </c>
      <c r="K184" s="15" t="s">
        <v>237</v>
      </c>
      <c r="L184" s="15" t="s">
        <v>237</v>
      </c>
      <c r="M184" s="17">
        <v>-1.3000000000000001E-2</v>
      </c>
      <c r="N184" s="17">
        <v>1.6E-2</v>
      </c>
      <c r="O184" s="17">
        <v>0.04</v>
      </c>
      <c r="P184" s="17">
        <v>6.6000000000000003E-2</v>
      </c>
      <c r="Q184" s="17">
        <v>8.6999999999999994E-2</v>
      </c>
      <c r="R184" s="17">
        <v>0.10400000000000001</v>
      </c>
    </row>
    <row r="185" spans="1:18">
      <c r="A185" t="s">
        <v>104</v>
      </c>
      <c r="B185" t="s">
        <v>229</v>
      </c>
      <c r="C185" t="s">
        <v>252</v>
      </c>
      <c r="D185" t="s">
        <v>85</v>
      </c>
      <c r="E185" t="s">
        <v>72</v>
      </c>
      <c r="F185" s="15" t="s">
        <v>237</v>
      </c>
      <c r="G185" s="15" t="s">
        <v>237</v>
      </c>
      <c r="H185" s="15" t="s">
        <v>237</v>
      </c>
      <c r="I185" s="15" t="s">
        <v>237</v>
      </c>
      <c r="J185" s="15" t="s">
        <v>237</v>
      </c>
      <c r="K185" s="15" t="s">
        <v>237</v>
      </c>
      <c r="L185" s="15" t="s">
        <v>237</v>
      </c>
      <c r="M185" s="15" t="s">
        <v>237</v>
      </c>
      <c r="N185" s="15" t="s">
        <v>237</v>
      </c>
      <c r="O185" s="15" t="s">
        <v>237</v>
      </c>
      <c r="P185" s="15" t="s">
        <v>237</v>
      </c>
      <c r="Q185" s="15" t="s">
        <v>237</v>
      </c>
      <c r="R185" s="15" t="s">
        <v>237</v>
      </c>
    </row>
    <row r="186" spans="1:18">
      <c r="A186" t="s">
        <v>104</v>
      </c>
      <c r="B186" t="s">
        <v>230</v>
      </c>
      <c r="C186" t="s">
        <v>252</v>
      </c>
      <c r="D186" t="s">
        <v>85</v>
      </c>
      <c r="E186" t="s">
        <v>72</v>
      </c>
      <c r="F186" s="15" t="s">
        <v>237</v>
      </c>
      <c r="G186" s="15" t="s">
        <v>237</v>
      </c>
      <c r="H186" s="15" t="s">
        <v>237</v>
      </c>
      <c r="I186" s="15" t="s">
        <v>237</v>
      </c>
      <c r="J186" s="15" t="s">
        <v>237</v>
      </c>
      <c r="K186" s="15" t="s">
        <v>237</v>
      </c>
      <c r="L186" s="15" t="s">
        <v>237</v>
      </c>
      <c r="M186" s="15" t="s">
        <v>237</v>
      </c>
      <c r="N186" s="15" t="s">
        <v>237</v>
      </c>
      <c r="O186" s="15" t="s">
        <v>237</v>
      </c>
      <c r="P186" s="15" t="s">
        <v>237</v>
      </c>
      <c r="Q186" s="15" t="s">
        <v>237</v>
      </c>
      <c r="R186" s="15" t="s">
        <v>237</v>
      </c>
    </row>
    <row r="187" spans="1:18">
      <c r="A187" t="s">
        <v>104</v>
      </c>
      <c r="B187" t="s">
        <v>136</v>
      </c>
      <c r="C187" t="s">
        <v>256</v>
      </c>
      <c r="D187" t="s">
        <v>257</v>
      </c>
      <c r="E187" t="s">
        <v>72</v>
      </c>
      <c r="F187" s="15" t="s">
        <v>237</v>
      </c>
      <c r="G187" s="15" t="s">
        <v>237</v>
      </c>
      <c r="H187" s="15" t="s">
        <v>237</v>
      </c>
      <c r="I187" s="15" t="s">
        <v>237</v>
      </c>
      <c r="J187" s="15" t="s">
        <v>237</v>
      </c>
      <c r="K187" s="19">
        <v>152.6</v>
      </c>
      <c r="L187" s="19">
        <v>147.30000000000001</v>
      </c>
      <c r="M187" s="19">
        <v>143.80000000000001</v>
      </c>
      <c r="N187" s="19">
        <v>140.1</v>
      </c>
      <c r="O187" s="19">
        <v>136.4</v>
      </c>
      <c r="P187" s="19">
        <v>132.69999999999999</v>
      </c>
      <c r="Q187" s="19">
        <v>130.80000000000001</v>
      </c>
      <c r="R187" s="19">
        <v>128.9</v>
      </c>
    </row>
    <row r="188" spans="1:18">
      <c r="A188" t="s">
        <v>104</v>
      </c>
      <c r="B188" t="s">
        <v>137</v>
      </c>
      <c r="C188" t="s">
        <v>256</v>
      </c>
      <c r="D188" t="s">
        <v>257</v>
      </c>
      <c r="E188" t="s">
        <v>72</v>
      </c>
      <c r="F188" s="15" t="s">
        <v>237</v>
      </c>
      <c r="G188" s="15" t="s">
        <v>237</v>
      </c>
      <c r="H188" s="15" t="s">
        <v>237</v>
      </c>
      <c r="I188" s="15" t="s">
        <v>237</v>
      </c>
      <c r="J188" s="15" t="s">
        <v>237</v>
      </c>
      <c r="K188" s="15" t="s">
        <v>237</v>
      </c>
      <c r="L188" s="15" t="s">
        <v>237</v>
      </c>
      <c r="M188" s="15" t="s">
        <v>237</v>
      </c>
      <c r="N188" s="15" t="s">
        <v>237</v>
      </c>
      <c r="O188" s="15" t="s">
        <v>237</v>
      </c>
      <c r="P188" s="15" t="s">
        <v>237</v>
      </c>
      <c r="Q188" s="15" t="s">
        <v>237</v>
      </c>
      <c r="R188" s="15" t="s">
        <v>237</v>
      </c>
    </row>
    <row r="189" spans="1:18">
      <c r="A189" t="s">
        <v>104</v>
      </c>
      <c r="B189" t="s">
        <v>138</v>
      </c>
      <c r="C189" t="s">
        <v>256</v>
      </c>
      <c r="D189" t="s">
        <v>257</v>
      </c>
      <c r="E189" t="s">
        <v>72</v>
      </c>
      <c r="F189" s="15" t="s">
        <v>237</v>
      </c>
      <c r="G189" s="15" t="s">
        <v>237</v>
      </c>
      <c r="H189" s="15" t="s">
        <v>237</v>
      </c>
      <c r="I189" s="15" t="s">
        <v>237</v>
      </c>
      <c r="J189" s="15" t="s">
        <v>237</v>
      </c>
      <c r="K189" s="15" t="s">
        <v>237</v>
      </c>
      <c r="L189" s="15" t="s">
        <v>237</v>
      </c>
      <c r="M189" s="15" t="s">
        <v>237</v>
      </c>
      <c r="N189" s="15" t="s">
        <v>237</v>
      </c>
      <c r="O189" s="15" t="s">
        <v>237</v>
      </c>
      <c r="P189" s="15" t="s">
        <v>237</v>
      </c>
      <c r="Q189" s="15" t="s">
        <v>237</v>
      </c>
      <c r="R189" s="15" t="s">
        <v>237</v>
      </c>
    </row>
    <row r="190" spans="1:18">
      <c r="A190" t="s">
        <v>104</v>
      </c>
      <c r="B190" t="s">
        <v>141</v>
      </c>
      <c r="C190" t="s">
        <v>258</v>
      </c>
      <c r="D190" t="s">
        <v>257</v>
      </c>
      <c r="E190" t="s">
        <v>72</v>
      </c>
      <c r="F190" s="19">
        <v>141.9</v>
      </c>
      <c r="G190" s="19">
        <v>152.1</v>
      </c>
      <c r="H190" s="19">
        <v>144</v>
      </c>
      <c r="I190" s="19">
        <v>138.6</v>
      </c>
      <c r="J190" s="19">
        <v>143.6</v>
      </c>
      <c r="K190" s="19">
        <v>152.6</v>
      </c>
      <c r="L190" s="19">
        <v>147.30000000000001</v>
      </c>
      <c r="M190" s="19">
        <v>147.1</v>
      </c>
      <c r="N190" s="19">
        <v>136.30000000000001</v>
      </c>
      <c r="O190" s="19">
        <v>135.30000000000001</v>
      </c>
      <c r="P190" s="19">
        <v>132.69999999999999</v>
      </c>
      <c r="Q190" s="19">
        <v>130.80000000000001</v>
      </c>
      <c r="R190" s="19">
        <v>128.9</v>
      </c>
    </row>
    <row r="191" spans="1:18">
      <c r="A191" t="s">
        <v>104</v>
      </c>
      <c r="B191" t="s">
        <v>142</v>
      </c>
      <c r="C191" t="s">
        <v>258</v>
      </c>
      <c r="D191" t="s">
        <v>257</v>
      </c>
      <c r="E191" t="s">
        <v>72</v>
      </c>
      <c r="F191" s="15" t="s">
        <v>237</v>
      </c>
      <c r="G191" s="15" t="s">
        <v>237</v>
      </c>
      <c r="H191" s="15" t="s">
        <v>237</v>
      </c>
      <c r="I191" s="15" t="s">
        <v>237</v>
      </c>
      <c r="J191" s="15" t="s">
        <v>237</v>
      </c>
      <c r="K191" s="15" t="s">
        <v>237</v>
      </c>
      <c r="L191" s="15" t="s">
        <v>237</v>
      </c>
      <c r="M191" s="15" t="s">
        <v>237</v>
      </c>
      <c r="N191" s="15" t="s">
        <v>237</v>
      </c>
      <c r="O191" s="15" t="s">
        <v>237</v>
      </c>
      <c r="P191" s="15" t="s">
        <v>237</v>
      </c>
      <c r="Q191" s="15" t="s">
        <v>237</v>
      </c>
      <c r="R191" s="15" t="s">
        <v>237</v>
      </c>
    </row>
    <row r="192" spans="1:18">
      <c r="A192" t="s">
        <v>104</v>
      </c>
      <c r="B192" t="s">
        <v>143</v>
      </c>
      <c r="C192" t="s">
        <v>258</v>
      </c>
      <c r="D192" t="s">
        <v>257</v>
      </c>
      <c r="E192" t="s">
        <v>72</v>
      </c>
      <c r="F192" s="15" t="s">
        <v>237</v>
      </c>
      <c r="G192" s="15" t="s">
        <v>237</v>
      </c>
      <c r="H192" s="15" t="s">
        <v>237</v>
      </c>
      <c r="I192" s="15" t="s">
        <v>237</v>
      </c>
      <c r="J192" s="15" t="s">
        <v>237</v>
      </c>
      <c r="K192" s="15" t="s">
        <v>237</v>
      </c>
      <c r="L192" s="15" t="s">
        <v>237</v>
      </c>
      <c r="M192" s="15" t="s">
        <v>237</v>
      </c>
      <c r="N192" s="15" t="s">
        <v>237</v>
      </c>
      <c r="O192" s="15" t="s">
        <v>237</v>
      </c>
      <c r="P192" s="15" t="s">
        <v>237</v>
      </c>
      <c r="Q192" s="15" t="s">
        <v>237</v>
      </c>
      <c r="R192" s="15" t="s">
        <v>237</v>
      </c>
    </row>
    <row r="193" spans="1:18">
      <c r="A193" t="s">
        <v>105</v>
      </c>
      <c r="B193" t="s">
        <v>212</v>
      </c>
      <c r="C193" t="s">
        <v>234</v>
      </c>
      <c r="D193" t="s">
        <v>235</v>
      </c>
      <c r="E193" t="s">
        <v>72</v>
      </c>
      <c r="F193" s="88">
        <v>1.0254629629629629E-2</v>
      </c>
      <c r="G193" s="88">
        <v>5.1273148148148146E-3</v>
      </c>
      <c r="H193" s="88">
        <v>7.4189814814814813E-3</v>
      </c>
      <c r="I193" s="88">
        <v>8.831631944444444E-3</v>
      </c>
      <c r="J193" s="88">
        <v>6.5039120370370372E-3</v>
      </c>
      <c r="K193" s="88">
        <v>6.1107951388888887E-2</v>
      </c>
      <c r="L193" s="88">
        <v>5.6630000000000007E-2</v>
      </c>
      <c r="M193" s="88">
        <v>5.177759259259259E-2</v>
      </c>
      <c r="N193" s="88">
        <v>5.6249999999999998E-3</v>
      </c>
      <c r="O193" s="88">
        <v>5.0000000000000001E-3</v>
      </c>
      <c r="P193" s="88">
        <v>4.3750000000000004E-3</v>
      </c>
      <c r="Q193" s="88">
        <v>3.7499999999999999E-3</v>
      </c>
      <c r="R193" s="88">
        <v>3.1250000000000002E-3</v>
      </c>
    </row>
    <row r="194" spans="1:18">
      <c r="A194" t="s">
        <v>105</v>
      </c>
      <c r="B194" t="s">
        <v>208</v>
      </c>
      <c r="C194" t="s">
        <v>236</v>
      </c>
      <c r="D194" t="s">
        <v>85</v>
      </c>
      <c r="E194" t="s">
        <v>72</v>
      </c>
      <c r="F194" s="15" t="s">
        <v>237</v>
      </c>
      <c r="G194" s="15" t="s">
        <v>237</v>
      </c>
      <c r="H194" s="15" t="s">
        <v>237</v>
      </c>
      <c r="I194" s="17">
        <v>1.2598340365238072E-2</v>
      </c>
      <c r="J194" s="17">
        <v>4.8808679805430206E-3</v>
      </c>
      <c r="K194" s="17">
        <v>0</v>
      </c>
      <c r="L194" s="17">
        <v>2.3267309262682126E-2</v>
      </c>
      <c r="M194" s="17">
        <v>4.0493451929982098E-2</v>
      </c>
      <c r="N194" s="17">
        <v>5.3643776593203532E-2</v>
      </c>
      <c r="O194" s="17">
        <v>6.6028231742822213E-2</v>
      </c>
      <c r="P194" s="17">
        <v>7.6066987505910247E-2</v>
      </c>
      <c r="Q194" s="17">
        <v>8.7307955449823449E-2</v>
      </c>
      <c r="R194" s="17">
        <v>9.8918363431895542E-2</v>
      </c>
    </row>
    <row r="195" spans="1:18">
      <c r="A195" t="s">
        <v>105</v>
      </c>
      <c r="B195" t="s">
        <v>153</v>
      </c>
      <c r="C195" t="s">
        <v>238</v>
      </c>
      <c r="D195" t="s">
        <v>148</v>
      </c>
      <c r="E195" t="s">
        <v>72</v>
      </c>
      <c r="F195" s="16">
        <v>102.6</v>
      </c>
      <c r="G195" s="16">
        <v>102.9</v>
      </c>
      <c r="H195" s="16">
        <v>94.1</v>
      </c>
      <c r="I195" s="16">
        <v>98.4</v>
      </c>
      <c r="J195" s="16">
        <v>101.1</v>
      </c>
      <c r="K195" s="16">
        <v>99.61</v>
      </c>
      <c r="L195" s="16">
        <v>77.790000000000006</v>
      </c>
      <c r="M195" s="16">
        <v>76.64</v>
      </c>
      <c r="N195" s="16">
        <v>75.06</v>
      </c>
      <c r="O195" s="16">
        <v>73.819999999999993</v>
      </c>
      <c r="P195" s="16">
        <v>70.12</v>
      </c>
      <c r="Q195" s="16">
        <v>67.72</v>
      </c>
      <c r="R195" s="16">
        <v>66.31</v>
      </c>
    </row>
    <row r="196" spans="1:18">
      <c r="A196" t="s">
        <v>105</v>
      </c>
      <c r="B196" t="s">
        <v>154</v>
      </c>
      <c r="C196" t="s">
        <v>239</v>
      </c>
      <c r="D196" t="s">
        <v>148</v>
      </c>
      <c r="E196" t="s">
        <v>72</v>
      </c>
      <c r="F196" s="15" t="s">
        <v>237</v>
      </c>
      <c r="G196" s="15" t="s">
        <v>237</v>
      </c>
      <c r="H196" s="15" t="s">
        <v>237</v>
      </c>
      <c r="I196" s="15" t="s">
        <v>237</v>
      </c>
      <c r="J196" s="15" t="s">
        <v>237</v>
      </c>
      <c r="K196" s="15" t="s">
        <v>237</v>
      </c>
      <c r="L196" s="15" t="s">
        <v>237</v>
      </c>
      <c r="M196" s="15" t="s">
        <v>237</v>
      </c>
      <c r="N196" s="15" t="s">
        <v>237</v>
      </c>
      <c r="O196" s="15" t="s">
        <v>237</v>
      </c>
      <c r="P196" s="15" t="s">
        <v>237</v>
      </c>
      <c r="Q196" s="15" t="s">
        <v>237</v>
      </c>
      <c r="R196" s="15" t="s">
        <v>237</v>
      </c>
    </row>
    <row r="197" spans="1:18">
      <c r="A197" t="s">
        <v>105</v>
      </c>
      <c r="B197" t="s">
        <v>155</v>
      </c>
      <c r="C197" t="s">
        <v>240</v>
      </c>
      <c r="D197" t="s">
        <v>148</v>
      </c>
      <c r="E197" t="s">
        <v>72</v>
      </c>
      <c r="F197" s="15" t="s">
        <v>237</v>
      </c>
      <c r="G197" s="15" t="s">
        <v>237</v>
      </c>
      <c r="H197" s="15" t="s">
        <v>237</v>
      </c>
      <c r="I197" s="15" t="s">
        <v>237</v>
      </c>
      <c r="J197" s="15" t="s">
        <v>237</v>
      </c>
      <c r="K197" s="15" t="s">
        <v>237</v>
      </c>
      <c r="L197" s="15" t="s">
        <v>237</v>
      </c>
      <c r="M197" s="15" t="s">
        <v>237</v>
      </c>
      <c r="N197" s="15" t="s">
        <v>237</v>
      </c>
      <c r="O197" s="15" t="s">
        <v>237</v>
      </c>
      <c r="P197" s="15" t="s">
        <v>237</v>
      </c>
      <c r="Q197" s="15" t="s">
        <v>237</v>
      </c>
      <c r="R197" s="15" t="s">
        <v>237</v>
      </c>
    </row>
    <row r="198" spans="1:18">
      <c r="A198" t="s">
        <v>105</v>
      </c>
      <c r="B198" t="s">
        <v>205</v>
      </c>
      <c r="C198" t="s">
        <v>241</v>
      </c>
      <c r="D198" t="s">
        <v>85</v>
      </c>
      <c r="E198" t="s">
        <v>72</v>
      </c>
      <c r="F198" s="15" t="s">
        <v>237</v>
      </c>
      <c r="G198" s="15" t="s">
        <v>237</v>
      </c>
      <c r="H198" s="15" t="s">
        <v>237</v>
      </c>
      <c r="I198" s="17">
        <v>1.2403463608705948E-2</v>
      </c>
      <c r="J198" s="17">
        <v>1.8421316572498334E-2</v>
      </c>
      <c r="K198" s="17">
        <v>0</v>
      </c>
      <c r="L198" s="17">
        <v>6.8904416435425137E-2</v>
      </c>
      <c r="M198" s="17">
        <v>0.15068035171007316</v>
      </c>
      <c r="N198" s="17">
        <v>0.23275717963291093</v>
      </c>
      <c r="O198" s="17">
        <v>0.24602988866972017</v>
      </c>
      <c r="P198" s="17">
        <v>0.26782788940523555</v>
      </c>
      <c r="Q198" s="17">
        <v>0.2923673564909231</v>
      </c>
      <c r="R198" s="17">
        <v>0.31747517635652439</v>
      </c>
    </row>
    <row r="199" spans="1:18">
      <c r="A199" t="s">
        <v>105</v>
      </c>
      <c r="B199" t="s">
        <v>206</v>
      </c>
      <c r="C199" t="s">
        <v>242</v>
      </c>
      <c r="D199" t="s">
        <v>85</v>
      </c>
      <c r="E199" t="s">
        <v>72</v>
      </c>
      <c r="F199" s="15" t="s">
        <v>237</v>
      </c>
      <c r="G199" s="15" t="s">
        <v>237</v>
      </c>
      <c r="H199" s="15" t="s">
        <v>237</v>
      </c>
      <c r="I199" s="15" t="s">
        <v>237</v>
      </c>
      <c r="J199" s="15" t="s">
        <v>237</v>
      </c>
      <c r="K199" s="15" t="s">
        <v>237</v>
      </c>
      <c r="L199" s="15" t="s">
        <v>237</v>
      </c>
      <c r="M199" s="15" t="s">
        <v>237</v>
      </c>
      <c r="N199" s="15" t="s">
        <v>237</v>
      </c>
      <c r="O199" s="15" t="s">
        <v>237</v>
      </c>
      <c r="P199" s="15" t="s">
        <v>237</v>
      </c>
      <c r="Q199" s="15" t="s">
        <v>237</v>
      </c>
      <c r="R199" s="15" t="s">
        <v>237</v>
      </c>
    </row>
    <row r="200" spans="1:18">
      <c r="A200" t="s">
        <v>105</v>
      </c>
      <c r="B200" t="s">
        <v>207</v>
      </c>
      <c r="C200" t="s">
        <v>243</v>
      </c>
      <c r="D200" t="s">
        <v>85</v>
      </c>
      <c r="E200" t="s">
        <v>72</v>
      </c>
      <c r="F200" s="15" t="s">
        <v>237</v>
      </c>
      <c r="G200" s="15" t="s">
        <v>237</v>
      </c>
      <c r="H200" s="15" t="s">
        <v>237</v>
      </c>
      <c r="I200" s="15" t="s">
        <v>237</v>
      </c>
      <c r="J200" s="15" t="s">
        <v>237</v>
      </c>
      <c r="K200" s="15" t="s">
        <v>237</v>
      </c>
      <c r="L200" s="15" t="s">
        <v>237</v>
      </c>
      <c r="M200" s="15" t="s">
        <v>237</v>
      </c>
      <c r="N200" s="15" t="s">
        <v>237</v>
      </c>
      <c r="O200" s="15" t="s">
        <v>237</v>
      </c>
      <c r="P200" s="15" t="s">
        <v>237</v>
      </c>
      <c r="Q200" s="15" t="s">
        <v>237</v>
      </c>
      <c r="R200" s="15" t="s">
        <v>237</v>
      </c>
    </row>
    <row r="201" spans="1:18">
      <c r="A201" t="s">
        <v>105</v>
      </c>
      <c r="B201" t="s">
        <v>214</v>
      </c>
      <c r="C201" t="s">
        <v>244</v>
      </c>
      <c r="D201" t="s">
        <v>245</v>
      </c>
      <c r="E201" t="s">
        <v>72</v>
      </c>
      <c r="F201" s="18">
        <v>2.1080494122738016</v>
      </c>
      <c r="G201" s="18">
        <v>1.9580760317399595</v>
      </c>
      <c r="H201" s="18">
        <v>2.26621128993447</v>
      </c>
      <c r="I201" s="18">
        <v>1.9555352095856056</v>
      </c>
      <c r="J201" s="18">
        <v>3.0396039603960396</v>
      </c>
      <c r="K201" s="18">
        <v>2.2458274889284646</v>
      </c>
      <c r="L201" s="18">
        <v>2.5721106095414079</v>
      </c>
      <c r="M201" s="18">
        <v>1.6204201967238492</v>
      </c>
      <c r="N201" s="18">
        <v>1.524119307486054</v>
      </c>
      <c r="O201" s="18">
        <v>1.4432651976062685</v>
      </c>
      <c r="P201" s="18">
        <v>1.3724414696159857</v>
      </c>
      <c r="Q201" s="18">
        <v>1.3497034870151963</v>
      </c>
      <c r="R201" s="18">
        <v>1.3320193226635171</v>
      </c>
    </row>
    <row r="202" spans="1:18">
      <c r="A202" t="s">
        <v>105</v>
      </c>
      <c r="B202" t="s">
        <v>213</v>
      </c>
      <c r="C202" t="s">
        <v>246</v>
      </c>
      <c r="D202" t="s">
        <v>245</v>
      </c>
      <c r="E202" t="s">
        <v>72</v>
      </c>
      <c r="F202" s="18">
        <v>23.881116123696497</v>
      </c>
      <c r="G202" s="18">
        <v>28.908047944171173</v>
      </c>
      <c r="H202" s="18">
        <v>29.855958009556105</v>
      </c>
      <c r="I202" s="18">
        <v>21.938816129931134</v>
      </c>
      <c r="J202" s="18">
        <v>19.52774930806213</v>
      </c>
      <c r="K202" s="18">
        <v>18.459125939701501</v>
      </c>
      <c r="L202" s="18">
        <v>15.837758876587985</v>
      </c>
      <c r="M202" s="18">
        <v>15.338365503914405</v>
      </c>
      <c r="N202" s="18">
        <v>17.090203018425122</v>
      </c>
      <c r="O202" s="18">
        <v>16.322189965034053</v>
      </c>
      <c r="P202" s="18">
        <v>15.549620361937816</v>
      </c>
      <c r="Q202" s="18">
        <v>14.781127770992809</v>
      </c>
      <c r="R202" s="18">
        <v>14.01880475950065</v>
      </c>
    </row>
    <row r="203" spans="1:18">
      <c r="A203" t="s">
        <v>105</v>
      </c>
      <c r="B203" t="s">
        <v>167</v>
      </c>
      <c r="C203" t="s">
        <v>247</v>
      </c>
      <c r="D203" t="s">
        <v>248</v>
      </c>
      <c r="E203" t="s">
        <v>72</v>
      </c>
      <c r="F203" s="18">
        <v>1978.1320000000001</v>
      </c>
      <c r="G203" s="18">
        <v>1986.644</v>
      </c>
      <c r="H203" s="18">
        <v>1998.931</v>
      </c>
      <c r="I203" s="18">
        <v>2009.68</v>
      </c>
      <c r="J203" s="18">
        <v>2020</v>
      </c>
      <c r="K203" s="18">
        <v>2030.432</v>
      </c>
      <c r="L203" s="18">
        <v>2048.9009999999998</v>
      </c>
      <c r="M203" s="18">
        <v>2067.3649999999998</v>
      </c>
      <c r="N203" s="18">
        <v>2093.0119999999997</v>
      </c>
      <c r="O203" s="18">
        <v>2106.335</v>
      </c>
      <c r="P203" s="18">
        <v>2120.3089999999997</v>
      </c>
      <c r="Q203" s="18">
        <v>2133.8020000000001</v>
      </c>
      <c r="R203" s="18">
        <v>2147.116</v>
      </c>
    </row>
    <row r="204" spans="1:18">
      <c r="A204" t="s">
        <v>105</v>
      </c>
      <c r="B204" t="s">
        <v>222</v>
      </c>
      <c r="C204" t="s">
        <v>249</v>
      </c>
      <c r="D204" t="s">
        <v>235</v>
      </c>
      <c r="E204" t="s">
        <v>72</v>
      </c>
      <c r="F204" s="15" t="s">
        <v>237</v>
      </c>
      <c r="G204" s="15" t="s">
        <v>237</v>
      </c>
      <c r="H204" s="15" t="s">
        <v>237</v>
      </c>
      <c r="I204" s="15" t="s">
        <v>237</v>
      </c>
      <c r="J204" s="15" t="s">
        <v>237</v>
      </c>
      <c r="K204" s="15" t="s">
        <v>237</v>
      </c>
      <c r="L204" s="15" t="s">
        <v>237</v>
      </c>
      <c r="M204" s="76">
        <v>6.4374999999999996E-3</v>
      </c>
      <c r="N204" s="76">
        <v>5.8444444444444438E-3</v>
      </c>
      <c r="O204" s="76">
        <v>5.2513888888888879E-3</v>
      </c>
      <c r="P204" s="76">
        <v>4.658333333333332E-3</v>
      </c>
      <c r="Q204" s="76">
        <v>4.0652777777777762E-3</v>
      </c>
      <c r="R204" s="76">
        <v>3.472222222222222E-3</v>
      </c>
    </row>
    <row r="205" spans="1:18">
      <c r="A205" t="s">
        <v>105</v>
      </c>
      <c r="B205" t="s">
        <v>225</v>
      </c>
      <c r="C205" t="s">
        <v>250</v>
      </c>
      <c r="D205" t="s">
        <v>245</v>
      </c>
      <c r="E205" t="s">
        <v>72</v>
      </c>
      <c r="F205" s="15" t="s">
        <v>237</v>
      </c>
      <c r="G205" s="15" t="s">
        <v>237</v>
      </c>
      <c r="H205" s="15" t="s">
        <v>237</v>
      </c>
      <c r="I205" s="15" t="s">
        <v>237</v>
      </c>
      <c r="J205" s="15" t="s">
        <v>237</v>
      </c>
      <c r="K205" s="15" t="s">
        <v>237</v>
      </c>
      <c r="L205" s="15" t="s">
        <v>237</v>
      </c>
      <c r="M205" s="18">
        <v>1.62</v>
      </c>
      <c r="N205" s="18">
        <v>1.54</v>
      </c>
      <c r="O205" s="18">
        <v>1.46</v>
      </c>
      <c r="P205" s="18">
        <v>1.39</v>
      </c>
      <c r="Q205" s="18">
        <v>1.31</v>
      </c>
      <c r="R205" s="18">
        <v>1.23</v>
      </c>
    </row>
    <row r="206" spans="1:18">
      <c r="A206" t="s">
        <v>105</v>
      </c>
      <c r="B206" t="s">
        <v>227</v>
      </c>
      <c r="C206" t="s">
        <v>251</v>
      </c>
      <c r="D206" t="s">
        <v>245</v>
      </c>
      <c r="E206" t="s">
        <v>72</v>
      </c>
      <c r="F206" s="15" t="s">
        <v>237</v>
      </c>
      <c r="G206" s="15" t="s">
        <v>237</v>
      </c>
      <c r="H206" s="15" t="s">
        <v>237</v>
      </c>
      <c r="I206" s="15" t="s">
        <v>237</v>
      </c>
      <c r="J206" s="15" t="s">
        <v>237</v>
      </c>
      <c r="K206" s="15" t="s">
        <v>237</v>
      </c>
      <c r="L206" s="15" t="s">
        <v>237</v>
      </c>
      <c r="M206" s="18">
        <v>17.86</v>
      </c>
      <c r="N206" s="18">
        <v>17.37</v>
      </c>
      <c r="O206" s="18">
        <v>16.880000000000003</v>
      </c>
      <c r="P206" s="18">
        <v>16.390000000000004</v>
      </c>
      <c r="Q206" s="18">
        <v>15.900000000000004</v>
      </c>
      <c r="R206" s="18">
        <v>15.410000000000004</v>
      </c>
    </row>
    <row r="207" spans="1:18">
      <c r="A207" t="s">
        <v>105</v>
      </c>
      <c r="B207" t="s">
        <v>157</v>
      </c>
      <c r="C207" t="s">
        <v>252</v>
      </c>
      <c r="D207" t="s">
        <v>85</v>
      </c>
      <c r="E207" t="s">
        <v>72</v>
      </c>
      <c r="F207" s="15" t="s">
        <v>237</v>
      </c>
      <c r="G207" s="15" t="s">
        <v>237</v>
      </c>
      <c r="H207" s="15" t="s">
        <v>237</v>
      </c>
      <c r="I207" s="15" t="s">
        <v>237</v>
      </c>
      <c r="J207" s="15" t="s">
        <v>237</v>
      </c>
      <c r="K207" s="15" t="s">
        <v>237</v>
      </c>
      <c r="L207" s="15" t="s">
        <v>237</v>
      </c>
      <c r="M207" s="17">
        <v>-4.2000000000000003E-2</v>
      </c>
      <c r="N207" s="17">
        <v>2.9000000000000005E-2</v>
      </c>
      <c r="O207" s="17">
        <v>0.10800000000000001</v>
      </c>
      <c r="P207" s="17">
        <v>0.17399999999999999</v>
      </c>
      <c r="Q207" s="17">
        <v>0.24</v>
      </c>
      <c r="R207" s="17">
        <v>0.30499999999999999</v>
      </c>
    </row>
    <row r="208" spans="1:18">
      <c r="A208" t="s">
        <v>105</v>
      </c>
      <c r="B208" t="s">
        <v>158</v>
      </c>
      <c r="C208" t="s">
        <v>252</v>
      </c>
      <c r="D208" t="s">
        <v>85</v>
      </c>
      <c r="E208" t="s">
        <v>72</v>
      </c>
      <c r="F208" s="15" t="s">
        <v>237</v>
      </c>
      <c r="G208" s="15" t="s">
        <v>237</v>
      </c>
      <c r="H208" s="15" t="s">
        <v>237</v>
      </c>
      <c r="I208" s="15" t="s">
        <v>237</v>
      </c>
      <c r="J208" s="15" t="s">
        <v>237</v>
      </c>
      <c r="K208" s="15" t="s">
        <v>237</v>
      </c>
      <c r="L208" s="15" t="s">
        <v>237</v>
      </c>
      <c r="M208" s="15" t="s">
        <v>237</v>
      </c>
      <c r="N208" s="15" t="s">
        <v>237</v>
      </c>
      <c r="O208" s="15" t="s">
        <v>237</v>
      </c>
      <c r="P208" s="15" t="s">
        <v>237</v>
      </c>
      <c r="Q208" s="15" t="s">
        <v>237</v>
      </c>
      <c r="R208" s="15" t="s">
        <v>237</v>
      </c>
    </row>
    <row r="209" spans="1:18">
      <c r="A209" t="s">
        <v>105</v>
      </c>
      <c r="B209" t="s">
        <v>159</v>
      </c>
      <c r="C209" t="s">
        <v>252</v>
      </c>
      <c r="D209" t="s">
        <v>85</v>
      </c>
      <c r="E209" t="s">
        <v>72</v>
      </c>
      <c r="F209" s="15" t="s">
        <v>237</v>
      </c>
      <c r="G209" s="15" t="s">
        <v>237</v>
      </c>
      <c r="H209" s="15" t="s">
        <v>237</v>
      </c>
      <c r="I209" s="15" t="s">
        <v>237</v>
      </c>
      <c r="J209" s="15" t="s">
        <v>237</v>
      </c>
      <c r="K209" s="15" t="s">
        <v>237</v>
      </c>
      <c r="L209" s="15" t="s">
        <v>237</v>
      </c>
      <c r="M209" s="15" t="s">
        <v>237</v>
      </c>
      <c r="N209" s="15" t="s">
        <v>237</v>
      </c>
      <c r="O209" s="15" t="s">
        <v>237</v>
      </c>
      <c r="P209" s="15" t="s">
        <v>237</v>
      </c>
      <c r="Q209" s="15" t="s">
        <v>237</v>
      </c>
      <c r="R209" s="15" t="s">
        <v>237</v>
      </c>
    </row>
    <row r="210" spans="1:18">
      <c r="A210" t="s">
        <v>105</v>
      </c>
      <c r="B210" t="s">
        <v>150</v>
      </c>
      <c r="C210" t="s">
        <v>253</v>
      </c>
      <c r="D210" t="s">
        <v>148</v>
      </c>
      <c r="E210" t="s">
        <v>72</v>
      </c>
      <c r="F210" s="15" t="s">
        <v>237</v>
      </c>
      <c r="G210" s="15" t="s">
        <v>237</v>
      </c>
      <c r="H210" s="15" t="s">
        <v>237</v>
      </c>
      <c r="I210" s="15" t="s">
        <v>237</v>
      </c>
      <c r="J210" s="15" t="s">
        <v>237</v>
      </c>
      <c r="K210" s="19">
        <v>116.2</v>
      </c>
      <c r="L210" s="19">
        <v>112</v>
      </c>
      <c r="M210" s="19">
        <v>100.7</v>
      </c>
      <c r="N210" s="19">
        <v>93.8</v>
      </c>
      <c r="O210" s="19">
        <v>86.9</v>
      </c>
      <c r="P210" s="19">
        <v>80</v>
      </c>
      <c r="Q210" s="19">
        <v>73.099999999999994</v>
      </c>
      <c r="R210" s="19">
        <v>66.3</v>
      </c>
    </row>
    <row r="211" spans="1:18">
      <c r="A211" t="s">
        <v>105</v>
      </c>
      <c r="B211" t="s">
        <v>151</v>
      </c>
      <c r="C211" t="s">
        <v>253</v>
      </c>
      <c r="D211" t="s">
        <v>148</v>
      </c>
      <c r="E211" t="s">
        <v>72</v>
      </c>
      <c r="F211" s="15" t="s">
        <v>237</v>
      </c>
      <c r="G211" s="15" t="s">
        <v>237</v>
      </c>
      <c r="H211" s="15" t="s">
        <v>237</v>
      </c>
      <c r="I211" s="15" t="s">
        <v>237</v>
      </c>
      <c r="J211" s="15" t="s">
        <v>237</v>
      </c>
      <c r="K211" s="15" t="s">
        <v>237</v>
      </c>
      <c r="L211" s="15" t="s">
        <v>237</v>
      </c>
      <c r="M211" s="15" t="s">
        <v>237</v>
      </c>
      <c r="N211" s="15" t="s">
        <v>237</v>
      </c>
      <c r="O211" s="15" t="s">
        <v>237</v>
      </c>
      <c r="P211" s="15" t="s">
        <v>237</v>
      </c>
      <c r="Q211" s="15" t="s">
        <v>237</v>
      </c>
      <c r="R211" s="15" t="s">
        <v>237</v>
      </c>
    </row>
    <row r="212" spans="1:18">
      <c r="A212" t="s">
        <v>105</v>
      </c>
      <c r="B212" t="s">
        <v>152</v>
      </c>
      <c r="C212" t="s">
        <v>253</v>
      </c>
      <c r="D212" t="s">
        <v>148</v>
      </c>
      <c r="E212" t="s">
        <v>72</v>
      </c>
      <c r="F212" s="15" t="s">
        <v>237</v>
      </c>
      <c r="G212" s="15" t="s">
        <v>237</v>
      </c>
      <c r="H212" s="15" t="s">
        <v>237</v>
      </c>
      <c r="I212" s="15" t="s">
        <v>237</v>
      </c>
      <c r="J212" s="15" t="s">
        <v>237</v>
      </c>
      <c r="K212" s="15" t="s">
        <v>237</v>
      </c>
      <c r="L212" s="15" t="s">
        <v>237</v>
      </c>
      <c r="M212" s="15" t="s">
        <v>237</v>
      </c>
      <c r="N212" s="15" t="s">
        <v>237</v>
      </c>
      <c r="O212" s="15" t="s">
        <v>237</v>
      </c>
      <c r="P212" s="15" t="s">
        <v>237</v>
      </c>
      <c r="Q212" s="15" t="s">
        <v>237</v>
      </c>
      <c r="R212" s="15" t="s">
        <v>237</v>
      </c>
    </row>
    <row r="213" spans="1:18">
      <c r="A213" t="s">
        <v>105</v>
      </c>
      <c r="B213" t="s">
        <v>209</v>
      </c>
      <c r="C213" t="s">
        <v>254</v>
      </c>
      <c r="D213" t="s">
        <v>85</v>
      </c>
      <c r="E213" t="s">
        <v>72</v>
      </c>
      <c r="F213" s="15" t="s">
        <v>237</v>
      </c>
      <c r="G213" s="15" t="s">
        <v>237</v>
      </c>
      <c r="H213" s="15" t="s">
        <v>237</v>
      </c>
      <c r="I213" s="15" t="s">
        <v>237</v>
      </c>
      <c r="J213" s="15" t="s">
        <v>237</v>
      </c>
      <c r="K213" s="15" t="s">
        <v>237</v>
      </c>
      <c r="L213" s="15" t="s">
        <v>237</v>
      </c>
      <c r="M213" s="15" t="s">
        <v>237</v>
      </c>
      <c r="N213" s="15" t="s">
        <v>237</v>
      </c>
      <c r="O213" s="15" t="s">
        <v>237</v>
      </c>
      <c r="P213" s="15" t="s">
        <v>237</v>
      </c>
      <c r="Q213" s="15" t="s">
        <v>237</v>
      </c>
      <c r="R213" s="15" t="s">
        <v>237</v>
      </c>
    </row>
    <row r="214" spans="1:18">
      <c r="A214" t="s">
        <v>105</v>
      </c>
      <c r="B214" t="s">
        <v>210</v>
      </c>
      <c r="C214" t="s">
        <v>255</v>
      </c>
      <c r="D214" t="s">
        <v>85</v>
      </c>
      <c r="E214" t="s">
        <v>72</v>
      </c>
      <c r="F214" s="15" t="s">
        <v>237</v>
      </c>
      <c r="G214" s="15" t="s">
        <v>237</v>
      </c>
      <c r="H214" s="15" t="s">
        <v>237</v>
      </c>
      <c r="I214" s="15" t="s">
        <v>237</v>
      </c>
      <c r="J214" s="15" t="s">
        <v>237</v>
      </c>
      <c r="K214" s="15" t="s">
        <v>237</v>
      </c>
      <c r="L214" s="15" t="s">
        <v>237</v>
      </c>
      <c r="M214" s="15" t="s">
        <v>237</v>
      </c>
      <c r="N214" s="15" t="s">
        <v>237</v>
      </c>
      <c r="O214" s="15" t="s">
        <v>237</v>
      </c>
      <c r="P214" s="15" t="s">
        <v>237</v>
      </c>
      <c r="Q214" s="15" t="s">
        <v>237</v>
      </c>
      <c r="R214" s="15" t="s">
        <v>237</v>
      </c>
    </row>
    <row r="215" spans="1:18">
      <c r="A215" t="s">
        <v>105</v>
      </c>
      <c r="B215" t="s">
        <v>228</v>
      </c>
      <c r="C215" t="s">
        <v>252</v>
      </c>
      <c r="D215" t="s">
        <v>85</v>
      </c>
      <c r="E215" t="s">
        <v>72</v>
      </c>
      <c r="F215" s="15" t="s">
        <v>237</v>
      </c>
      <c r="G215" s="15" t="s">
        <v>237</v>
      </c>
      <c r="H215" s="15" t="s">
        <v>237</v>
      </c>
      <c r="I215" s="15" t="s">
        <v>237</v>
      </c>
      <c r="J215" s="15" t="s">
        <v>237</v>
      </c>
      <c r="K215" s="15" t="s">
        <v>237</v>
      </c>
      <c r="L215" s="15" t="s">
        <v>237</v>
      </c>
      <c r="M215" s="17">
        <v>4.1000000000000009E-2</v>
      </c>
      <c r="N215" s="17">
        <v>5.6000000000000008E-2</v>
      </c>
      <c r="O215" s="17">
        <v>7.0000000000000007E-2</v>
      </c>
      <c r="P215" s="17">
        <v>7.9000000000000001E-2</v>
      </c>
      <c r="Q215" s="17">
        <v>8.7999999999999995E-2</v>
      </c>
      <c r="R215" s="17">
        <v>9.8000000000000004E-2</v>
      </c>
    </row>
    <row r="216" spans="1:18">
      <c r="A216" t="s">
        <v>105</v>
      </c>
      <c r="B216" t="s">
        <v>229</v>
      </c>
      <c r="C216" t="s">
        <v>252</v>
      </c>
      <c r="D216" t="s">
        <v>85</v>
      </c>
      <c r="E216" t="s">
        <v>72</v>
      </c>
      <c r="F216" s="15" t="s">
        <v>237</v>
      </c>
      <c r="G216" s="15" t="s">
        <v>237</v>
      </c>
      <c r="H216" s="15" t="s">
        <v>237</v>
      </c>
      <c r="I216" s="15" t="s">
        <v>237</v>
      </c>
      <c r="J216" s="15" t="s">
        <v>237</v>
      </c>
      <c r="K216" s="15" t="s">
        <v>237</v>
      </c>
      <c r="L216" s="15" t="s">
        <v>237</v>
      </c>
      <c r="M216" s="15" t="s">
        <v>237</v>
      </c>
      <c r="N216" s="15" t="s">
        <v>237</v>
      </c>
      <c r="O216" s="15" t="s">
        <v>237</v>
      </c>
      <c r="P216" s="15" t="s">
        <v>237</v>
      </c>
      <c r="Q216" s="15" t="s">
        <v>237</v>
      </c>
      <c r="R216" s="15" t="s">
        <v>237</v>
      </c>
    </row>
    <row r="217" spans="1:18">
      <c r="A217" t="s">
        <v>105</v>
      </c>
      <c r="B217" t="s">
        <v>230</v>
      </c>
      <c r="C217" t="s">
        <v>252</v>
      </c>
      <c r="D217" t="s">
        <v>85</v>
      </c>
      <c r="E217" t="s">
        <v>72</v>
      </c>
      <c r="F217" s="15" t="s">
        <v>237</v>
      </c>
      <c r="G217" s="15" t="s">
        <v>237</v>
      </c>
      <c r="H217" s="15" t="s">
        <v>237</v>
      </c>
      <c r="I217" s="15" t="s">
        <v>237</v>
      </c>
      <c r="J217" s="15" t="s">
        <v>237</v>
      </c>
      <c r="K217" s="15" t="s">
        <v>237</v>
      </c>
      <c r="L217" s="15" t="s">
        <v>237</v>
      </c>
      <c r="M217" s="15" t="s">
        <v>237</v>
      </c>
      <c r="N217" s="15" t="s">
        <v>237</v>
      </c>
      <c r="O217" s="15" t="s">
        <v>237</v>
      </c>
      <c r="P217" s="15" t="s">
        <v>237</v>
      </c>
      <c r="Q217" s="15" t="s">
        <v>237</v>
      </c>
      <c r="R217" s="15" t="s">
        <v>237</v>
      </c>
    </row>
    <row r="218" spans="1:18">
      <c r="A218" t="s">
        <v>105</v>
      </c>
      <c r="B218" t="s">
        <v>136</v>
      </c>
      <c r="C218" t="s">
        <v>256</v>
      </c>
      <c r="D218" t="s">
        <v>257</v>
      </c>
      <c r="E218" t="s">
        <v>72</v>
      </c>
      <c r="F218" s="15" t="s">
        <v>237</v>
      </c>
      <c r="G218" s="15" t="s">
        <v>237</v>
      </c>
      <c r="H218" s="15" t="s">
        <v>237</v>
      </c>
      <c r="I218" s="15" t="s">
        <v>237</v>
      </c>
      <c r="J218" s="15" t="s">
        <v>237</v>
      </c>
      <c r="K218" s="19">
        <v>130</v>
      </c>
      <c r="L218" s="19">
        <v>128.30000000000001</v>
      </c>
      <c r="M218" s="19">
        <v>125.3</v>
      </c>
      <c r="N218" s="19">
        <v>124.1</v>
      </c>
      <c r="O218" s="19">
        <v>122.9</v>
      </c>
      <c r="P218" s="19">
        <v>121.8</v>
      </c>
      <c r="Q218" s="19">
        <v>120.3</v>
      </c>
      <c r="R218" s="19">
        <v>118.7</v>
      </c>
    </row>
    <row r="219" spans="1:18">
      <c r="A219" t="s">
        <v>105</v>
      </c>
      <c r="B219" t="s">
        <v>137</v>
      </c>
      <c r="C219" t="s">
        <v>256</v>
      </c>
      <c r="D219" t="s">
        <v>257</v>
      </c>
      <c r="E219" t="s">
        <v>72</v>
      </c>
      <c r="F219" s="15" t="s">
        <v>237</v>
      </c>
      <c r="G219" s="15" t="s">
        <v>237</v>
      </c>
      <c r="H219" s="15" t="s">
        <v>237</v>
      </c>
      <c r="I219" s="15" t="s">
        <v>237</v>
      </c>
      <c r="J219" s="15" t="s">
        <v>237</v>
      </c>
      <c r="K219" s="15" t="s">
        <v>237</v>
      </c>
      <c r="L219" s="15" t="s">
        <v>237</v>
      </c>
      <c r="M219" s="15" t="s">
        <v>237</v>
      </c>
      <c r="N219" s="15" t="s">
        <v>237</v>
      </c>
      <c r="O219" s="15" t="s">
        <v>237</v>
      </c>
      <c r="P219" s="15" t="s">
        <v>237</v>
      </c>
      <c r="Q219" s="15" t="s">
        <v>237</v>
      </c>
      <c r="R219" s="15" t="s">
        <v>237</v>
      </c>
    </row>
    <row r="220" spans="1:18">
      <c r="A220" t="s">
        <v>105</v>
      </c>
      <c r="B220" t="s">
        <v>138</v>
      </c>
      <c r="C220" t="s">
        <v>256</v>
      </c>
      <c r="D220" t="s">
        <v>257</v>
      </c>
      <c r="E220" t="s">
        <v>72</v>
      </c>
      <c r="F220" s="15" t="s">
        <v>237</v>
      </c>
      <c r="G220" s="15" t="s">
        <v>237</v>
      </c>
      <c r="H220" s="15" t="s">
        <v>237</v>
      </c>
      <c r="I220" s="15" t="s">
        <v>237</v>
      </c>
      <c r="J220" s="15" t="s">
        <v>237</v>
      </c>
      <c r="K220" s="15" t="s">
        <v>237</v>
      </c>
      <c r="L220" s="15" t="s">
        <v>237</v>
      </c>
      <c r="M220" s="15" t="s">
        <v>237</v>
      </c>
      <c r="N220" s="15" t="s">
        <v>237</v>
      </c>
      <c r="O220" s="15" t="s">
        <v>237</v>
      </c>
      <c r="P220" s="15" t="s">
        <v>237</v>
      </c>
      <c r="Q220" s="15" t="s">
        <v>237</v>
      </c>
      <c r="R220" s="15" t="s">
        <v>237</v>
      </c>
    </row>
    <row r="221" spans="1:18">
      <c r="A221" t="s">
        <v>105</v>
      </c>
      <c r="B221" t="s">
        <v>141</v>
      </c>
      <c r="C221" t="s">
        <v>258</v>
      </c>
      <c r="D221" t="s">
        <v>257</v>
      </c>
      <c r="E221" t="s">
        <v>72</v>
      </c>
      <c r="F221" s="19">
        <v>133.4</v>
      </c>
      <c r="G221" s="19">
        <v>133.4</v>
      </c>
      <c r="H221" s="19">
        <v>133.4</v>
      </c>
      <c r="I221" s="19">
        <v>137.6</v>
      </c>
      <c r="J221" s="19">
        <v>132.69999999999999</v>
      </c>
      <c r="K221" s="19">
        <v>130</v>
      </c>
      <c r="L221" s="19">
        <v>128.30000000000001</v>
      </c>
      <c r="M221" s="19">
        <v>125.8</v>
      </c>
      <c r="N221" s="19">
        <v>124.8</v>
      </c>
      <c r="O221" s="19">
        <v>123.3</v>
      </c>
      <c r="P221" s="19">
        <v>121.8</v>
      </c>
      <c r="Q221" s="19">
        <v>120.3</v>
      </c>
      <c r="R221" s="19">
        <v>118.7</v>
      </c>
    </row>
    <row r="222" spans="1:18">
      <c r="A222" t="s">
        <v>105</v>
      </c>
      <c r="B222" t="s">
        <v>142</v>
      </c>
      <c r="C222" t="s">
        <v>258</v>
      </c>
      <c r="D222" t="s">
        <v>257</v>
      </c>
      <c r="E222" t="s">
        <v>72</v>
      </c>
      <c r="F222" s="15" t="s">
        <v>237</v>
      </c>
      <c r="G222" s="15" t="s">
        <v>237</v>
      </c>
      <c r="H222" s="15" t="s">
        <v>237</v>
      </c>
      <c r="I222" s="15" t="s">
        <v>237</v>
      </c>
      <c r="J222" s="15" t="s">
        <v>237</v>
      </c>
      <c r="K222" s="15" t="s">
        <v>237</v>
      </c>
      <c r="L222" s="15" t="s">
        <v>237</v>
      </c>
      <c r="M222" s="15" t="s">
        <v>237</v>
      </c>
      <c r="N222" s="15" t="s">
        <v>237</v>
      </c>
      <c r="O222" s="15" t="s">
        <v>237</v>
      </c>
      <c r="P222" s="15" t="s">
        <v>237</v>
      </c>
      <c r="Q222" s="15" t="s">
        <v>237</v>
      </c>
      <c r="R222" s="15" t="s">
        <v>237</v>
      </c>
    </row>
    <row r="223" spans="1:18">
      <c r="A223" t="s">
        <v>105</v>
      </c>
      <c r="B223" t="s">
        <v>143</v>
      </c>
      <c r="C223" t="s">
        <v>258</v>
      </c>
      <c r="D223" t="s">
        <v>257</v>
      </c>
      <c r="E223" t="s">
        <v>72</v>
      </c>
      <c r="F223" s="15" t="s">
        <v>237</v>
      </c>
      <c r="G223" s="15" t="s">
        <v>237</v>
      </c>
      <c r="H223" s="15" t="s">
        <v>237</v>
      </c>
      <c r="I223" s="15" t="s">
        <v>237</v>
      </c>
      <c r="J223" s="15" t="s">
        <v>237</v>
      </c>
      <c r="K223" s="15" t="s">
        <v>237</v>
      </c>
      <c r="L223" s="15" t="s">
        <v>237</v>
      </c>
      <c r="M223" s="15" t="s">
        <v>237</v>
      </c>
      <c r="N223" s="15" t="s">
        <v>237</v>
      </c>
      <c r="O223" s="15" t="s">
        <v>237</v>
      </c>
      <c r="P223" s="15" t="s">
        <v>237</v>
      </c>
      <c r="Q223" s="15" t="s">
        <v>237</v>
      </c>
      <c r="R223" s="15" t="s">
        <v>237</v>
      </c>
    </row>
    <row r="224" spans="1:18">
      <c r="A224" t="s">
        <v>106</v>
      </c>
      <c r="B224" t="s">
        <v>212</v>
      </c>
      <c r="C224" t="s">
        <v>234</v>
      </c>
      <c r="D224" t="s">
        <v>235</v>
      </c>
      <c r="E224" t="s">
        <v>72</v>
      </c>
      <c r="F224" s="88">
        <v>1.6933819444444446E-2</v>
      </c>
      <c r="G224" s="88">
        <v>1.316457175925926E-2</v>
      </c>
      <c r="H224" s="88">
        <v>1.2485104166666667E-2</v>
      </c>
      <c r="I224" s="88">
        <v>9.4815972222222229E-3</v>
      </c>
      <c r="J224" s="88">
        <v>7.6731365740740735E-3</v>
      </c>
      <c r="K224" s="88">
        <v>1.382079861111111E-2</v>
      </c>
      <c r="L224" s="88">
        <v>1.1755856481481482E-2</v>
      </c>
      <c r="M224" s="88">
        <v>7.2453703703703708E-3</v>
      </c>
      <c r="N224" s="88">
        <v>7.1527777777777779E-3</v>
      </c>
      <c r="O224" s="88">
        <v>6.9791666666666665E-3</v>
      </c>
      <c r="P224" s="88">
        <v>6.8055555555555551E-3</v>
      </c>
      <c r="Q224" s="88">
        <v>6.6203703703703702E-3</v>
      </c>
      <c r="R224" s="88">
        <v>6.4467592592592588E-3</v>
      </c>
    </row>
    <row r="225" spans="1:18">
      <c r="A225" t="s">
        <v>106</v>
      </c>
      <c r="B225" t="s">
        <v>208</v>
      </c>
      <c r="C225" t="s">
        <v>236</v>
      </c>
      <c r="D225" t="s">
        <v>85</v>
      </c>
      <c r="E225" t="s">
        <v>72</v>
      </c>
      <c r="F225" s="15" t="s">
        <v>237</v>
      </c>
      <c r="G225" s="15" t="s">
        <v>237</v>
      </c>
      <c r="H225" s="15" t="s">
        <v>237</v>
      </c>
      <c r="I225" s="17">
        <v>-1.6088525683311098E-2</v>
      </c>
      <c r="J225" s="17">
        <v>-1.0278472495484612E-2</v>
      </c>
      <c r="K225" s="17">
        <v>-8.1420966509071209E-4</v>
      </c>
      <c r="L225" s="17">
        <v>3.1441712699865697E-2</v>
      </c>
      <c r="M225" s="17">
        <v>4.668751447624752E-2</v>
      </c>
      <c r="N225" s="17">
        <v>5.4827787397721629E-2</v>
      </c>
      <c r="O225" s="17">
        <v>5.9758620916333924E-2</v>
      </c>
      <c r="P225" s="17">
        <v>6.3575846562639302E-2</v>
      </c>
      <c r="Q225" s="17">
        <v>6.6615297277107299E-2</v>
      </c>
      <c r="R225" s="17">
        <v>6.9700256667298441E-2</v>
      </c>
    </row>
    <row r="226" spans="1:18">
      <c r="A226" t="s">
        <v>106</v>
      </c>
      <c r="B226" t="s">
        <v>153</v>
      </c>
      <c r="C226" t="s">
        <v>238</v>
      </c>
      <c r="D226" t="s">
        <v>148</v>
      </c>
      <c r="E226" t="s">
        <v>72</v>
      </c>
      <c r="F226" s="16">
        <v>698.3</v>
      </c>
      <c r="G226" s="16">
        <v>692.8</v>
      </c>
      <c r="H226" s="16">
        <v>627.6</v>
      </c>
      <c r="I226" s="16">
        <v>589.6</v>
      </c>
      <c r="J226" s="16">
        <v>591.79999999999995</v>
      </c>
      <c r="K226" s="16">
        <v>613.46</v>
      </c>
      <c r="L226" s="16">
        <v>570.35</v>
      </c>
      <c r="M226" s="16">
        <v>527</v>
      </c>
      <c r="N226" s="16">
        <v>491.4199999999999</v>
      </c>
      <c r="O226" s="16">
        <v>464.37999999999988</v>
      </c>
      <c r="P226" s="16">
        <v>445.14999999999992</v>
      </c>
      <c r="Q226" s="16">
        <v>425.90999999999991</v>
      </c>
      <c r="R226" s="16">
        <v>407.66999999999979</v>
      </c>
    </row>
    <row r="227" spans="1:18">
      <c r="A227" t="s">
        <v>106</v>
      </c>
      <c r="B227" t="s">
        <v>154</v>
      </c>
      <c r="C227" t="s">
        <v>239</v>
      </c>
      <c r="D227" t="s">
        <v>148</v>
      </c>
      <c r="E227" t="s">
        <v>72</v>
      </c>
      <c r="F227" s="16">
        <v>0</v>
      </c>
      <c r="G227" s="16">
        <v>0</v>
      </c>
      <c r="H227" s="16">
        <v>0</v>
      </c>
      <c r="I227" s="16">
        <v>0</v>
      </c>
      <c r="J227" s="16">
        <v>0</v>
      </c>
      <c r="K227" s="16">
        <v>0</v>
      </c>
      <c r="L227" s="16">
        <v>0</v>
      </c>
      <c r="M227" s="16">
        <v>0</v>
      </c>
      <c r="N227" s="16">
        <v>0</v>
      </c>
      <c r="O227" s="16">
        <v>0</v>
      </c>
      <c r="P227" s="16">
        <v>0</v>
      </c>
      <c r="Q227" s="16">
        <v>0</v>
      </c>
      <c r="R227" s="16">
        <v>0</v>
      </c>
    </row>
    <row r="228" spans="1:18">
      <c r="A228" t="s">
        <v>106</v>
      </c>
      <c r="B228" t="s">
        <v>155</v>
      </c>
      <c r="C228" t="s">
        <v>240</v>
      </c>
      <c r="D228" t="s">
        <v>148</v>
      </c>
      <c r="E228" t="s">
        <v>72</v>
      </c>
      <c r="F228" s="16">
        <v>0</v>
      </c>
      <c r="G228" s="16">
        <v>0</v>
      </c>
      <c r="H228" s="16">
        <v>0</v>
      </c>
      <c r="I228" s="16">
        <v>0</v>
      </c>
      <c r="J228" s="16">
        <v>0</v>
      </c>
      <c r="K228" s="16">
        <v>0</v>
      </c>
      <c r="L228" s="16">
        <v>0</v>
      </c>
      <c r="M228" s="16">
        <v>0</v>
      </c>
      <c r="N228" s="16">
        <v>0</v>
      </c>
      <c r="O228" s="16">
        <v>0</v>
      </c>
      <c r="P228" s="16">
        <v>0</v>
      </c>
      <c r="Q228" s="16">
        <v>0</v>
      </c>
      <c r="R228" s="16">
        <v>0</v>
      </c>
    </row>
    <row r="229" spans="1:18">
      <c r="A229" t="s">
        <v>106</v>
      </c>
      <c r="B229" t="s">
        <v>205</v>
      </c>
      <c r="C229" t="s">
        <v>241</v>
      </c>
      <c r="D229" t="s">
        <v>85</v>
      </c>
      <c r="E229" t="s">
        <v>72</v>
      </c>
      <c r="F229" s="15" t="s">
        <v>237</v>
      </c>
      <c r="G229" s="15" t="s">
        <v>237</v>
      </c>
      <c r="H229" s="15" t="s">
        <v>237</v>
      </c>
      <c r="I229" s="17">
        <v>5.3846534898697208E-2</v>
      </c>
      <c r="J229" s="17">
        <v>0.10387873383860897</v>
      </c>
      <c r="K229" s="17">
        <v>0.11088324169019652</v>
      </c>
      <c r="L229" s="17">
        <v>0.12041908158716001</v>
      </c>
      <c r="M229" s="17">
        <v>0.15251894783771733</v>
      </c>
      <c r="N229" s="17">
        <v>0.21297369594293369</v>
      </c>
      <c r="O229" s="17">
        <v>0.26546787536533423</v>
      </c>
      <c r="P229" s="17">
        <v>0.30601377123891632</v>
      </c>
      <c r="Q229" s="17">
        <v>0.338465348986972</v>
      </c>
      <c r="R229" s="17">
        <v>0.36655768563927305</v>
      </c>
    </row>
    <row r="230" spans="1:18">
      <c r="A230" t="s">
        <v>106</v>
      </c>
      <c r="B230" t="s">
        <v>206</v>
      </c>
      <c r="C230" t="s">
        <v>242</v>
      </c>
      <c r="D230" t="s">
        <v>85</v>
      </c>
      <c r="E230" t="s">
        <v>72</v>
      </c>
      <c r="F230" s="15" t="s">
        <v>237</v>
      </c>
      <c r="G230" s="15" t="s">
        <v>237</v>
      </c>
      <c r="H230" s="15" t="s">
        <v>237</v>
      </c>
      <c r="I230" s="15" t="s">
        <v>237</v>
      </c>
      <c r="J230" s="15" t="s">
        <v>237</v>
      </c>
      <c r="K230" s="15" t="s">
        <v>237</v>
      </c>
      <c r="L230" s="15" t="s">
        <v>237</v>
      </c>
      <c r="M230" s="15" t="s">
        <v>237</v>
      </c>
      <c r="N230" s="15" t="s">
        <v>237</v>
      </c>
      <c r="O230" s="15" t="s">
        <v>237</v>
      </c>
      <c r="P230" s="15" t="s">
        <v>237</v>
      </c>
      <c r="Q230" s="15" t="s">
        <v>237</v>
      </c>
      <c r="R230" s="15" t="s">
        <v>237</v>
      </c>
    </row>
    <row r="231" spans="1:18">
      <c r="A231" t="s">
        <v>106</v>
      </c>
      <c r="B231" t="s">
        <v>207</v>
      </c>
      <c r="C231" t="s">
        <v>243</v>
      </c>
      <c r="D231" t="s">
        <v>85</v>
      </c>
      <c r="E231" t="s">
        <v>72</v>
      </c>
      <c r="F231" s="15" t="s">
        <v>237</v>
      </c>
      <c r="G231" s="15" t="s">
        <v>237</v>
      </c>
      <c r="H231" s="15" t="s">
        <v>237</v>
      </c>
      <c r="I231" s="15" t="s">
        <v>237</v>
      </c>
      <c r="J231" s="15" t="s">
        <v>237</v>
      </c>
      <c r="K231" s="15" t="s">
        <v>237</v>
      </c>
      <c r="L231" s="15" t="s">
        <v>237</v>
      </c>
      <c r="M231" s="15" t="s">
        <v>237</v>
      </c>
      <c r="N231" s="15" t="s">
        <v>237</v>
      </c>
      <c r="O231" s="15" t="s">
        <v>237</v>
      </c>
      <c r="P231" s="15" t="s">
        <v>237</v>
      </c>
      <c r="Q231" s="15" t="s">
        <v>237</v>
      </c>
      <c r="R231" s="15" t="s">
        <v>237</v>
      </c>
    </row>
    <row r="232" spans="1:18">
      <c r="A232" t="s">
        <v>106</v>
      </c>
      <c r="B232" t="s">
        <v>214</v>
      </c>
      <c r="C232" t="s">
        <v>244</v>
      </c>
      <c r="D232" t="s">
        <v>245</v>
      </c>
      <c r="E232" t="s">
        <v>72</v>
      </c>
      <c r="F232" s="18">
        <v>2.0005484380221357</v>
      </c>
      <c r="G232" s="18">
        <v>2.1000217120888878</v>
      </c>
      <c r="H232" s="18">
        <v>2.0212732314654014</v>
      </c>
      <c r="I232" s="18">
        <v>2.305501087908326</v>
      </c>
      <c r="J232" s="18">
        <v>3.4556027348392617</v>
      </c>
      <c r="K232" s="18">
        <v>1.9056628481743749</v>
      </c>
      <c r="L232" s="18">
        <v>1.877049992017283</v>
      </c>
      <c r="M232" s="18">
        <v>1.8540293397671561</v>
      </c>
      <c r="N232" s="18">
        <v>1.8204145525359503</v>
      </c>
      <c r="O232" s="18">
        <v>1.7214304591294391</v>
      </c>
      <c r="P232" s="18">
        <v>1.6624888001965703</v>
      </c>
      <c r="Q232" s="18">
        <v>1.6105509276391095</v>
      </c>
      <c r="R232" s="18">
        <v>1.562171587553296</v>
      </c>
    </row>
    <row r="233" spans="1:18">
      <c r="A233" t="s">
        <v>106</v>
      </c>
      <c r="B233" t="s">
        <v>213</v>
      </c>
      <c r="C233" t="s">
        <v>246</v>
      </c>
      <c r="D233" t="s">
        <v>245</v>
      </c>
      <c r="E233" t="s">
        <v>72</v>
      </c>
      <c r="F233" s="18">
        <v>23.843865415844309</v>
      </c>
      <c r="G233" s="18">
        <v>21.496832424877617</v>
      </c>
      <c r="H233" s="18">
        <v>28.145560452383705</v>
      </c>
      <c r="I233" s="18">
        <v>37.644924013698521</v>
      </c>
      <c r="J233" s="18">
        <v>28.870632454173005</v>
      </c>
      <c r="K233" s="18">
        <v>18.413263674026762</v>
      </c>
      <c r="L233" s="18">
        <v>21.449459297237976</v>
      </c>
      <c r="M233" s="18">
        <v>23.128176181495725</v>
      </c>
      <c r="N233" s="18">
        <v>22.083174454896678</v>
      </c>
      <c r="O233" s="18">
        <v>21.299978149354768</v>
      </c>
      <c r="P233" s="18">
        <v>20.805693940352828</v>
      </c>
      <c r="Q233" s="18">
        <v>20.346677317695217</v>
      </c>
      <c r="R233" s="18">
        <v>19.925566128273452</v>
      </c>
    </row>
    <row r="234" spans="1:18">
      <c r="A234" t="s">
        <v>106</v>
      </c>
      <c r="B234" t="s">
        <v>167</v>
      </c>
      <c r="C234" t="s">
        <v>247</v>
      </c>
      <c r="D234" t="s">
        <v>248</v>
      </c>
      <c r="E234" t="s">
        <v>72</v>
      </c>
      <c r="F234" s="18">
        <v>5838.3990000000003</v>
      </c>
      <c r="G234" s="18">
        <v>5899.9390000000003</v>
      </c>
      <c r="H234" s="18">
        <v>5976.4309999999996</v>
      </c>
      <c r="I234" s="18">
        <v>6037.7330000000002</v>
      </c>
      <c r="J234" s="18">
        <v>6085.7690000000002</v>
      </c>
      <c r="K234" s="18">
        <v>6139.5959999999995</v>
      </c>
      <c r="L234" s="18">
        <v>6185.2375000000011</v>
      </c>
      <c r="M234" s="18">
        <v>6251.2495090587754</v>
      </c>
      <c r="N234" s="18">
        <v>6339.2154187759406</v>
      </c>
      <c r="O234" s="18">
        <v>6424.8892200927221</v>
      </c>
      <c r="P234" s="18">
        <v>6508.314521409503</v>
      </c>
      <c r="Q234" s="18">
        <v>6587.807822726284</v>
      </c>
      <c r="R234" s="18">
        <v>6663.800624043065</v>
      </c>
    </row>
    <row r="235" spans="1:18">
      <c r="A235" t="s">
        <v>106</v>
      </c>
      <c r="B235" t="s">
        <v>222</v>
      </c>
      <c r="C235" t="s">
        <v>249</v>
      </c>
      <c r="D235" t="s">
        <v>235</v>
      </c>
      <c r="E235" t="s">
        <v>72</v>
      </c>
      <c r="F235" s="15" t="s">
        <v>237</v>
      </c>
      <c r="G235" s="15" t="s">
        <v>237</v>
      </c>
      <c r="H235" s="15" t="s">
        <v>237</v>
      </c>
      <c r="I235" s="15" t="s">
        <v>237</v>
      </c>
      <c r="J235" s="15" t="s">
        <v>237</v>
      </c>
      <c r="K235" s="15" t="s">
        <v>237</v>
      </c>
      <c r="L235" s="15" t="s">
        <v>237</v>
      </c>
      <c r="M235" s="76">
        <v>3.472222222222222E-3</v>
      </c>
      <c r="N235" s="76">
        <v>3.472222222222222E-3</v>
      </c>
      <c r="O235" s="76">
        <v>3.472222222222222E-3</v>
      </c>
      <c r="P235" s="76">
        <v>3.472222222222222E-3</v>
      </c>
      <c r="Q235" s="76">
        <v>3.472222222222222E-3</v>
      </c>
      <c r="R235" s="76">
        <v>3.47E-3</v>
      </c>
    </row>
    <row r="236" spans="1:18">
      <c r="A236" t="s">
        <v>106</v>
      </c>
      <c r="B236" t="s">
        <v>225</v>
      </c>
      <c r="C236" t="s">
        <v>250</v>
      </c>
      <c r="D236" t="s">
        <v>245</v>
      </c>
      <c r="E236" t="s">
        <v>72</v>
      </c>
      <c r="F236" s="15" t="s">
        <v>237</v>
      </c>
      <c r="G236" s="15" t="s">
        <v>237</v>
      </c>
      <c r="H236" s="15" t="s">
        <v>237</v>
      </c>
      <c r="I236" s="15" t="s">
        <v>237</v>
      </c>
      <c r="J236" s="15" t="s">
        <v>237</v>
      </c>
      <c r="K236" s="15" t="s">
        <v>237</v>
      </c>
      <c r="L236" s="15" t="s">
        <v>237</v>
      </c>
      <c r="M236" s="18">
        <v>1.62</v>
      </c>
      <c r="N236" s="18">
        <v>1.54</v>
      </c>
      <c r="O236" s="18">
        <v>1.46</v>
      </c>
      <c r="P236" s="18">
        <v>1.39</v>
      </c>
      <c r="Q236" s="18">
        <v>1.31</v>
      </c>
      <c r="R236" s="18">
        <v>1.23</v>
      </c>
    </row>
    <row r="237" spans="1:18">
      <c r="A237" t="s">
        <v>106</v>
      </c>
      <c r="B237" t="s">
        <v>227</v>
      </c>
      <c r="C237" t="s">
        <v>251</v>
      </c>
      <c r="D237" t="s">
        <v>245</v>
      </c>
      <c r="E237" t="s">
        <v>72</v>
      </c>
      <c r="F237" s="15" t="s">
        <v>237</v>
      </c>
      <c r="G237" s="15" t="s">
        <v>237</v>
      </c>
      <c r="H237" s="15" t="s">
        <v>237</v>
      </c>
      <c r="I237" s="15" t="s">
        <v>237</v>
      </c>
      <c r="J237" s="15" t="s">
        <v>237</v>
      </c>
      <c r="K237" s="15" t="s">
        <v>220</v>
      </c>
      <c r="L237" s="15" t="s">
        <v>237</v>
      </c>
      <c r="M237" s="18">
        <v>20.57</v>
      </c>
      <c r="N237" s="18">
        <v>19.78</v>
      </c>
      <c r="O237" s="18">
        <v>18.990000000000002</v>
      </c>
      <c r="P237" s="18">
        <v>18.200000000000003</v>
      </c>
      <c r="Q237" s="18">
        <v>17.410000000000004</v>
      </c>
      <c r="R237" s="18">
        <v>16.620000000000005</v>
      </c>
    </row>
    <row r="238" spans="1:18">
      <c r="A238" t="s">
        <v>106</v>
      </c>
      <c r="B238" t="s">
        <v>157</v>
      </c>
      <c r="C238" t="s">
        <v>252</v>
      </c>
      <c r="D238" t="s">
        <v>85</v>
      </c>
      <c r="E238" t="s">
        <v>72</v>
      </c>
      <c r="F238" s="15" t="s">
        <v>237</v>
      </c>
      <c r="G238" s="15" t="s">
        <v>237</v>
      </c>
      <c r="H238" s="15" t="s">
        <v>237</v>
      </c>
      <c r="I238" s="15" t="s">
        <v>237</v>
      </c>
      <c r="J238" s="15" t="s">
        <v>237</v>
      </c>
      <c r="K238" s="15" t="s">
        <v>237</v>
      </c>
      <c r="L238" s="15" t="s">
        <v>237</v>
      </c>
      <c r="M238" s="17">
        <v>0.155</v>
      </c>
      <c r="N238" s="17">
        <v>0.21299999999999999</v>
      </c>
      <c r="O238" s="17">
        <v>0.26200000000000001</v>
      </c>
      <c r="P238" s="17">
        <v>0.3</v>
      </c>
      <c r="Q238" s="17">
        <v>0.33500000000000002</v>
      </c>
      <c r="R238" s="17">
        <v>0.36700000000000005</v>
      </c>
    </row>
    <row r="239" spans="1:18">
      <c r="A239" t="s">
        <v>106</v>
      </c>
      <c r="B239" t="s">
        <v>158</v>
      </c>
      <c r="C239" t="s">
        <v>252</v>
      </c>
      <c r="D239" t="s">
        <v>85</v>
      </c>
      <c r="E239" t="s">
        <v>72</v>
      </c>
      <c r="F239" s="15" t="s">
        <v>237</v>
      </c>
      <c r="G239" s="15" t="s">
        <v>237</v>
      </c>
      <c r="H239" s="15" t="s">
        <v>237</v>
      </c>
      <c r="I239" s="15" t="s">
        <v>237</v>
      </c>
      <c r="J239" s="15" t="s">
        <v>237</v>
      </c>
      <c r="K239" s="15" t="s">
        <v>237</v>
      </c>
      <c r="L239" s="15" t="s">
        <v>237</v>
      </c>
      <c r="M239" s="15" t="s">
        <v>237</v>
      </c>
      <c r="N239" s="15" t="s">
        <v>237</v>
      </c>
      <c r="O239" s="15" t="s">
        <v>237</v>
      </c>
      <c r="P239" s="15" t="s">
        <v>237</v>
      </c>
      <c r="Q239" s="15" t="s">
        <v>237</v>
      </c>
      <c r="R239" s="15" t="s">
        <v>237</v>
      </c>
    </row>
    <row r="240" spans="1:18">
      <c r="A240" t="s">
        <v>106</v>
      </c>
      <c r="B240" t="s">
        <v>159</v>
      </c>
      <c r="C240" t="s">
        <v>252</v>
      </c>
      <c r="D240" t="s">
        <v>85</v>
      </c>
      <c r="E240" t="s">
        <v>72</v>
      </c>
      <c r="F240" s="15" t="s">
        <v>237</v>
      </c>
      <c r="G240" s="15" t="s">
        <v>237</v>
      </c>
      <c r="H240" s="15" t="s">
        <v>237</v>
      </c>
      <c r="I240" s="15" t="s">
        <v>237</v>
      </c>
      <c r="J240" s="15" t="s">
        <v>237</v>
      </c>
      <c r="K240" s="15" t="s">
        <v>237</v>
      </c>
      <c r="L240" s="15" t="s">
        <v>237</v>
      </c>
      <c r="M240" s="15" t="s">
        <v>237</v>
      </c>
      <c r="N240" s="15" t="s">
        <v>237</v>
      </c>
      <c r="O240" s="15" t="s">
        <v>237</v>
      </c>
      <c r="P240" s="15" t="s">
        <v>237</v>
      </c>
      <c r="Q240" s="15" t="s">
        <v>237</v>
      </c>
      <c r="R240" s="15" t="s">
        <v>237</v>
      </c>
    </row>
    <row r="241" spans="1:18">
      <c r="A241" t="s">
        <v>106</v>
      </c>
      <c r="B241" t="s">
        <v>150</v>
      </c>
      <c r="C241" t="s">
        <v>253</v>
      </c>
      <c r="D241" t="s">
        <v>148</v>
      </c>
      <c r="E241" t="s">
        <v>72</v>
      </c>
      <c r="F241" s="15" t="s">
        <v>237</v>
      </c>
      <c r="G241" s="15" t="s">
        <v>237</v>
      </c>
      <c r="H241" s="15" t="s">
        <v>237</v>
      </c>
      <c r="I241" s="15" t="s">
        <v>237</v>
      </c>
      <c r="J241" s="15" t="s">
        <v>237</v>
      </c>
      <c r="K241" s="19">
        <v>613.5</v>
      </c>
      <c r="L241" s="19">
        <v>570.4</v>
      </c>
      <c r="M241" s="19">
        <v>521.79999999999995</v>
      </c>
      <c r="N241" s="19">
        <v>496.3</v>
      </c>
      <c r="O241" s="19">
        <v>470.8</v>
      </c>
      <c r="P241" s="19">
        <v>445.2</v>
      </c>
      <c r="Q241" s="19">
        <v>425.9</v>
      </c>
      <c r="R241" s="19">
        <v>407.6</v>
      </c>
    </row>
    <row r="242" spans="1:18">
      <c r="A242" t="s">
        <v>106</v>
      </c>
      <c r="B242" t="s">
        <v>151</v>
      </c>
      <c r="C242" t="s">
        <v>253</v>
      </c>
      <c r="D242" t="s">
        <v>148</v>
      </c>
      <c r="E242" t="s">
        <v>72</v>
      </c>
      <c r="F242" s="15" t="s">
        <v>237</v>
      </c>
      <c r="G242" s="15" t="s">
        <v>237</v>
      </c>
      <c r="H242" s="15" t="s">
        <v>237</v>
      </c>
      <c r="I242" s="15" t="s">
        <v>237</v>
      </c>
      <c r="J242" s="15" t="s">
        <v>237</v>
      </c>
      <c r="K242" s="15" t="s">
        <v>237</v>
      </c>
      <c r="L242" s="15" t="s">
        <v>237</v>
      </c>
      <c r="M242" s="15" t="s">
        <v>237</v>
      </c>
      <c r="N242" s="15" t="s">
        <v>237</v>
      </c>
      <c r="O242" s="15" t="s">
        <v>237</v>
      </c>
      <c r="P242" s="15" t="s">
        <v>237</v>
      </c>
      <c r="Q242" s="15" t="s">
        <v>237</v>
      </c>
      <c r="R242" s="15" t="s">
        <v>237</v>
      </c>
    </row>
    <row r="243" spans="1:18">
      <c r="A243" t="s">
        <v>106</v>
      </c>
      <c r="B243" t="s">
        <v>152</v>
      </c>
      <c r="C243" t="s">
        <v>253</v>
      </c>
      <c r="D243" t="s">
        <v>148</v>
      </c>
      <c r="E243" t="s">
        <v>72</v>
      </c>
      <c r="F243" s="15" t="s">
        <v>237</v>
      </c>
      <c r="G243" s="15" t="s">
        <v>237</v>
      </c>
      <c r="H243" s="15" t="s">
        <v>237</v>
      </c>
      <c r="I243" s="15" t="s">
        <v>237</v>
      </c>
      <c r="J243" s="15" t="s">
        <v>237</v>
      </c>
      <c r="K243" s="15" t="s">
        <v>237</v>
      </c>
      <c r="L243" s="15" t="s">
        <v>237</v>
      </c>
      <c r="M243" s="15" t="s">
        <v>237</v>
      </c>
      <c r="N243" s="15" t="s">
        <v>237</v>
      </c>
      <c r="O243" s="15" t="s">
        <v>237</v>
      </c>
      <c r="P243" s="15" t="s">
        <v>237</v>
      </c>
      <c r="Q243" s="15" t="s">
        <v>237</v>
      </c>
      <c r="R243" s="15" t="s">
        <v>237</v>
      </c>
    </row>
    <row r="244" spans="1:18">
      <c r="A244" t="s">
        <v>106</v>
      </c>
      <c r="B244" t="s">
        <v>209</v>
      </c>
      <c r="C244" t="s">
        <v>254</v>
      </c>
      <c r="D244" t="s">
        <v>85</v>
      </c>
      <c r="E244" t="s">
        <v>72</v>
      </c>
      <c r="F244" s="15" t="s">
        <v>237</v>
      </c>
      <c r="G244" s="15" t="s">
        <v>237</v>
      </c>
      <c r="H244" s="15" t="s">
        <v>237</v>
      </c>
      <c r="I244" s="15" t="s">
        <v>237</v>
      </c>
      <c r="J244" s="15" t="s">
        <v>237</v>
      </c>
      <c r="K244" s="15" t="s">
        <v>237</v>
      </c>
      <c r="L244" s="15" t="s">
        <v>237</v>
      </c>
      <c r="M244" s="15" t="s">
        <v>237</v>
      </c>
      <c r="N244" s="15" t="s">
        <v>237</v>
      </c>
      <c r="O244" s="15" t="s">
        <v>237</v>
      </c>
      <c r="P244" s="15" t="s">
        <v>237</v>
      </c>
      <c r="Q244" s="15" t="s">
        <v>237</v>
      </c>
      <c r="R244" s="15" t="s">
        <v>237</v>
      </c>
    </row>
    <row r="245" spans="1:18">
      <c r="A245" t="s">
        <v>106</v>
      </c>
      <c r="B245" t="s">
        <v>210</v>
      </c>
      <c r="C245" t="s">
        <v>255</v>
      </c>
      <c r="D245" t="s">
        <v>85</v>
      </c>
      <c r="E245" t="s">
        <v>72</v>
      </c>
      <c r="F245" s="15" t="s">
        <v>237</v>
      </c>
      <c r="G245" s="15" t="s">
        <v>237</v>
      </c>
      <c r="H245" s="15" t="s">
        <v>237</v>
      </c>
      <c r="I245" s="15" t="s">
        <v>237</v>
      </c>
      <c r="J245" s="15" t="s">
        <v>237</v>
      </c>
      <c r="K245" s="15" t="s">
        <v>237</v>
      </c>
      <c r="L245" s="15" t="s">
        <v>237</v>
      </c>
      <c r="M245" s="15" t="s">
        <v>237</v>
      </c>
      <c r="N245" s="15" t="s">
        <v>237</v>
      </c>
      <c r="O245" s="15" t="s">
        <v>237</v>
      </c>
      <c r="P245" s="15" t="s">
        <v>237</v>
      </c>
      <c r="Q245" s="15" t="s">
        <v>237</v>
      </c>
      <c r="R245" s="15" t="s">
        <v>237</v>
      </c>
    </row>
    <row r="246" spans="1:18">
      <c r="A246" t="s">
        <v>106</v>
      </c>
      <c r="B246" t="s">
        <v>228</v>
      </c>
      <c r="C246" t="s">
        <v>252</v>
      </c>
      <c r="D246" t="s">
        <v>85</v>
      </c>
      <c r="E246" t="s">
        <v>72</v>
      </c>
      <c r="F246" s="15" t="s">
        <v>237</v>
      </c>
      <c r="G246" s="15" t="s">
        <v>237</v>
      </c>
      <c r="H246" s="15" t="s">
        <v>237</v>
      </c>
      <c r="I246" s="15" t="s">
        <v>237</v>
      </c>
      <c r="J246" s="15" t="s">
        <v>237</v>
      </c>
      <c r="K246" s="15" t="s">
        <v>237</v>
      </c>
      <c r="L246" s="15" t="s">
        <v>237</v>
      </c>
      <c r="M246" s="17">
        <v>4.7E-2</v>
      </c>
      <c r="N246" s="17">
        <v>5.2000000000000005E-2</v>
      </c>
      <c r="O246" s="17">
        <v>6.3E-2</v>
      </c>
      <c r="P246" s="17">
        <v>6.8000000000000005E-2</v>
      </c>
      <c r="Q246" s="17">
        <v>7.2999999999999995E-2</v>
      </c>
      <c r="R246" s="17">
        <v>7.8E-2</v>
      </c>
    </row>
    <row r="247" spans="1:18">
      <c r="A247" t="s">
        <v>106</v>
      </c>
      <c r="B247" t="s">
        <v>229</v>
      </c>
      <c r="C247" t="s">
        <v>252</v>
      </c>
      <c r="D247" t="s">
        <v>85</v>
      </c>
      <c r="E247" t="s">
        <v>72</v>
      </c>
      <c r="F247" s="15" t="s">
        <v>237</v>
      </c>
      <c r="G247" s="15" t="s">
        <v>237</v>
      </c>
      <c r="H247" s="15" t="s">
        <v>237</v>
      </c>
      <c r="I247" s="15" t="s">
        <v>237</v>
      </c>
      <c r="J247" s="15" t="s">
        <v>237</v>
      </c>
      <c r="K247" s="15" t="s">
        <v>237</v>
      </c>
      <c r="L247" s="15" t="s">
        <v>237</v>
      </c>
      <c r="M247" s="15" t="s">
        <v>237</v>
      </c>
      <c r="N247" s="15" t="s">
        <v>237</v>
      </c>
      <c r="O247" s="15" t="s">
        <v>237</v>
      </c>
      <c r="P247" s="15" t="s">
        <v>237</v>
      </c>
      <c r="Q247" s="15" t="s">
        <v>237</v>
      </c>
      <c r="R247" s="15" t="s">
        <v>237</v>
      </c>
    </row>
    <row r="248" spans="1:18">
      <c r="A248" t="s">
        <v>106</v>
      </c>
      <c r="B248" t="s">
        <v>230</v>
      </c>
      <c r="C248" t="s">
        <v>252</v>
      </c>
      <c r="D248" t="s">
        <v>85</v>
      </c>
      <c r="E248" t="s">
        <v>72</v>
      </c>
      <c r="F248" s="15" t="s">
        <v>237</v>
      </c>
      <c r="G248" s="15" t="s">
        <v>237</v>
      </c>
      <c r="H248" s="15" t="s">
        <v>237</v>
      </c>
      <c r="I248" s="15" t="s">
        <v>237</v>
      </c>
      <c r="J248" s="15" t="s">
        <v>237</v>
      </c>
      <c r="K248" s="15" t="s">
        <v>237</v>
      </c>
      <c r="L248" s="15" t="s">
        <v>237</v>
      </c>
      <c r="M248" s="15" t="s">
        <v>237</v>
      </c>
      <c r="N248" s="15" t="s">
        <v>237</v>
      </c>
      <c r="O248" s="15" t="s">
        <v>237</v>
      </c>
      <c r="P248" s="15" t="s">
        <v>237</v>
      </c>
      <c r="Q248" s="15" t="s">
        <v>237</v>
      </c>
      <c r="R248" s="15" t="s">
        <v>237</v>
      </c>
    </row>
    <row r="249" spans="1:18">
      <c r="A249" t="s">
        <v>106</v>
      </c>
      <c r="B249" t="s">
        <v>136</v>
      </c>
      <c r="C249" t="s">
        <v>256</v>
      </c>
      <c r="D249" t="s">
        <v>257</v>
      </c>
      <c r="E249" t="s">
        <v>72</v>
      </c>
      <c r="F249" s="15" t="s">
        <v>237</v>
      </c>
      <c r="G249" s="15" t="s">
        <v>237</v>
      </c>
      <c r="H249" s="15" t="s">
        <v>237</v>
      </c>
      <c r="I249" s="15" t="s">
        <v>237</v>
      </c>
      <c r="J249" s="15" t="s">
        <v>237</v>
      </c>
      <c r="K249" s="19">
        <v>138.69999999999999</v>
      </c>
      <c r="L249" s="19">
        <v>139.69999999999999</v>
      </c>
      <c r="M249" s="19">
        <v>136.9</v>
      </c>
      <c r="N249" s="19">
        <v>136.1</v>
      </c>
      <c r="O249" s="19">
        <v>135.30000000000001</v>
      </c>
      <c r="P249" s="19">
        <v>134.61000000000001</v>
      </c>
      <c r="Q249" s="19">
        <v>133.88999999999999</v>
      </c>
      <c r="R249" s="19">
        <v>133.30000000000001</v>
      </c>
    </row>
    <row r="250" spans="1:18">
      <c r="A250" t="s">
        <v>106</v>
      </c>
      <c r="B250" t="s">
        <v>137</v>
      </c>
      <c r="C250" t="s">
        <v>256</v>
      </c>
      <c r="D250" t="s">
        <v>257</v>
      </c>
      <c r="E250" t="s">
        <v>72</v>
      </c>
      <c r="F250" s="15" t="s">
        <v>237</v>
      </c>
      <c r="G250" s="15" t="s">
        <v>237</v>
      </c>
      <c r="H250" s="15" t="s">
        <v>237</v>
      </c>
      <c r="I250" s="15" t="s">
        <v>237</v>
      </c>
      <c r="J250" s="15" t="s">
        <v>237</v>
      </c>
      <c r="K250" s="15" t="s">
        <v>237</v>
      </c>
      <c r="L250" s="15" t="s">
        <v>237</v>
      </c>
      <c r="M250" s="15" t="s">
        <v>237</v>
      </c>
      <c r="N250" s="15" t="s">
        <v>237</v>
      </c>
      <c r="O250" s="15" t="s">
        <v>237</v>
      </c>
      <c r="P250" s="15" t="s">
        <v>237</v>
      </c>
      <c r="Q250" s="15" t="s">
        <v>237</v>
      </c>
      <c r="R250" s="15" t="s">
        <v>237</v>
      </c>
    </row>
    <row r="251" spans="1:18">
      <c r="A251" t="s">
        <v>106</v>
      </c>
      <c r="B251" t="s">
        <v>138</v>
      </c>
      <c r="C251" t="s">
        <v>256</v>
      </c>
      <c r="D251" t="s">
        <v>257</v>
      </c>
      <c r="E251" t="s">
        <v>72</v>
      </c>
      <c r="F251" s="15" t="s">
        <v>237</v>
      </c>
      <c r="G251" s="15" t="s">
        <v>237</v>
      </c>
      <c r="H251" s="15" t="s">
        <v>237</v>
      </c>
      <c r="I251" s="15" t="s">
        <v>237</v>
      </c>
      <c r="J251" s="15" t="s">
        <v>237</v>
      </c>
      <c r="K251" s="15" t="s">
        <v>237</v>
      </c>
      <c r="L251" s="15" t="s">
        <v>237</v>
      </c>
      <c r="M251" s="15" t="s">
        <v>237</v>
      </c>
      <c r="N251" s="15" t="s">
        <v>237</v>
      </c>
      <c r="O251" s="15" t="s">
        <v>237</v>
      </c>
      <c r="P251" s="15" t="s">
        <v>237</v>
      </c>
      <c r="Q251" s="15" t="s">
        <v>237</v>
      </c>
      <c r="R251" s="15" t="s">
        <v>237</v>
      </c>
    </row>
    <row r="252" spans="1:18">
      <c r="A252" t="s">
        <v>106</v>
      </c>
      <c r="B252" t="s">
        <v>141</v>
      </c>
      <c r="C252" t="s">
        <v>258</v>
      </c>
      <c r="D252" t="s">
        <v>257</v>
      </c>
      <c r="E252" t="s">
        <v>72</v>
      </c>
      <c r="F252" s="19">
        <v>145.19999999999999</v>
      </c>
      <c r="G252" s="19">
        <v>146.4</v>
      </c>
      <c r="H252" s="19">
        <v>144.1</v>
      </c>
      <c r="I252" s="19">
        <v>152.19999999999999</v>
      </c>
      <c r="J252" s="19">
        <v>143.9</v>
      </c>
      <c r="K252" s="19">
        <v>138.69999999999999</v>
      </c>
      <c r="L252" s="19">
        <v>138.19999999999999</v>
      </c>
      <c r="M252" s="19">
        <v>137.19999999999999</v>
      </c>
      <c r="N252" s="19">
        <v>136.4</v>
      </c>
      <c r="O252" s="19">
        <v>136</v>
      </c>
      <c r="P252" s="19">
        <v>135.5</v>
      </c>
      <c r="Q252" s="19">
        <v>135.1</v>
      </c>
      <c r="R252" s="19">
        <v>134.69999999999999</v>
      </c>
    </row>
    <row r="253" spans="1:18">
      <c r="A253" t="s">
        <v>106</v>
      </c>
      <c r="B253" t="s">
        <v>142</v>
      </c>
      <c r="C253" t="s">
        <v>258</v>
      </c>
      <c r="D253" t="s">
        <v>257</v>
      </c>
      <c r="E253" t="s">
        <v>72</v>
      </c>
      <c r="F253" s="15" t="s">
        <v>237</v>
      </c>
      <c r="G253" s="15" t="s">
        <v>237</v>
      </c>
      <c r="H253" s="15" t="s">
        <v>237</v>
      </c>
      <c r="I253" s="15" t="s">
        <v>237</v>
      </c>
      <c r="J253" s="15" t="s">
        <v>237</v>
      </c>
      <c r="K253" s="15" t="s">
        <v>237</v>
      </c>
      <c r="L253" s="15" t="s">
        <v>237</v>
      </c>
      <c r="M253" s="15" t="s">
        <v>237</v>
      </c>
      <c r="N253" s="15" t="s">
        <v>237</v>
      </c>
      <c r="O253" s="15" t="s">
        <v>237</v>
      </c>
      <c r="P253" s="15" t="s">
        <v>237</v>
      </c>
      <c r="Q253" s="15" t="s">
        <v>237</v>
      </c>
      <c r="R253" s="15" t="s">
        <v>237</v>
      </c>
    </row>
    <row r="254" spans="1:18">
      <c r="A254" t="s">
        <v>106</v>
      </c>
      <c r="B254" t="s">
        <v>143</v>
      </c>
      <c r="C254" t="s">
        <v>258</v>
      </c>
      <c r="D254" t="s">
        <v>257</v>
      </c>
      <c r="E254" t="s">
        <v>72</v>
      </c>
      <c r="F254" s="15" t="s">
        <v>237</v>
      </c>
      <c r="G254" s="15" t="s">
        <v>237</v>
      </c>
      <c r="H254" s="15" t="s">
        <v>237</v>
      </c>
      <c r="I254" s="15" t="s">
        <v>237</v>
      </c>
      <c r="J254" s="15" t="s">
        <v>237</v>
      </c>
      <c r="K254" s="15" t="s">
        <v>237</v>
      </c>
      <c r="L254" s="15" t="s">
        <v>237</v>
      </c>
      <c r="M254" s="15" t="s">
        <v>237</v>
      </c>
      <c r="N254" s="15" t="s">
        <v>237</v>
      </c>
      <c r="O254" s="15" t="s">
        <v>237</v>
      </c>
      <c r="P254" s="15" t="s">
        <v>237</v>
      </c>
      <c r="Q254" s="15" t="s">
        <v>237</v>
      </c>
      <c r="R254" s="15" t="s">
        <v>237</v>
      </c>
    </row>
    <row r="255" spans="1:18">
      <c r="A255" t="s">
        <v>107</v>
      </c>
      <c r="B255" t="s">
        <v>212</v>
      </c>
      <c r="C255" t="s">
        <v>234</v>
      </c>
      <c r="D255" t="s">
        <v>235</v>
      </c>
      <c r="E255" t="s">
        <v>72</v>
      </c>
      <c r="F255" s="88">
        <v>9.2708333333333341E-3</v>
      </c>
      <c r="G255" s="88">
        <v>6.4583333333333333E-3</v>
      </c>
      <c r="H255" s="88">
        <v>7.0717592592592594E-3</v>
      </c>
      <c r="I255" s="88">
        <v>3.3047569444444444E-3</v>
      </c>
      <c r="J255" s="88">
        <v>5.568032407407407E-3</v>
      </c>
      <c r="K255" s="88">
        <v>2.6908541666666667E-2</v>
      </c>
      <c r="L255" s="88">
        <v>6.7059722222222217E-3</v>
      </c>
      <c r="M255" s="88">
        <v>5.3356481481481484E-3</v>
      </c>
      <c r="N255" s="88">
        <v>3.472222222222222E-3</v>
      </c>
      <c r="O255" s="88">
        <v>3.472222222222222E-3</v>
      </c>
      <c r="P255" s="88">
        <v>3.472222222222222E-3</v>
      </c>
      <c r="Q255" s="88">
        <v>3.472222222222222E-3</v>
      </c>
      <c r="R255" s="88">
        <v>3.472222222222222E-3</v>
      </c>
    </row>
    <row r="256" spans="1:18">
      <c r="A256" t="s">
        <v>107</v>
      </c>
      <c r="B256" t="s">
        <v>208</v>
      </c>
      <c r="C256" t="s">
        <v>236</v>
      </c>
      <c r="D256" t="s">
        <v>85</v>
      </c>
      <c r="E256" t="s">
        <v>72</v>
      </c>
      <c r="F256" s="15" t="s">
        <v>237</v>
      </c>
      <c r="G256" s="15" t="s">
        <v>237</v>
      </c>
      <c r="H256" s="15" t="s">
        <v>237</v>
      </c>
      <c r="I256" s="17">
        <v>-1.7434061209579237E-2</v>
      </c>
      <c r="J256" s="17">
        <v>-1.4093988074113993E-2</v>
      </c>
      <c r="K256" s="17">
        <v>-4.8612349886374313E-3</v>
      </c>
      <c r="L256" s="17">
        <v>2.5192490352276171E-2</v>
      </c>
      <c r="M256" s="17">
        <v>4.5124441010315534E-2</v>
      </c>
      <c r="N256" s="17">
        <v>5.7838895740897581E-2</v>
      </c>
      <c r="O256" s="17">
        <v>7.1030539794636166E-2</v>
      </c>
      <c r="P256" s="17">
        <v>7.9362104460154848E-2</v>
      </c>
      <c r="Q256" s="17">
        <v>8.7693669125674306E-2</v>
      </c>
      <c r="R256" s="17">
        <v>9.6025233791192613E-2</v>
      </c>
    </row>
    <row r="257" spans="1:18">
      <c r="A257" t="s">
        <v>107</v>
      </c>
      <c r="B257" t="s">
        <v>153</v>
      </c>
      <c r="C257" t="s">
        <v>238</v>
      </c>
      <c r="D257" t="s">
        <v>148</v>
      </c>
      <c r="E257" t="s">
        <v>72</v>
      </c>
      <c r="F257" s="16">
        <v>449.4</v>
      </c>
      <c r="G257" s="16">
        <v>452</v>
      </c>
      <c r="H257" s="16">
        <v>439.8</v>
      </c>
      <c r="I257" s="16">
        <v>424.7</v>
      </c>
      <c r="J257" s="16">
        <v>413.9</v>
      </c>
      <c r="K257" s="16">
        <v>423.00920046009912</v>
      </c>
      <c r="L257" s="16">
        <v>408.63936374118441</v>
      </c>
      <c r="M257" s="16">
        <v>364.8</v>
      </c>
      <c r="N257" s="16">
        <v>377.06063625881569</v>
      </c>
      <c r="O257" s="16">
        <v>367.53936374118439</v>
      </c>
      <c r="P257" s="16">
        <v>333.89999999999981</v>
      </c>
      <c r="Q257" s="16">
        <v>348.26063625881562</v>
      </c>
      <c r="R257" s="16">
        <v>339.33936374118451</v>
      </c>
    </row>
    <row r="258" spans="1:18">
      <c r="A258" t="s">
        <v>107</v>
      </c>
      <c r="B258" t="s">
        <v>154</v>
      </c>
      <c r="C258" t="s">
        <v>239</v>
      </c>
      <c r="D258" t="s">
        <v>148</v>
      </c>
      <c r="E258" t="s">
        <v>72</v>
      </c>
      <c r="F258" s="15" t="s">
        <v>237</v>
      </c>
      <c r="G258" s="15" t="s">
        <v>237</v>
      </c>
      <c r="H258" s="15" t="s">
        <v>237</v>
      </c>
      <c r="I258" s="15" t="s">
        <v>237</v>
      </c>
      <c r="J258" s="15" t="s">
        <v>237</v>
      </c>
      <c r="K258" s="15" t="s">
        <v>237</v>
      </c>
      <c r="L258" s="15" t="s">
        <v>237</v>
      </c>
      <c r="M258" s="15" t="s">
        <v>237</v>
      </c>
      <c r="N258" s="15" t="s">
        <v>237</v>
      </c>
      <c r="O258" s="15" t="s">
        <v>237</v>
      </c>
      <c r="P258" s="15" t="s">
        <v>237</v>
      </c>
      <c r="Q258" s="15" t="s">
        <v>237</v>
      </c>
      <c r="R258" s="15" t="s">
        <v>237</v>
      </c>
    </row>
    <row r="259" spans="1:18">
      <c r="A259" t="s">
        <v>107</v>
      </c>
      <c r="B259" t="s">
        <v>155</v>
      </c>
      <c r="C259" t="s">
        <v>240</v>
      </c>
      <c r="D259" t="s">
        <v>148</v>
      </c>
      <c r="E259" t="s">
        <v>72</v>
      </c>
      <c r="F259" s="15" t="s">
        <v>237</v>
      </c>
      <c r="G259" s="15" t="s">
        <v>237</v>
      </c>
      <c r="H259" s="15" t="s">
        <v>237</v>
      </c>
      <c r="I259" s="15" t="s">
        <v>237</v>
      </c>
      <c r="J259" s="15" t="s">
        <v>237</v>
      </c>
      <c r="K259" s="15" t="s">
        <v>237</v>
      </c>
      <c r="L259" s="15" t="s">
        <v>237</v>
      </c>
      <c r="M259" s="15" t="s">
        <v>237</v>
      </c>
      <c r="N259" s="15" t="s">
        <v>237</v>
      </c>
      <c r="O259" s="15" t="s">
        <v>237</v>
      </c>
      <c r="P259" s="15" t="s">
        <v>237</v>
      </c>
      <c r="Q259" s="15" t="s">
        <v>237</v>
      </c>
      <c r="R259" s="15" t="s">
        <v>237</v>
      </c>
    </row>
    <row r="260" spans="1:18">
      <c r="A260" t="s">
        <v>107</v>
      </c>
      <c r="B260" t="s">
        <v>205</v>
      </c>
      <c r="C260" t="s">
        <v>241</v>
      </c>
      <c r="D260" t="s">
        <v>85</v>
      </c>
      <c r="E260" t="s">
        <v>72</v>
      </c>
      <c r="F260" s="15" t="s">
        <v>237</v>
      </c>
      <c r="G260" s="15" t="s">
        <v>237</v>
      </c>
      <c r="H260" s="15" t="s">
        <v>237</v>
      </c>
      <c r="I260" s="17">
        <v>1.8416343572919807E-2</v>
      </c>
      <c r="J260" s="17">
        <v>4.6823739934386994E-2</v>
      </c>
      <c r="K260" s="17">
        <v>5.9342976095959427E-2</v>
      </c>
      <c r="L260" s="17">
        <v>7.1317801818309295E-2</v>
      </c>
      <c r="M260" s="17">
        <v>0.10792680867783808</v>
      </c>
      <c r="N260" s="17">
        <v>0.14218610199821041</v>
      </c>
      <c r="O260" s="17">
        <v>0.17283030122278553</v>
      </c>
      <c r="P260" s="17">
        <v>0.1958693707127945</v>
      </c>
      <c r="Q260" s="17">
        <v>0.21734267819862826</v>
      </c>
      <c r="R260" s="17">
        <v>0.23836862511184015</v>
      </c>
    </row>
    <row r="261" spans="1:18">
      <c r="A261" t="s">
        <v>107</v>
      </c>
      <c r="B261" t="s">
        <v>206</v>
      </c>
      <c r="C261" t="s">
        <v>242</v>
      </c>
      <c r="D261" t="s">
        <v>85</v>
      </c>
      <c r="E261" t="s">
        <v>72</v>
      </c>
      <c r="F261" s="15" t="s">
        <v>237</v>
      </c>
      <c r="G261" s="15" t="s">
        <v>237</v>
      </c>
      <c r="H261" s="15" t="s">
        <v>237</v>
      </c>
      <c r="I261" s="15" t="s">
        <v>237</v>
      </c>
      <c r="J261" s="15" t="s">
        <v>237</v>
      </c>
      <c r="K261" s="15" t="s">
        <v>237</v>
      </c>
      <c r="L261" s="15" t="s">
        <v>237</v>
      </c>
      <c r="M261" s="15" t="s">
        <v>237</v>
      </c>
      <c r="N261" s="15" t="s">
        <v>237</v>
      </c>
      <c r="O261" s="15" t="s">
        <v>237</v>
      </c>
      <c r="P261" s="15" t="s">
        <v>237</v>
      </c>
      <c r="Q261" s="15" t="s">
        <v>237</v>
      </c>
      <c r="R261" s="15" t="s">
        <v>237</v>
      </c>
    </row>
    <row r="262" spans="1:18">
      <c r="A262" t="s">
        <v>107</v>
      </c>
      <c r="B262" t="s">
        <v>207</v>
      </c>
      <c r="C262" t="s">
        <v>243</v>
      </c>
      <c r="D262" t="s">
        <v>85</v>
      </c>
      <c r="E262" t="s">
        <v>72</v>
      </c>
      <c r="F262" s="15" t="s">
        <v>237</v>
      </c>
      <c r="G262" s="15" t="s">
        <v>237</v>
      </c>
      <c r="H262" s="15" t="s">
        <v>237</v>
      </c>
      <c r="I262" s="15" t="s">
        <v>237</v>
      </c>
      <c r="J262" s="15" t="s">
        <v>237</v>
      </c>
      <c r="K262" s="15" t="s">
        <v>237</v>
      </c>
      <c r="L262" s="15" t="s">
        <v>237</v>
      </c>
      <c r="M262" s="15" t="s">
        <v>237</v>
      </c>
      <c r="N262" s="15" t="s">
        <v>237</v>
      </c>
      <c r="O262" s="15" t="s">
        <v>237</v>
      </c>
      <c r="P262" s="15" t="s">
        <v>237</v>
      </c>
      <c r="Q262" s="15" t="s">
        <v>237</v>
      </c>
      <c r="R262" s="15" t="s">
        <v>237</v>
      </c>
    </row>
    <row r="263" spans="1:18">
      <c r="A263" t="s">
        <v>107</v>
      </c>
      <c r="B263" t="s">
        <v>214</v>
      </c>
      <c r="C263" t="s">
        <v>244</v>
      </c>
      <c r="D263" t="s">
        <v>245</v>
      </c>
      <c r="E263" t="s">
        <v>72</v>
      </c>
      <c r="F263" s="18">
        <v>4.0142776788366739</v>
      </c>
      <c r="G263" s="18">
        <v>2.8665186729155576</v>
      </c>
      <c r="H263" s="18">
        <v>4.3501990164226676</v>
      </c>
      <c r="I263" s="18">
        <v>4.4666651983349119</v>
      </c>
      <c r="J263" s="18">
        <v>2.9789724728965923</v>
      </c>
      <c r="K263" s="18">
        <v>2.3186851351841531</v>
      </c>
      <c r="L263" s="18">
        <v>4.3495279508333278</v>
      </c>
      <c r="M263" s="18">
        <v>2.8806685010543118</v>
      </c>
      <c r="N263" s="18">
        <v>2.3153001393130226</v>
      </c>
      <c r="O263" s="18">
        <v>2.227639019566376</v>
      </c>
      <c r="P263" s="18">
        <v>2.137958248818328</v>
      </c>
      <c r="Q263" s="18">
        <v>2.0487214971292205</v>
      </c>
      <c r="R263" s="18">
        <v>1.961512053756113</v>
      </c>
    </row>
    <row r="264" spans="1:18">
      <c r="A264" t="s">
        <v>107</v>
      </c>
      <c r="B264" t="s">
        <v>213</v>
      </c>
      <c r="C264" t="s">
        <v>246</v>
      </c>
      <c r="D264" t="s">
        <v>245</v>
      </c>
      <c r="E264" t="s">
        <v>72</v>
      </c>
      <c r="F264" s="18">
        <v>19.739629908329096</v>
      </c>
      <c r="G264" s="18">
        <v>18.369058593975584</v>
      </c>
      <c r="H264" s="18">
        <v>18.324732139975133</v>
      </c>
      <c r="I264" s="18">
        <v>20.113208378300993</v>
      </c>
      <c r="J264" s="18">
        <v>18.121354544316219</v>
      </c>
      <c r="K264" s="18">
        <v>17.125269987202806</v>
      </c>
      <c r="L264" s="18">
        <v>20.358327313940222</v>
      </c>
      <c r="M264" s="18">
        <v>15.664886506229802</v>
      </c>
      <c r="N264" s="18">
        <v>16.869021137718683</v>
      </c>
      <c r="O264" s="18">
        <v>16.070018699378199</v>
      </c>
      <c r="P264" s="18">
        <v>15.270331858226593</v>
      </c>
      <c r="Q264" s="18">
        <v>14.468403437834198</v>
      </c>
      <c r="R264" s="18">
        <v>13.64828317124009</v>
      </c>
    </row>
    <row r="265" spans="1:18">
      <c r="A265" t="s">
        <v>107</v>
      </c>
      <c r="B265" t="s">
        <v>167</v>
      </c>
      <c r="C265" t="s">
        <v>247</v>
      </c>
      <c r="D265" t="s">
        <v>248</v>
      </c>
      <c r="E265" t="s">
        <v>72</v>
      </c>
      <c r="F265" s="18">
        <v>3315.665</v>
      </c>
      <c r="G265" s="18">
        <v>3342.0329999999999</v>
      </c>
      <c r="H265" s="18">
        <v>3376.857</v>
      </c>
      <c r="I265" s="18">
        <v>3405.2249999999999</v>
      </c>
      <c r="J265" s="18">
        <v>3434.07</v>
      </c>
      <c r="K265" s="18">
        <v>3454.5440769230772</v>
      </c>
      <c r="L265" s="18">
        <v>3469.3420000000001</v>
      </c>
      <c r="M265" s="18">
        <v>3495.7163576143612</v>
      </c>
      <c r="N265" s="18">
        <v>3520.061983159645</v>
      </c>
      <c r="O265" s="18">
        <v>3546.3555498043779</v>
      </c>
      <c r="P265" s="18">
        <v>3578.180258771768</v>
      </c>
      <c r="Q265" s="18">
        <v>3612.008762718252</v>
      </c>
      <c r="R265" s="18">
        <v>3645.1471130694381</v>
      </c>
    </row>
    <row r="266" spans="1:18">
      <c r="A266" t="s">
        <v>107</v>
      </c>
      <c r="B266" t="s">
        <v>222</v>
      </c>
      <c r="C266" t="s">
        <v>249</v>
      </c>
      <c r="D266" t="s">
        <v>235</v>
      </c>
      <c r="E266" t="s">
        <v>72</v>
      </c>
      <c r="F266" s="15" t="s">
        <v>237</v>
      </c>
      <c r="G266" s="15" t="s">
        <v>237</v>
      </c>
      <c r="H266" s="15" t="s">
        <v>237</v>
      </c>
      <c r="I266" s="15" t="s">
        <v>237</v>
      </c>
      <c r="J266" s="15" t="s">
        <v>237</v>
      </c>
      <c r="K266" s="15" t="s">
        <v>237</v>
      </c>
      <c r="L266" s="15" t="s">
        <v>237</v>
      </c>
      <c r="M266" s="76">
        <v>3.472222222222222E-3</v>
      </c>
      <c r="N266" s="76">
        <v>3.472222222222222E-3</v>
      </c>
      <c r="O266" s="76">
        <v>3.472222222222222E-3</v>
      </c>
      <c r="P266" s="76">
        <v>3.472222222222222E-3</v>
      </c>
      <c r="Q266" s="76">
        <v>3.472222222222222E-3</v>
      </c>
      <c r="R266" s="76">
        <v>3.47E-3</v>
      </c>
    </row>
    <row r="267" spans="1:18">
      <c r="A267" t="s">
        <v>107</v>
      </c>
      <c r="B267" t="s">
        <v>225</v>
      </c>
      <c r="C267" t="s">
        <v>250</v>
      </c>
      <c r="D267" t="s">
        <v>245</v>
      </c>
      <c r="E267" t="s">
        <v>72</v>
      </c>
      <c r="F267" s="15" t="s">
        <v>237</v>
      </c>
      <c r="G267" s="15" t="s">
        <v>237</v>
      </c>
      <c r="H267" s="15" t="s">
        <v>237</v>
      </c>
      <c r="I267" s="15" t="s">
        <v>237</v>
      </c>
      <c r="J267" s="15" t="s">
        <v>237</v>
      </c>
      <c r="K267" s="15" t="s">
        <v>237</v>
      </c>
      <c r="L267" s="15" t="s">
        <v>237</v>
      </c>
      <c r="M267" s="18">
        <v>2.65</v>
      </c>
      <c r="N267" s="18">
        <v>2.4379999999999997</v>
      </c>
      <c r="O267" s="18">
        <v>2.2259999999999995</v>
      </c>
      <c r="P267" s="18">
        <v>2.0139999999999993</v>
      </c>
      <c r="Q267" s="18">
        <v>1.8019999999999994</v>
      </c>
      <c r="R267" s="18">
        <v>1.59</v>
      </c>
    </row>
    <row r="268" spans="1:18">
      <c r="A268" t="s">
        <v>107</v>
      </c>
      <c r="B268" t="s">
        <v>227</v>
      </c>
      <c r="C268" t="s">
        <v>251</v>
      </c>
      <c r="D268" t="s">
        <v>245</v>
      </c>
      <c r="E268" t="s">
        <v>72</v>
      </c>
      <c r="F268" s="15" t="s">
        <v>237</v>
      </c>
      <c r="G268" s="15" t="s">
        <v>237</v>
      </c>
      <c r="H268" s="15" t="s">
        <v>237</v>
      </c>
      <c r="I268" s="15" t="s">
        <v>237</v>
      </c>
      <c r="J268" s="15" t="s">
        <v>237</v>
      </c>
      <c r="K268" s="15" t="s">
        <v>237</v>
      </c>
      <c r="L268" s="15" t="s">
        <v>237</v>
      </c>
      <c r="M268" s="18">
        <v>17.670000000000002</v>
      </c>
      <c r="N268" s="18">
        <v>17.21</v>
      </c>
      <c r="O268" s="18">
        <v>16.75</v>
      </c>
      <c r="P268" s="18">
        <v>16.29</v>
      </c>
      <c r="Q268" s="18">
        <v>15.829999999999998</v>
      </c>
      <c r="R268" s="18">
        <v>15.37</v>
      </c>
    </row>
    <row r="269" spans="1:18">
      <c r="A269" t="s">
        <v>107</v>
      </c>
      <c r="B269" t="s">
        <v>157</v>
      </c>
      <c r="C269" t="s">
        <v>252</v>
      </c>
      <c r="D269" t="s">
        <v>85</v>
      </c>
      <c r="E269" t="s">
        <v>72</v>
      </c>
      <c r="F269" s="15" t="s">
        <v>237</v>
      </c>
      <c r="G269" s="15" t="s">
        <v>237</v>
      </c>
      <c r="H269" s="15" t="s">
        <v>237</v>
      </c>
      <c r="I269" s="15" t="s">
        <v>237</v>
      </c>
      <c r="J269" s="15" t="s">
        <v>237</v>
      </c>
      <c r="K269" s="15" t="s">
        <v>237</v>
      </c>
      <c r="L269" s="15" t="s">
        <v>237</v>
      </c>
      <c r="M269" s="17">
        <v>9.8000000000000004E-2</v>
      </c>
      <c r="N269" s="17">
        <v>0.13900000000000001</v>
      </c>
      <c r="O269" s="17">
        <v>0.17599999999999999</v>
      </c>
      <c r="P269" s="17">
        <v>0.19699999999999998</v>
      </c>
      <c r="Q269" s="17">
        <v>0.218</v>
      </c>
      <c r="R269" s="17">
        <v>0.23899999999999999</v>
      </c>
    </row>
    <row r="270" spans="1:18">
      <c r="A270" t="s">
        <v>107</v>
      </c>
      <c r="B270" t="s">
        <v>158</v>
      </c>
      <c r="C270" t="s">
        <v>252</v>
      </c>
      <c r="D270" t="s">
        <v>85</v>
      </c>
      <c r="E270" t="s">
        <v>72</v>
      </c>
      <c r="F270" s="15" t="s">
        <v>237</v>
      </c>
      <c r="G270" s="15" t="s">
        <v>237</v>
      </c>
      <c r="H270" s="15" t="s">
        <v>237</v>
      </c>
      <c r="I270" s="15" t="s">
        <v>237</v>
      </c>
      <c r="J270" s="15" t="s">
        <v>237</v>
      </c>
      <c r="K270" s="15" t="s">
        <v>237</v>
      </c>
      <c r="L270" s="15" t="s">
        <v>237</v>
      </c>
      <c r="M270" s="15" t="s">
        <v>237</v>
      </c>
      <c r="N270" s="15" t="s">
        <v>237</v>
      </c>
      <c r="O270" s="15" t="s">
        <v>237</v>
      </c>
      <c r="P270" s="15" t="s">
        <v>237</v>
      </c>
      <c r="Q270" s="15" t="s">
        <v>237</v>
      </c>
      <c r="R270" s="15" t="s">
        <v>237</v>
      </c>
    </row>
    <row r="271" spans="1:18">
      <c r="A271" t="s">
        <v>107</v>
      </c>
      <c r="B271" t="s">
        <v>159</v>
      </c>
      <c r="C271" t="s">
        <v>252</v>
      </c>
      <c r="D271" t="s">
        <v>85</v>
      </c>
      <c r="E271" t="s">
        <v>72</v>
      </c>
      <c r="F271" s="15" t="s">
        <v>237</v>
      </c>
      <c r="G271" s="15" t="s">
        <v>237</v>
      </c>
      <c r="H271" s="15" t="s">
        <v>237</v>
      </c>
      <c r="I271" s="15" t="s">
        <v>237</v>
      </c>
      <c r="J271" s="15" t="s">
        <v>237</v>
      </c>
      <c r="K271" s="15" t="s">
        <v>237</v>
      </c>
      <c r="L271" s="15" t="s">
        <v>237</v>
      </c>
      <c r="M271" s="15" t="s">
        <v>237</v>
      </c>
      <c r="N271" s="15" t="s">
        <v>237</v>
      </c>
      <c r="O271" s="15" t="s">
        <v>237</v>
      </c>
      <c r="P271" s="15" t="s">
        <v>237</v>
      </c>
      <c r="Q271" s="15" t="s">
        <v>237</v>
      </c>
      <c r="R271" s="15" t="s">
        <v>237</v>
      </c>
    </row>
    <row r="272" spans="1:18">
      <c r="A272" t="s">
        <v>107</v>
      </c>
      <c r="B272" t="s">
        <v>150</v>
      </c>
      <c r="C272" t="s">
        <v>253</v>
      </c>
      <c r="D272" t="s">
        <v>148</v>
      </c>
      <c r="E272" t="s">
        <v>72</v>
      </c>
      <c r="F272" s="15" t="s">
        <v>237</v>
      </c>
      <c r="G272" s="15" t="s">
        <v>237</v>
      </c>
      <c r="H272" s="15" t="s">
        <v>237</v>
      </c>
      <c r="I272" s="15" t="s">
        <v>237</v>
      </c>
      <c r="J272" s="15" t="s">
        <v>237</v>
      </c>
      <c r="K272" s="19">
        <v>423</v>
      </c>
      <c r="L272" s="19">
        <v>408.6</v>
      </c>
      <c r="M272" s="19">
        <v>378.1</v>
      </c>
      <c r="N272" s="19">
        <v>368.6</v>
      </c>
      <c r="O272" s="19">
        <v>359.1</v>
      </c>
      <c r="P272" s="19">
        <v>349.6</v>
      </c>
      <c r="Q272" s="19">
        <v>340.1</v>
      </c>
      <c r="R272" s="19">
        <v>330.6</v>
      </c>
    </row>
    <row r="273" spans="1:18">
      <c r="A273" t="s">
        <v>107</v>
      </c>
      <c r="B273" t="s">
        <v>151</v>
      </c>
      <c r="C273" t="s">
        <v>253</v>
      </c>
      <c r="D273" t="s">
        <v>148</v>
      </c>
      <c r="E273" t="s">
        <v>72</v>
      </c>
      <c r="F273" s="15" t="s">
        <v>237</v>
      </c>
      <c r="G273" s="15" t="s">
        <v>237</v>
      </c>
      <c r="H273" s="15" t="s">
        <v>237</v>
      </c>
      <c r="I273" s="15" t="s">
        <v>237</v>
      </c>
      <c r="J273" s="15" t="s">
        <v>237</v>
      </c>
      <c r="K273" s="15" t="s">
        <v>237</v>
      </c>
      <c r="L273" s="15" t="s">
        <v>237</v>
      </c>
      <c r="M273" s="15" t="s">
        <v>237</v>
      </c>
      <c r="N273" s="15" t="s">
        <v>237</v>
      </c>
      <c r="O273" s="15" t="s">
        <v>237</v>
      </c>
      <c r="P273" s="15" t="s">
        <v>237</v>
      </c>
      <c r="Q273" s="15" t="s">
        <v>237</v>
      </c>
      <c r="R273" s="15" t="s">
        <v>237</v>
      </c>
    </row>
    <row r="274" spans="1:18">
      <c r="A274" t="s">
        <v>107</v>
      </c>
      <c r="B274" t="s">
        <v>152</v>
      </c>
      <c r="C274" t="s">
        <v>253</v>
      </c>
      <c r="D274" t="s">
        <v>148</v>
      </c>
      <c r="E274" t="s">
        <v>72</v>
      </c>
      <c r="F274" s="15" t="s">
        <v>237</v>
      </c>
      <c r="G274" s="15" t="s">
        <v>237</v>
      </c>
      <c r="H274" s="15" t="s">
        <v>237</v>
      </c>
      <c r="I274" s="15" t="s">
        <v>237</v>
      </c>
      <c r="J274" s="15" t="s">
        <v>237</v>
      </c>
      <c r="K274" s="15" t="s">
        <v>237</v>
      </c>
      <c r="L274" s="15" t="s">
        <v>237</v>
      </c>
      <c r="M274" s="15" t="s">
        <v>237</v>
      </c>
      <c r="N274" s="15" t="s">
        <v>237</v>
      </c>
      <c r="O274" s="15" t="s">
        <v>237</v>
      </c>
      <c r="P274" s="15" t="s">
        <v>237</v>
      </c>
      <c r="Q274" s="15" t="s">
        <v>237</v>
      </c>
      <c r="R274" s="15" t="s">
        <v>237</v>
      </c>
    </row>
    <row r="275" spans="1:18">
      <c r="A275" t="s">
        <v>107</v>
      </c>
      <c r="B275" t="s">
        <v>209</v>
      </c>
      <c r="C275" t="s">
        <v>254</v>
      </c>
      <c r="D275" t="s">
        <v>85</v>
      </c>
      <c r="E275" t="s">
        <v>72</v>
      </c>
      <c r="F275" s="15" t="s">
        <v>237</v>
      </c>
      <c r="G275" s="15" t="s">
        <v>237</v>
      </c>
      <c r="H275" s="15" t="s">
        <v>237</v>
      </c>
      <c r="I275" s="15" t="s">
        <v>237</v>
      </c>
      <c r="J275" s="15" t="s">
        <v>237</v>
      </c>
      <c r="K275" s="15" t="s">
        <v>237</v>
      </c>
      <c r="L275" s="15" t="s">
        <v>237</v>
      </c>
      <c r="M275" s="15" t="s">
        <v>237</v>
      </c>
      <c r="N275" s="15" t="s">
        <v>237</v>
      </c>
      <c r="O275" s="15" t="s">
        <v>237</v>
      </c>
      <c r="P275" s="15" t="s">
        <v>237</v>
      </c>
      <c r="Q275" s="15" t="s">
        <v>237</v>
      </c>
      <c r="R275" s="15" t="s">
        <v>237</v>
      </c>
    </row>
    <row r="276" spans="1:18">
      <c r="A276" t="s">
        <v>107</v>
      </c>
      <c r="B276" t="s">
        <v>210</v>
      </c>
      <c r="C276" t="s">
        <v>255</v>
      </c>
      <c r="D276" t="s">
        <v>85</v>
      </c>
      <c r="E276" t="s">
        <v>72</v>
      </c>
      <c r="F276" s="15" t="s">
        <v>237</v>
      </c>
      <c r="G276" s="15" t="s">
        <v>237</v>
      </c>
      <c r="H276" s="15" t="s">
        <v>237</v>
      </c>
      <c r="I276" s="15" t="s">
        <v>237</v>
      </c>
      <c r="J276" s="15" t="s">
        <v>237</v>
      </c>
      <c r="K276" s="15" t="s">
        <v>237</v>
      </c>
      <c r="L276" s="15" t="s">
        <v>237</v>
      </c>
      <c r="M276" s="15" t="s">
        <v>237</v>
      </c>
      <c r="N276" s="15" t="s">
        <v>237</v>
      </c>
      <c r="O276" s="15" t="s">
        <v>237</v>
      </c>
      <c r="P276" s="15" t="s">
        <v>237</v>
      </c>
      <c r="Q276" s="15" t="s">
        <v>237</v>
      </c>
      <c r="R276" s="15" t="s">
        <v>237</v>
      </c>
    </row>
    <row r="277" spans="1:18">
      <c r="A277" t="s">
        <v>107</v>
      </c>
      <c r="B277" t="s">
        <v>228</v>
      </c>
      <c r="C277" t="s">
        <v>252</v>
      </c>
      <c r="D277" t="s">
        <v>85</v>
      </c>
      <c r="E277" t="s">
        <v>72</v>
      </c>
      <c r="F277" s="15" t="s">
        <v>237</v>
      </c>
      <c r="G277" s="15" t="s">
        <v>237</v>
      </c>
      <c r="H277" s="15" t="s">
        <v>237</v>
      </c>
      <c r="I277" s="15" t="s">
        <v>237</v>
      </c>
      <c r="J277" s="15" t="s">
        <v>237</v>
      </c>
      <c r="K277" s="15" t="s">
        <v>237</v>
      </c>
      <c r="L277" s="15" t="s">
        <v>237</v>
      </c>
      <c r="M277" s="17">
        <v>4.2999999999999997E-2</v>
      </c>
      <c r="N277" s="17">
        <v>5.800000000000001E-2</v>
      </c>
      <c r="O277" s="17">
        <v>7.1999999999999995E-2</v>
      </c>
      <c r="P277" s="17">
        <v>8.2000000000000017E-2</v>
      </c>
      <c r="Q277" s="17">
        <v>8.7999999999999995E-2</v>
      </c>
      <c r="R277" s="17">
        <v>9.6000000000000002E-2</v>
      </c>
    </row>
    <row r="278" spans="1:18">
      <c r="A278" t="s">
        <v>107</v>
      </c>
      <c r="B278" t="s">
        <v>229</v>
      </c>
      <c r="C278" t="s">
        <v>252</v>
      </c>
      <c r="D278" t="s">
        <v>85</v>
      </c>
      <c r="E278" t="s">
        <v>72</v>
      </c>
      <c r="F278" s="15" t="s">
        <v>237</v>
      </c>
      <c r="G278" s="15" t="s">
        <v>237</v>
      </c>
      <c r="H278" s="15" t="s">
        <v>237</v>
      </c>
      <c r="I278" s="15" t="s">
        <v>237</v>
      </c>
      <c r="J278" s="15" t="s">
        <v>237</v>
      </c>
      <c r="K278" s="15" t="s">
        <v>237</v>
      </c>
      <c r="L278" s="15" t="s">
        <v>237</v>
      </c>
      <c r="M278" s="15" t="s">
        <v>237</v>
      </c>
      <c r="N278" s="15" t="s">
        <v>237</v>
      </c>
      <c r="O278" s="15" t="s">
        <v>237</v>
      </c>
      <c r="P278" s="15" t="s">
        <v>237</v>
      </c>
      <c r="Q278" s="15" t="s">
        <v>237</v>
      </c>
      <c r="R278" s="15" t="s">
        <v>237</v>
      </c>
    </row>
    <row r="279" spans="1:18">
      <c r="A279" t="s">
        <v>107</v>
      </c>
      <c r="B279" t="s">
        <v>230</v>
      </c>
      <c r="C279" t="s">
        <v>252</v>
      </c>
      <c r="D279" t="s">
        <v>85</v>
      </c>
      <c r="E279" t="s">
        <v>72</v>
      </c>
      <c r="F279" s="15" t="s">
        <v>237</v>
      </c>
      <c r="G279" s="15" t="s">
        <v>237</v>
      </c>
      <c r="H279" s="15" t="s">
        <v>237</v>
      </c>
      <c r="I279" s="15" t="s">
        <v>237</v>
      </c>
      <c r="J279" s="15" t="s">
        <v>237</v>
      </c>
      <c r="K279" s="15" t="s">
        <v>237</v>
      </c>
      <c r="L279" s="15" t="s">
        <v>237</v>
      </c>
      <c r="M279" s="15" t="s">
        <v>237</v>
      </c>
      <c r="N279" s="15" t="s">
        <v>237</v>
      </c>
      <c r="O279" s="15" t="s">
        <v>237</v>
      </c>
      <c r="P279" s="15" t="s">
        <v>237</v>
      </c>
      <c r="Q279" s="15" t="s">
        <v>237</v>
      </c>
      <c r="R279" s="15" t="s">
        <v>237</v>
      </c>
    </row>
    <row r="280" spans="1:18">
      <c r="A280" t="s">
        <v>107</v>
      </c>
      <c r="B280" t="s">
        <v>136</v>
      </c>
      <c r="C280" t="s">
        <v>256</v>
      </c>
      <c r="D280" t="s">
        <v>257</v>
      </c>
      <c r="E280" t="s">
        <v>72</v>
      </c>
      <c r="F280" s="15" t="s">
        <v>237</v>
      </c>
      <c r="G280" s="15" t="s">
        <v>237</v>
      </c>
      <c r="H280" s="15" t="s">
        <v>237</v>
      </c>
      <c r="I280" s="15" t="s">
        <v>237</v>
      </c>
      <c r="J280" s="15" t="s">
        <v>237</v>
      </c>
      <c r="K280" s="19">
        <v>140</v>
      </c>
      <c r="L280" s="19">
        <v>138.19999999999999</v>
      </c>
      <c r="M280" s="19">
        <v>135.19999999999999</v>
      </c>
      <c r="N280" s="19">
        <v>133.69999999999999</v>
      </c>
      <c r="O280" s="19">
        <v>132.19999999999999</v>
      </c>
      <c r="P280" s="19">
        <v>130.80000000000001</v>
      </c>
      <c r="Q280" s="19">
        <v>131</v>
      </c>
      <c r="R280" s="19">
        <v>128.9</v>
      </c>
    </row>
    <row r="281" spans="1:18">
      <c r="A281" t="s">
        <v>107</v>
      </c>
      <c r="B281" t="s">
        <v>137</v>
      </c>
      <c r="C281" t="s">
        <v>256</v>
      </c>
      <c r="D281" t="s">
        <v>257</v>
      </c>
      <c r="E281" t="s">
        <v>72</v>
      </c>
      <c r="F281" s="15" t="s">
        <v>237</v>
      </c>
      <c r="G281" s="15" t="s">
        <v>237</v>
      </c>
      <c r="H281" s="15" t="s">
        <v>237</v>
      </c>
      <c r="I281" s="15" t="s">
        <v>237</v>
      </c>
      <c r="J281" s="15" t="s">
        <v>237</v>
      </c>
      <c r="K281" s="15" t="s">
        <v>237</v>
      </c>
      <c r="L281" s="15" t="s">
        <v>237</v>
      </c>
      <c r="M281" s="15" t="s">
        <v>237</v>
      </c>
      <c r="N281" s="15" t="s">
        <v>237</v>
      </c>
      <c r="O281" s="15" t="s">
        <v>237</v>
      </c>
      <c r="P281" s="15" t="s">
        <v>237</v>
      </c>
      <c r="Q281" s="15" t="s">
        <v>237</v>
      </c>
      <c r="R281" s="15" t="s">
        <v>237</v>
      </c>
    </row>
    <row r="282" spans="1:18">
      <c r="A282" t="s">
        <v>107</v>
      </c>
      <c r="B282" t="s">
        <v>138</v>
      </c>
      <c r="C282" t="s">
        <v>256</v>
      </c>
      <c r="D282" t="s">
        <v>257</v>
      </c>
      <c r="E282" t="s">
        <v>72</v>
      </c>
      <c r="F282" s="15" t="s">
        <v>237</v>
      </c>
      <c r="G282" s="15" t="s">
        <v>237</v>
      </c>
      <c r="H282" s="15" t="s">
        <v>237</v>
      </c>
      <c r="I282" s="15" t="s">
        <v>237</v>
      </c>
      <c r="J282" s="15" t="s">
        <v>237</v>
      </c>
      <c r="K282" s="15" t="s">
        <v>237</v>
      </c>
      <c r="L282" s="15" t="s">
        <v>237</v>
      </c>
      <c r="M282" s="15" t="s">
        <v>237</v>
      </c>
      <c r="N282" s="15" t="s">
        <v>237</v>
      </c>
      <c r="O282" s="15" t="s">
        <v>237</v>
      </c>
      <c r="P282" s="15" t="s">
        <v>237</v>
      </c>
      <c r="Q282" s="15" t="s">
        <v>237</v>
      </c>
      <c r="R282" s="15" t="s">
        <v>237</v>
      </c>
    </row>
    <row r="283" spans="1:18">
      <c r="A283" t="s">
        <v>107</v>
      </c>
      <c r="B283" t="s">
        <v>141</v>
      </c>
      <c r="C283" t="s">
        <v>258</v>
      </c>
      <c r="D283" t="s">
        <v>257</v>
      </c>
      <c r="E283" t="s">
        <v>72</v>
      </c>
      <c r="F283" s="19">
        <v>143.6</v>
      </c>
      <c r="G283" s="19">
        <v>144.4</v>
      </c>
      <c r="H283" s="19">
        <v>144</v>
      </c>
      <c r="I283" s="19">
        <v>151.19999999999999</v>
      </c>
      <c r="J283" s="19">
        <v>143</v>
      </c>
      <c r="K283" s="19">
        <v>140</v>
      </c>
      <c r="L283" s="19">
        <v>138.19999999999999</v>
      </c>
      <c r="M283" s="19">
        <v>134.4</v>
      </c>
      <c r="N283" s="19">
        <v>134.6</v>
      </c>
      <c r="O283" s="19">
        <v>132.5</v>
      </c>
      <c r="P283" s="19">
        <v>130.80000000000001</v>
      </c>
      <c r="Q283" s="19">
        <v>131</v>
      </c>
      <c r="R283" s="19">
        <v>128.9</v>
      </c>
    </row>
    <row r="284" spans="1:18">
      <c r="A284" t="s">
        <v>107</v>
      </c>
      <c r="B284" t="s">
        <v>142</v>
      </c>
      <c r="C284" t="s">
        <v>258</v>
      </c>
      <c r="D284" t="s">
        <v>257</v>
      </c>
      <c r="E284" t="s">
        <v>72</v>
      </c>
      <c r="F284" s="15" t="s">
        <v>237</v>
      </c>
      <c r="G284" s="15" t="s">
        <v>237</v>
      </c>
      <c r="H284" s="15" t="s">
        <v>237</v>
      </c>
      <c r="I284" s="15" t="s">
        <v>237</v>
      </c>
      <c r="J284" s="15" t="s">
        <v>237</v>
      </c>
      <c r="K284" s="15" t="s">
        <v>237</v>
      </c>
      <c r="L284" s="15" t="s">
        <v>237</v>
      </c>
      <c r="M284" s="15" t="s">
        <v>237</v>
      </c>
      <c r="N284" s="15" t="s">
        <v>237</v>
      </c>
      <c r="O284" s="15" t="s">
        <v>237</v>
      </c>
      <c r="P284" s="15" t="s">
        <v>237</v>
      </c>
      <c r="Q284" s="15" t="s">
        <v>237</v>
      </c>
      <c r="R284" s="15" t="s">
        <v>237</v>
      </c>
    </row>
    <row r="285" spans="1:18">
      <c r="A285" t="s">
        <v>107</v>
      </c>
      <c r="B285" t="s">
        <v>143</v>
      </c>
      <c r="C285" t="s">
        <v>258</v>
      </c>
      <c r="D285" t="s">
        <v>257</v>
      </c>
      <c r="E285" t="s">
        <v>72</v>
      </c>
      <c r="F285" s="15" t="s">
        <v>237</v>
      </c>
      <c r="G285" s="15" t="s">
        <v>237</v>
      </c>
      <c r="H285" s="15" t="s">
        <v>237</v>
      </c>
      <c r="I285" s="15" t="s">
        <v>237</v>
      </c>
      <c r="J285" s="15" t="s">
        <v>237</v>
      </c>
      <c r="K285" s="15" t="s">
        <v>237</v>
      </c>
      <c r="L285" s="15" t="s">
        <v>237</v>
      </c>
      <c r="M285" s="15" t="s">
        <v>237</v>
      </c>
      <c r="N285" s="15" t="s">
        <v>237</v>
      </c>
      <c r="O285" s="15" t="s">
        <v>237</v>
      </c>
      <c r="P285" s="15" t="s">
        <v>237</v>
      </c>
      <c r="Q285" s="15" t="s">
        <v>237</v>
      </c>
      <c r="R285" s="15" t="s">
        <v>237</v>
      </c>
    </row>
    <row r="286" spans="1:18">
      <c r="A286" t="s">
        <v>108</v>
      </c>
      <c r="B286" t="s">
        <v>212</v>
      </c>
      <c r="C286" t="s">
        <v>234</v>
      </c>
      <c r="D286" t="s">
        <v>235</v>
      </c>
      <c r="E286" t="s">
        <v>72</v>
      </c>
      <c r="F286" s="88">
        <v>8.7291666666666681E-3</v>
      </c>
      <c r="G286" s="88">
        <v>4.2245370370370371E-3</v>
      </c>
      <c r="H286" s="88">
        <v>5.4652777777777772E-3</v>
      </c>
      <c r="I286" s="88">
        <v>3.1721990740740738E-3</v>
      </c>
      <c r="J286" s="88">
        <v>2.9165046296296296E-3</v>
      </c>
      <c r="K286" s="88">
        <v>2.8878935185185188E-3</v>
      </c>
      <c r="L286" s="88">
        <v>3.8763194444444444E-3</v>
      </c>
      <c r="M286" s="88">
        <v>3.4695949074074078E-3</v>
      </c>
      <c r="N286" s="88">
        <v>3.4696064814814815E-3</v>
      </c>
      <c r="O286" s="88">
        <v>3.4696064814814815E-3</v>
      </c>
      <c r="P286" s="88">
        <v>3.4696180555555552E-3</v>
      </c>
      <c r="Q286" s="88">
        <v>3.4696180555555552E-3</v>
      </c>
      <c r="R286" s="88">
        <v>3.4696296296296298E-3</v>
      </c>
    </row>
    <row r="287" spans="1:18">
      <c r="A287" t="s">
        <v>108</v>
      </c>
      <c r="B287" t="s">
        <v>208</v>
      </c>
      <c r="C287" t="s">
        <v>236</v>
      </c>
      <c r="D287" t="s">
        <v>85</v>
      </c>
      <c r="E287" t="s">
        <v>72</v>
      </c>
      <c r="F287" s="15" t="s">
        <v>237</v>
      </c>
      <c r="G287" s="15" t="s">
        <v>237</v>
      </c>
      <c r="H287" s="15" t="s">
        <v>237</v>
      </c>
      <c r="I287" s="17">
        <v>-3.8555126074310185E-2</v>
      </c>
      <c r="J287" s="17">
        <v>-5.2043697197671143E-2</v>
      </c>
      <c r="K287" s="17">
        <v>-5.3191101493766012E-2</v>
      </c>
      <c r="L287" s="17">
        <v>-7.3468967591172243E-3</v>
      </c>
      <c r="M287" s="17">
        <v>6.3704320017441383E-3</v>
      </c>
      <c r="N287" s="17">
        <v>7.3264567698793194E-3</v>
      </c>
      <c r="O287" s="17">
        <v>-1.6207141465901162E-3</v>
      </c>
      <c r="P287" s="17">
        <v>8.8583831599069792E-3</v>
      </c>
      <c r="Q287" s="17">
        <v>2.1274995352978662E-2</v>
      </c>
      <c r="R287" s="17">
        <v>3.3222808031003546E-2</v>
      </c>
    </row>
    <row r="288" spans="1:18">
      <c r="A288" t="s">
        <v>108</v>
      </c>
      <c r="B288" t="s">
        <v>153</v>
      </c>
      <c r="C288" t="s">
        <v>238</v>
      </c>
      <c r="D288" t="s">
        <v>148</v>
      </c>
      <c r="E288" t="s">
        <v>72</v>
      </c>
      <c r="F288" s="16">
        <v>76.5</v>
      </c>
      <c r="G288" s="16">
        <v>75.599999999999994</v>
      </c>
      <c r="H288" s="16">
        <v>67.900000000000006</v>
      </c>
      <c r="I288" s="16">
        <v>65.099999999999994</v>
      </c>
      <c r="J288" s="16">
        <v>63.3</v>
      </c>
      <c r="K288" s="16">
        <v>71.186478624680021</v>
      </c>
      <c r="L288" s="16">
        <v>69.767352297305337</v>
      </c>
      <c r="M288" s="16">
        <v>64.3</v>
      </c>
      <c r="N288" s="16">
        <v>61.08</v>
      </c>
      <c r="O288" s="16">
        <v>60.45</v>
      </c>
      <c r="P288" s="16">
        <v>59.69</v>
      </c>
      <c r="Q288" s="16">
        <v>58.84</v>
      </c>
      <c r="R288" s="16">
        <v>57.86</v>
      </c>
    </row>
    <row r="289" spans="1:18">
      <c r="A289" t="s">
        <v>108</v>
      </c>
      <c r="B289" t="s">
        <v>154</v>
      </c>
      <c r="C289" t="s">
        <v>239</v>
      </c>
      <c r="D289" t="s">
        <v>148</v>
      </c>
      <c r="E289" t="s">
        <v>72</v>
      </c>
      <c r="F289" s="15" t="s">
        <v>237</v>
      </c>
      <c r="G289" s="15" t="s">
        <v>237</v>
      </c>
      <c r="H289" s="15" t="s">
        <v>237</v>
      </c>
      <c r="I289" s="15" t="s">
        <v>237</v>
      </c>
      <c r="J289" s="15" t="s">
        <v>237</v>
      </c>
      <c r="K289" s="15" t="s">
        <v>237</v>
      </c>
      <c r="L289" s="15" t="s">
        <v>237</v>
      </c>
      <c r="M289" s="15" t="s">
        <v>237</v>
      </c>
      <c r="N289" s="15" t="s">
        <v>237</v>
      </c>
      <c r="O289" s="15" t="s">
        <v>237</v>
      </c>
      <c r="P289" s="15" t="s">
        <v>237</v>
      </c>
      <c r="Q289" s="15" t="s">
        <v>237</v>
      </c>
      <c r="R289" s="15" t="s">
        <v>237</v>
      </c>
    </row>
    <row r="290" spans="1:18">
      <c r="A290" t="s">
        <v>108</v>
      </c>
      <c r="B290" t="s">
        <v>155</v>
      </c>
      <c r="C290" t="s">
        <v>240</v>
      </c>
      <c r="D290" t="s">
        <v>148</v>
      </c>
      <c r="E290" t="s">
        <v>72</v>
      </c>
      <c r="F290" s="15" t="s">
        <v>237</v>
      </c>
      <c r="G290" s="15" t="s">
        <v>237</v>
      </c>
      <c r="H290" s="15" t="s">
        <v>237</v>
      </c>
      <c r="I290" s="15" t="s">
        <v>237</v>
      </c>
      <c r="J290" s="15" t="s">
        <v>237</v>
      </c>
      <c r="K290" s="15" t="s">
        <v>237</v>
      </c>
      <c r="L290" s="15" t="s">
        <v>237</v>
      </c>
      <c r="M290" s="15" t="s">
        <v>237</v>
      </c>
      <c r="N290" s="15" t="s">
        <v>237</v>
      </c>
      <c r="O290" s="15" t="s">
        <v>237</v>
      </c>
      <c r="P290" s="15" t="s">
        <v>237</v>
      </c>
      <c r="Q290" s="15" t="s">
        <v>237</v>
      </c>
      <c r="R290" s="15" t="s">
        <v>237</v>
      </c>
    </row>
    <row r="291" spans="1:18">
      <c r="A291" t="s">
        <v>108</v>
      </c>
      <c r="B291" t="s">
        <v>205</v>
      </c>
      <c r="C291" t="s">
        <v>241</v>
      </c>
      <c r="D291" t="s">
        <v>85</v>
      </c>
      <c r="E291" t="s">
        <v>72</v>
      </c>
      <c r="F291" s="15" t="s">
        <v>237</v>
      </c>
      <c r="G291" s="15" t="s">
        <v>237</v>
      </c>
      <c r="H291" s="15" t="s">
        <v>237</v>
      </c>
      <c r="I291" s="17">
        <v>5.1818181818181784E-2</v>
      </c>
      <c r="J291" s="17">
        <v>0.10772727272727262</v>
      </c>
      <c r="K291" s="17">
        <v>9.2788733524181655E-2</v>
      </c>
      <c r="L291" s="17">
        <v>7.1573495809157478E-2</v>
      </c>
      <c r="M291" s="17">
        <v>6.7028041263702806E-2</v>
      </c>
      <c r="N291" s="17">
        <v>0.11296658046679407</v>
      </c>
      <c r="O291" s="17">
        <v>0.15531818181818183</v>
      </c>
      <c r="P291" s="17">
        <v>0.17627272727272722</v>
      </c>
      <c r="Q291" s="17">
        <v>0.18645454545454535</v>
      </c>
      <c r="R291" s="17">
        <v>0.19822727272727278</v>
      </c>
    </row>
    <row r="292" spans="1:18">
      <c r="A292" t="s">
        <v>108</v>
      </c>
      <c r="B292" t="s">
        <v>206</v>
      </c>
      <c r="C292" t="s">
        <v>242</v>
      </c>
      <c r="D292" t="s">
        <v>85</v>
      </c>
      <c r="E292" t="s">
        <v>72</v>
      </c>
      <c r="F292" s="15" t="s">
        <v>237</v>
      </c>
      <c r="G292" s="15" t="s">
        <v>237</v>
      </c>
      <c r="H292" s="15" t="s">
        <v>237</v>
      </c>
      <c r="I292" s="15" t="s">
        <v>237</v>
      </c>
      <c r="J292" s="15" t="s">
        <v>237</v>
      </c>
      <c r="K292" s="15" t="s">
        <v>237</v>
      </c>
      <c r="L292" s="15" t="s">
        <v>237</v>
      </c>
      <c r="M292" s="15" t="s">
        <v>237</v>
      </c>
      <c r="N292" s="15" t="s">
        <v>237</v>
      </c>
      <c r="O292" s="15" t="s">
        <v>237</v>
      </c>
      <c r="P292" s="15" t="s">
        <v>237</v>
      </c>
      <c r="Q292" s="15" t="s">
        <v>237</v>
      </c>
      <c r="R292" s="15" t="s">
        <v>237</v>
      </c>
    </row>
    <row r="293" spans="1:18">
      <c r="A293" t="s">
        <v>108</v>
      </c>
      <c r="B293" t="s">
        <v>207</v>
      </c>
      <c r="C293" t="s">
        <v>243</v>
      </c>
      <c r="D293" t="s">
        <v>85</v>
      </c>
      <c r="E293" t="s">
        <v>72</v>
      </c>
      <c r="F293" s="15" t="s">
        <v>237</v>
      </c>
      <c r="G293" s="15" t="s">
        <v>237</v>
      </c>
      <c r="H293" s="15" t="s">
        <v>237</v>
      </c>
      <c r="I293" s="15" t="s">
        <v>237</v>
      </c>
      <c r="J293" s="15" t="s">
        <v>237</v>
      </c>
      <c r="K293" s="15" t="s">
        <v>237</v>
      </c>
      <c r="L293" s="15" t="s">
        <v>237</v>
      </c>
      <c r="M293" s="15" t="s">
        <v>237</v>
      </c>
      <c r="N293" s="15" t="s">
        <v>237</v>
      </c>
      <c r="O293" s="15" t="s">
        <v>237</v>
      </c>
      <c r="P293" s="15" t="s">
        <v>237</v>
      </c>
      <c r="Q293" s="15" t="s">
        <v>237</v>
      </c>
      <c r="R293" s="15" t="s">
        <v>237</v>
      </c>
    </row>
    <row r="294" spans="1:18">
      <c r="A294" t="s">
        <v>108</v>
      </c>
      <c r="B294" t="s">
        <v>214</v>
      </c>
      <c r="C294" t="s">
        <v>244</v>
      </c>
      <c r="D294" t="s">
        <v>245</v>
      </c>
      <c r="E294" t="s">
        <v>72</v>
      </c>
      <c r="F294" s="18">
        <v>1.2275983492032727</v>
      </c>
      <c r="G294" s="18">
        <v>1.4406338789067188</v>
      </c>
      <c r="H294" s="18">
        <v>1.1759844897180818</v>
      </c>
      <c r="I294" s="18">
        <v>1.4067142947461593</v>
      </c>
      <c r="J294" s="18">
        <v>1.4258406192222117</v>
      </c>
      <c r="K294" s="18">
        <v>1.3052132392129563</v>
      </c>
      <c r="L294" s="18">
        <v>1.5593783484176169</v>
      </c>
      <c r="M294" s="18">
        <v>1.3177377737365525</v>
      </c>
      <c r="N294" s="18">
        <v>1.3098094389234627</v>
      </c>
      <c r="O294" s="18">
        <v>1.2884198852034228</v>
      </c>
      <c r="P294" s="18">
        <v>1.244462102803797</v>
      </c>
      <c r="Q294" s="18">
        <v>1.2012106996138567</v>
      </c>
      <c r="R294" s="18">
        <v>1.1588152935814777</v>
      </c>
    </row>
    <row r="295" spans="1:18">
      <c r="A295" t="s">
        <v>108</v>
      </c>
      <c r="B295" t="s">
        <v>213</v>
      </c>
      <c r="C295" t="s">
        <v>246</v>
      </c>
      <c r="D295" t="s">
        <v>245</v>
      </c>
      <c r="E295" t="s">
        <v>72</v>
      </c>
      <c r="F295" s="18">
        <v>13.875091867968571</v>
      </c>
      <c r="G295" s="18">
        <v>13.397895073832485</v>
      </c>
      <c r="H295" s="18">
        <v>17.210691923847062</v>
      </c>
      <c r="I295" s="18">
        <v>19.35417588670418</v>
      </c>
      <c r="J295" s="18">
        <v>19.272351226849675</v>
      </c>
      <c r="K295" s="18">
        <v>17.830145142819852</v>
      </c>
      <c r="L295" s="18">
        <v>18.519547811157739</v>
      </c>
      <c r="M295" s="18">
        <v>16.927553679183539</v>
      </c>
      <c r="N295" s="18">
        <v>16.138997004746994</v>
      </c>
      <c r="O295" s="18">
        <v>15.346681827896392</v>
      </c>
      <c r="P295" s="18">
        <v>14.576900606622523</v>
      </c>
      <c r="Q295" s="18">
        <v>13.810145653422202</v>
      </c>
      <c r="R295" s="18">
        <v>13.070533538643032</v>
      </c>
    </row>
    <row r="296" spans="1:18">
      <c r="A296" t="s">
        <v>108</v>
      </c>
      <c r="B296" t="s">
        <v>167</v>
      </c>
      <c r="C296" t="s">
        <v>247</v>
      </c>
      <c r="D296" t="s">
        <v>248</v>
      </c>
      <c r="E296" t="s">
        <v>72</v>
      </c>
      <c r="F296" s="18">
        <v>1238.19</v>
      </c>
      <c r="G296" s="18">
        <v>1249.45</v>
      </c>
      <c r="H296" s="18">
        <v>1258.52</v>
      </c>
      <c r="I296" s="18">
        <v>1265.3599999999999</v>
      </c>
      <c r="J296" s="18">
        <v>1276.44</v>
      </c>
      <c r="K296" s="18">
        <v>1287.146</v>
      </c>
      <c r="L296" s="18">
        <v>1295.3879999999999</v>
      </c>
      <c r="M296" s="18">
        <v>1299.6561946841875</v>
      </c>
      <c r="N296" s="18">
        <v>1305.5334227896963</v>
      </c>
      <c r="O296" s="18">
        <v>1311.6841950426538</v>
      </c>
      <c r="P296" s="18">
        <v>1317.8384430550745</v>
      </c>
      <c r="Q296" s="18">
        <v>1323.6645332172984</v>
      </c>
      <c r="R296" s="18">
        <v>1328.9434550353737</v>
      </c>
    </row>
    <row r="297" spans="1:18">
      <c r="A297" t="s">
        <v>108</v>
      </c>
      <c r="B297" t="s">
        <v>222</v>
      </c>
      <c r="C297" t="s">
        <v>249</v>
      </c>
      <c r="D297" t="s">
        <v>235</v>
      </c>
      <c r="E297" t="s">
        <v>72</v>
      </c>
      <c r="F297" s="15" t="s">
        <v>237</v>
      </c>
      <c r="G297" s="15" t="s">
        <v>237</v>
      </c>
      <c r="H297" s="15" t="s">
        <v>237</v>
      </c>
      <c r="I297" s="15" t="s">
        <v>237</v>
      </c>
      <c r="J297" s="15" t="s">
        <v>237</v>
      </c>
      <c r="K297" s="15" t="s">
        <v>237</v>
      </c>
      <c r="L297" s="15" t="s">
        <v>237</v>
      </c>
      <c r="M297" s="76">
        <v>6.4374999999999996E-3</v>
      </c>
      <c r="N297" s="76">
        <v>5.8444444444444438E-3</v>
      </c>
      <c r="O297" s="76">
        <v>5.2513888888888879E-3</v>
      </c>
      <c r="P297" s="76">
        <v>4.658333333333332E-3</v>
      </c>
      <c r="Q297" s="76">
        <v>4.0652777777777762E-3</v>
      </c>
      <c r="R297" s="76">
        <v>3.472222222222222E-3</v>
      </c>
    </row>
    <row r="298" spans="1:18">
      <c r="A298" t="s">
        <v>108</v>
      </c>
      <c r="B298" t="s">
        <v>225</v>
      </c>
      <c r="C298" t="s">
        <v>250</v>
      </c>
      <c r="D298" t="s">
        <v>245</v>
      </c>
      <c r="E298" t="s">
        <v>72</v>
      </c>
      <c r="F298" s="15" t="s">
        <v>237</v>
      </c>
      <c r="G298" s="15" t="s">
        <v>237</v>
      </c>
      <c r="H298" s="15" t="s">
        <v>237</v>
      </c>
      <c r="I298" s="15" t="s">
        <v>237</v>
      </c>
      <c r="J298" s="15" t="s">
        <v>237</v>
      </c>
      <c r="K298" s="15" t="s">
        <v>237</v>
      </c>
      <c r="L298" s="15" t="s">
        <v>237</v>
      </c>
      <c r="M298" s="18">
        <v>1.62</v>
      </c>
      <c r="N298" s="18">
        <v>1.54</v>
      </c>
      <c r="O298" s="18">
        <v>1.46</v>
      </c>
      <c r="P298" s="18">
        <v>1.39</v>
      </c>
      <c r="Q298" s="18">
        <v>1.31</v>
      </c>
      <c r="R298" s="18">
        <v>1.23</v>
      </c>
    </row>
    <row r="299" spans="1:18">
      <c r="A299" t="s">
        <v>108</v>
      </c>
      <c r="B299" t="s">
        <v>227</v>
      </c>
      <c r="C299" t="s">
        <v>251</v>
      </c>
      <c r="D299" t="s">
        <v>245</v>
      </c>
      <c r="E299" t="s">
        <v>72</v>
      </c>
      <c r="F299" s="15" t="s">
        <v>237</v>
      </c>
      <c r="G299" s="15" t="s">
        <v>237</v>
      </c>
      <c r="H299" s="15" t="s">
        <v>237</v>
      </c>
      <c r="I299" s="15" t="s">
        <v>237</v>
      </c>
      <c r="J299" s="15" t="s">
        <v>237</v>
      </c>
      <c r="K299" s="15" t="s">
        <v>237</v>
      </c>
      <c r="L299" s="15" t="s">
        <v>237</v>
      </c>
      <c r="M299" s="18">
        <v>16.93</v>
      </c>
      <c r="N299" s="18">
        <v>16.55</v>
      </c>
      <c r="O299" s="18">
        <v>16.170000000000002</v>
      </c>
      <c r="P299" s="18">
        <v>15.790000000000001</v>
      </c>
      <c r="Q299" s="18">
        <v>15.41</v>
      </c>
      <c r="R299" s="18">
        <v>15.03</v>
      </c>
    </row>
    <row r="300" spans="1:18">
      <c r="A300" t="s">
        <v>108</v>
      </c>
      <c r="B300" t="s">
        <v>157</v>
      </c>
      <c r="C300" t="s">
        <v>252</v>
      </c>
      <c r="D300" t="s">
        <v>85</v>
      </c>
      <c r="E300" t="s">
        <v>72</v>
      </c>
      <c r="F300" s="15" t="s">
        <v>237</v>
      </c>
      <c r="G300" s="15" t="s">
        <v>237</v>
      </c>
      <c r="H300" s="15" t="s">
        <v>237</v>
      </c>
      <c r="I300" s="15" t="s">
        <v>237</v>
      </c>
      <c r="J300" s="15" t="s">
        <v>237</v>
      </c>
      <c r="K300" s="15" t="s">
        <v>237</v>
      </c>
      <c r="L300" s="15" t="s">
        <v>237</v>
      </c>
      <c r="M300" s="17">
        <v>5.6000000000000008E-2</v>
      </c>
      <c r="N300" s="17">
        <v>8.5999999999999993E-2</v>
      </c>
      <c r="O300" s="17">
        <v>0.121</v>
      </c>
      <c r="P300" s="17">
        <v>0.153</v>
      </c>
      <c r="Q300" s="17">
        <v>0.17899999999999999</v>
      </c>
      <c r="R300" s="17">
        <v>0.19800000000000001</v>
      </c>
    </row>
    <row r="301" spans="1:18">
      <c r="A301" t="s">
        <v>108</v>
      </c>
      <c r="B301" t="s">
        <v>158</v>
      </c>
      <c r="C301" t="s">
        <v>252</v>
      </c>
      <c r="D301" t="s">
        <v>85</v>
      </c>
      <c r="E301" t="s">
        <v>72</v>
      </c>
      <c r="F301" s="15" t="s">
        <v>237</v>
      </c>
      <c r="G301" s="15" t="s">
        <v>237</v>
      </c>
      <c r="H301" s="15" t="s">
        <v>237</v>
      </c>
      <c r="I301" s="15" t="s">
        <v>237</v>
      </c>
      <c r="J301" s="15" t="s">
        <v>237</v>
      </c>
      <c r="K301" s="15" t="s">
        <v>237</v>
      </c>
      <c r="L301" s="15" t="s">
        <v>237</v>
      </c>
      <c r="M301" s="15" t="s">
        <v>237</v>
      </c>
      <c r="N301" s="15" t="s">
        <v>237</v>
      </c>
      <c r="O301" s="15" t="s">
        <v>237</v>
      </c>
      <c r="P301" s="15" t="s">
        <v>237</v>
      </c>
      <c r="Q301" s="15" t="s">
        <v>237</v>
      </c>
      <c r="R301" s="15" t="s">
        <v>237</v>
      </c>
    </row>
    <row r="302" spans="1:18">
      <c r="A302" t="s">
        <v>108</v>
      </c>
      <c r="B302" t="s">
        <v>159</v>
      </c>
      <c r="C302" t="s">
        <v>252</v>
      </c>
      <c r="D302" t="s">
        <v>85</v>
      </c>
      <c r="E302" t="s">
        <v>72</v>
      </c>
      <c r="F302" s="15" t="s">
        <v>237</v>
      </c>
      <c r="G302" s="15" t="s">
        <v>237</v>
      </c>
      <c r="H302" s="15" t="s">
        <v>237</v>
      </c>
      <c r="I302" s="15" t="s">
        <v>237</v>
      </c>
      <c r="J302" s="15" t="s">
        <v>237</v>
      </c>
      <c r="K302" s="15" t="s">
        <v>237</v>
      </c>
      <c r="L302" s="15" t="s">
        <v>237</v>
      </c>
      <c r="M302" s="15" t="s">
        <v>237</v>
      </c>
      <c r="N302" s="15" t="s">
        <v>237</v>
      </c>
      <c r="O302" s="15" t="s">
        <v>237</v>
      </c>
      <c r="P302" s="15" t="s">
        <v>237</v>
      </c>
      <c r="Q302" s="15" t="s">
        <v>237</v>
      </c>
      <c r="R302" s="15" t="s">
        <v>237</v>
      </c>
    </row>
    <row r="303" spans="1:18">
      <c r="A303" t="s">
        <v>108</v>
      </c>
      <c r="B303" t="s">
        <v>150</v>
      </c>
      <c r="C303" t="s">
        <v>253</v>
      </c>
      <c r="D303" t="s">
        <v>148</v>
      </c>
      <c r="E303" t="s">
        <v>72</v>
      </c>
      <c r="F303" s="15" t="s">
        <v>237</v>
      </c>
      <c r="G303" s="15" t="s">
        <v>237</v>
      </c>
      <c r="H303" s="15" t="s">
        <v>237</v>
      </c>
      <c r="I303" s="15" t="s">
        <v>237</v>
      </c>
      <c r="J303" s="15" t="s">
        <v>237</v>
      </c>
      <c r="K303" s="19">
        <v>71.2</v>
      </c>
      <c r="L303" s="19">
        <v>69.8</v>
      </c>
      <c r="M303" s="19">
        <v>66.7</v>
      </c>
      <c r="N303" s="19">
        <v>64.400000000000006</v>
      </c>
      <c r="O303" s="19">
        <v>62.1</v>
      </c>
      <c r="P303" s="19">
        <v>59.7</v>
      </c>
      <c r="Q303" s="19">
        <v>58.8</v>
      </c>
      <c r="R303" s="19">
        <v>57.9</v>
      </c>
    </row>
    <row r="304" spans="1:18">
      <c r="A304" t="s">
        <v>108</v>
      </c>
      <c r="B304" t="s">
        <v>151</v>
      </c>
      <c r="C304" t="s">
        <v>253</v>
      </c>
      <c r="D304" t="s">
        <v>148</v>
      </c>
      <c r="E304" t="s">
        <v>72</v>
      </c>
      <c r="F304" s="15" t="s">
        <v>237</v>
      </c>
      <c r="G304" s="15" t="s">
        <v>237</v>
      </c>
      <c r="H304" s="15" t="s">
        <v>237</v>
      </c>
      <c r="I304" s="15" t="s">
        <v>237</v>
      </c>
      <c r="J304" s="15" t="s">
        <v>237</v>
      </c>
      <c r="K304" s="15" t="s">
        <v>237</v>
      </c>
      <c r="L304" s="15" t="s">
        <v>237</v>
      </c>
      <c r="M304" s="15" t="s">
        <v>237</v>
      </c>
      <c r="N304" s="15" t="s">
        <v>237</v>
      </c>
      <c r="O304" s="15" t="s">
        <v>237</v>
      </c>
      <c r="P304" s="15" t="s">
        <v>237</v>
      </c>
      <c r="Q304" s="15" t="s">
        <v>237</v>
      </c>
      <c r="R304" s="15" t="s">
        <v>237</v>
      </c>
    </row>
    <row r="305" spans="1:18">
      <c r="A305" t="s">
        <v>108</v>
      </c>
      <c r="B305" t="s">
        <v>152</v>
      </c>
      <c r="C305" t="s">
        <v>253</v>
      </c>
      <c r="D305" t="s">
        <v>148</v>
      </c>
      <c r="E305" t="s">
        <v>72</v>
      </c>
      <c r="F305" s="15" t="s">
        <v>237</v>
      </c>
      <c r="G305" s="15" t="s">
        <v>237</v>
      </c>
      <c r="H305" s="15" t="s">
        <v>237</v>
      </c>
      <c r="I305" s="15" t="s">
        <v>237</v>
      </c>
      <c r="J305" s="15" t="s">
        <v>237</v>
      </c>
      <c r="K305" s="15" t="s">
        <v>237</v>
      </c>
      <c r="L305" s="15" t="s">
        <v>237</v>
      </c>
      <c r="M305" s="15" t="s">
        <v>237</v>
      </c>
      <c r="N305" s="15" t="s">
        <v>237</v>
      </c>
      <c r="O305" s="15" t="s">
        <v>237</v>
      </c>
      <c r="P305" s="15" t="s">
        <v>237</v>
      </c>
      <c r="Q305" s="15" t="s">
        <v>237</v>
      </c>
      <c r="R305" s="15" t="s">
        <v>237</v>
      </c>
    </row>
    <row r="306" spans="1:18">
      <c r="A306" t="s">
        <v>108</v>
      </c>
      <c r="B306" t="s">
        <v>209</v>
      </c>
      <c r="C306" t="s">
        <v>254</v>
      </c>
      <c r="D306" t="s">
        <v>85</v>
      </c>
      <c r="E306" t="s">
        <v>72</v>
      </c>
      <c r="F306" s="15" t="s">
        <v>237</v>
      </c>
      <c r="G306" s="15" t="s">
        <v>237</v>
      </c>
      <c r="H306" s="15" t="s">
        <v>237</v>
      </c>
      <c r="I306" s="15" t="s">
        <v>237</v>
      </c>
      <c r="J306" s="15" t="s">
        <v>237</v>
      </c>
      <c r="K306" s="15" t="s">
        <v>237</v>
      </c>
      <c r="L306" s="15" t="s">
        <v>237</v>
      </c>
      <c r="M306" s="15" t="s">
        <v>237</v>
      </c>
      <c r="N306" s="15" t="s">
        <v>237</v>
      </c>
      <c r="O306" s="15" t="s">
        <v>237</v>
      </c>
      <c r="P306" s="15" t="s">
        <v>237</v>
      </c>
      <c r="Q306" s="15" t="s">
        <v>237</v>
      </c>
      <c r="R306" s="15" t="s">
        <v>237</v>
      </c>
    </row>
    <row r="307" spans="1:18">
      <c r="A307" t="s">
        <v>108</v>
      </c>
      <c r="B307" t="s">
        <v>210</v>
      </c>
      <c r="C307" t="s">
        <v>255</v>
      </c>
      <c r="D307" t="s">
        <v>85</v>
      </c>
      <c r="E307" t="s">
        <v>72</v>
      </c>
      <c r="F307" s="15" t="s">
        <v>237</v>
      </c>
      <c r="G307" s="15" t="s">
        <v>237</v>
      </c>
      <c r="H307" s="15" t="s">
        <v>237</v>
      </c>
      <c r="I307" s="15" t="s">
        <v>237</v>
      </c>
      <c r="J307" s="15" t="s">
        <v>237</v>
      </c>
      <c r="K307" s="15" t="s">
        <v>237</v>
      </c>
      <c r="L307" s="15" t="s">
        <v>237</v>
      </c>
      <c r="M307" s="15" t="s">
        <v>237</v>
      </c>
      <c r="N307" s="15" t="s">
        <v>237</v>
      </c>
      <c r="O307" s="15" t="s">
        <v>237</v>
      </c>
      <c r="P307" s="15" t="s">
        <v>237</v>
      </c>
      <c r="Q307" s="15" t="s">
        <v>237</v>
      </c>
      <c r="R307" s="15" t="s">
        <v>237</v>
      </c>
    </row>
    <row r="308" spans="1:18">
      <c r="A308" t="s">
        <v>108</v>
      </c>
      <c r="B308" t="s">
        <v>228</v>
      </c>
      <c r="C308" t="s">
        <v>252</v>
      </c>
      <c r="D308" t="s">
        <v>85</v>
      </c>
      <c r="E308" t="s">
        <v>72</v>
      </c>
      <c r="F308" s="15" t="s">
        <v>237</v>
      </c>
      <c r="G308" s="15" t="s">
        <v>237</v>
      </c>
      <c r="H308" s="15" t="s">
        <v>237</v>
      </c>
      <c r="I308" s="15" t="s">
        <v>237</v>
      </c>
      <c r="J308" s="15" t="s">
        <v>237</v>
      </c>
      <c r="K308" s="15" t="s">
        <v>237</v>
      </c>
      <c r="L308" s="15" t="s">
        <v>237</v>
      </c>
      <c r="M308" s="17">
        <v>-8.0000000000000002E-3</v>
      </c>
      <c r="N308" s="17">
        <v>-6.0000000000000001E-3</v>
      </c>
      <c r="O308" s="17">
        <v>1E-3</v>
      </c>
      <c r="P308" s="17">
        <v>8.9999999999999993E-3</v>
      </c>
      <c r="Q308" s="17">
        <v>1.9E-2</v>
      </c>
      <c r="R308" s="17">
        <v>3.2000000000000001E-2</v>
      </c>
    </row>
    <row r="309" spans="1:18">
      <c r="A309" t="s">
        <v>108</v>
      </c>
      <c r="B309" t="s">
        <v>229</v>
      </c>
      <c r="C309" t="s">
        <v>252</v>
      </c>
      <c r="D309" t="s">
        <v>85</v>
      </c>
      <c r="E309" t="s">
        <v>72</v>
      </c>
      <c r="F309" s="15" t="s">
        <v>237</v>
      </c>
      <c r="G309" s="15" t="s">
        <v>237</v>
      </c>
      <c r="H309" s="15" t="s">
        <v>237</v>
      </c>
      <c r="I309" s="15" t="s">
        <v>237</v>
      </c>
      <c r="J309" s="15" t="s">
        <v>237</v>
      </c>
      <c r="K309" s="15" t="s">
        <v>237</v>
      </c>
      <c r="L309" s="15" t="s">
        <v>237</v>
      </c>
      <c r="M309" s="15" t="s">
        <v>237</v>
      </c>
      <c r="N309" s="15" t="s">
        <v>237</v>
      </c>
      <c r="O309" s="15" t="s">
        <v>237</v>
      </c>
      <c r="P309" s="15" t="s">
        <v>237</v>
      </c>
      <c r="Q309" s="15" t="s">
        <v>237</v>
      </c>
      <c r="R309" s="15" t="s">
        <v>237</v>
      </c>
    </row>
    <row r="310" spans="1:18">
      <c r="A310" t="s">
        <v>108</v>
      </c>
      <c r="B310" t="s">
        <v>230</v>
      </c>
      <c r="C310" t="s">
        <v>252</v>
      </c>
      <c r="D310" t="s">
        <v>85</v>
      </c>
      <c r="E310" t="s">
        <v>72</v>
      </c>
      <c r="F310" s="15" t="s">
        <v>237</v>
      </c>
      <c r="G310" s="15" t="s">
        <v>237</v>
      </c>
      <c r="H310" s="15" t="s">
        <v>237</v>
      </c>
      <c r="I310" s="15" t="s">
        <v>237</v>
      </c>
      <c r="J310" s="15" t="s">
        <v>237</v>
      </c>
      <c r="K310" s="15" t="s">
        <v>237</v>
      </c>
      <c r="L310" s="15" t="s">
        <v>237</v>
      </c>
      <c r="M310" s="15" t="s">
        <v>237</v>
      </c>
      <c r="N310" s="15" t="s">
        <v>237</v>
      </c>
      <c r="O310" s="15" t="s">
        <v>237</v>
      </c>
      <c r="P310" s="15" t="s">
        <v>237</v>
      </c>
      <c r="Q310" s="15" t="s">
        <v>237</v>
      </c>
      <c r="R310" s="15" t="s">
        <v>237</v>
      </c>
    </row>
    <row r="311" spans="1:18">
      <c r="A311" t="s">
        <v>108</v>
      </c>
      <c r="B311" t="s">
        <v>136</v>
      </c>
      <c r="C311" t="s">
        <v>256</v>
      </c>
      <c r="D311" t="s">
        <v>257</v>
      </c>
      <c r="E311" t="s">
        <v>72</v>
      </c>
      <c r="F311" s="15" t="s">
        <v>237</v>
      </c>
      <c r="G311" s="15" t="s">
        <v>237</v>
      </c>
      <c r="H311" s="15" t="s">
        <v>237</v>
      </c>
      <c r="I311" s="15" t="s">
        <v>237</v>
      </c>
      <c r="J311" s="15" t="s">
        <v>237</v>
      </c>
      <c r="K311" s="19">
        <v>138.80000000000001</v>
      </c>
      <c r="L311" s="19">
        <v>139.19999999999999</v>
      </c>
      <c r="M311" s="19">
        <v>138.80000000000001</v>
      </c>
      <c r="N311" s="19">
        <v>137.69999999999999</v>
      </c>
      <c r="O311" s="19">
        <v>136.6</v>
      </c>
      <c r="P311" s="19">
        <v>135.53</v>
      </c>
      <c r="Q311" s="19">
        <v>133.35</v>
      </c>
      <c r="R311" s="19">
        <v>131.19999999999999</v>
      </c>
    </row>
    <row r="312" spans="1:18">
      <c r="A312" t="s">
        <v>108</v>
      </c>
      <c r="B312" t="s">
        <v>137</v>
      </c>
      <c r="C312" t="s">
        <v>256</v>
      </c>
      <c r="D312" t="s">
        <v>257</v>
      </c>
      <c r="E312" t="s">
        <v>72</v>
      </c>
      <c r="F312" s="15" t="s">
        <v>237</v>
      </c>
      <c r="G312" s="15" t="s">
        <v>237</v>
      </c>
      <c r="H312" s="15" t="s">
        <v>237</v>
      </c>
      <c r="I312" s="15" t="s">
        <v>237</v>
      </c>
      <c r="J312" s="15" t="s">
        <v>237</v>
      </c>
      <c r="K312" s="15" t="s">
        <v>237</v>
      </c>
      <c r="L312" s="15" t="s">
        <v>237</v>
      </c>
      <c r="M312" s="15" t="s">
        <v>237</v>
      </c>
      <c r="N312" s="15" t="s">
        <v>237</v>
      </c>
      <c r="O312" s="15" t="s">
        <v>237</v>
      </c>
      <c r="P312" s="15" t="s">
        <v>237</v>
      </c>
      <c r="Q312" s="15" t="s">
        <v>237</v>
      </c>
      <c r="R312" s="15" t="s">
        <v>237</v>
      </c>
    </row>
    <row r="313" spans="1:18">
      <c r="A313" t="s">
        <v>108</v>
      </c>
      <c r="B313" t="s">
        <v>138</v>
      </c>
      <c r="C313" t="s">
        <v>256</v>
      </c>
      <c r="D313" t="s">
        <v>257</v>
      </c>
      <c r="E313" t="s">
        <v>72</v>
      </c>
      <c r="F313" s="15" t="s">
        <v>237</v>
      </c>
      <c r="G313" s="15" t="s">
        <v>237</v>
      </c>
      <c r="H313" s="15" t="s">
        <v>237</v>
      </c>
      <c r="I313" s="15" t="s">
        <v>237</v>
      </c>
      <c r="J313" s="15" t="s">
        <v>237</v>
      </c>
      <c r="K313" s="15" t="s">
        <v>237</v>
      </c>
      <c r="L313" s="15" t="s">
        <v>237</v>
      </c>
      <c r="M313" s="15" t="s">
        <v>237</v>
      </c>
      <c r="N313" s="15" t="s">
        <v>237</v>
      </c>
      <c r="O313" s="15" t="s">
        <v>237</v>
      </c>
      <c r="P313" s="15" t="s">
        <v>237</v>
      </c>
      <c r="Q313" s="15" t="s">
        <v>237</v>
      </c>
      <c r="R313" s="15" t="s">
        <v>237</v>
      </c>
    </row>
    <row r="314" spans="1:18">
      <c r="A314" t="s">
        <v>108</v>
      </c>
      <c r="B314" t="s">
        <v>141</v>
      </c>
      <c r="C314" t="s">
        <v>258</v>
      </c>
      <c r="D314" t="s">
        <v>257</v>
      </c>
      <c r="E314" t="s">
        <v>72</v>
      </c>
      <c r="F314" s="19">
        <v>135.9</v>
      </c>
      <c r="G314" s="19">
        <v>139.30000000000001</v>
      </c>
      <c r="H314" s="19">
        <v>138.30000000000001</v>
      </c>
      <c r="I314" s="19">
        <v>151.80000000000001</v>
      </c>
      <c r="J314" s="19">
        <v>144.9</v>
      </c>
      <c r="K314" s="19">
        <v>138.80000000000001</v>
      </c>
      <c r="L314" s="19">
        <v>132.9</v>
      </c>
      <c r="M314" s="19">
        <v>139.19999999999999</v>
      </c>
      <c r="N314" s="19">
        <v>138.4</v>
      </c>
      <c r="O314" s="19">
        <v>136.6</v>
      </c>
      <c r="P314" s="19">
        <v>134.9</v>
      </c>
      <c r="Q314" s="19">
        <v>133.19999999999999</v>
      </c>
      <c r="R314" s="19">
        <v>131.6</v>
      </c>
    </row>
    <row r="315" spans="1:18">
      <c r="A315" t="s">
        <v>108</v>
      </c>
      <c r="B315" t="s">
        <v>142</v>
      </c>
      <c r="C315" t="s">
        <v>258</v>
      </c>
      <c r="D315" t="s">
        <v>257</v>
      </c>
      <c r="E315" t="s">
        <v>72</v>
      </c>
      <c r="F315" s="15" t="s">
        <v>237</v>
      </c>
      <c r="G315" s="15" t="s">
        <v>237</v>
      </c>
      <c r="H315" s="15" t="s">
        <v>237</v>
      </c>
      <c r="I315" s="15" t="s">
        <v>237</v>
      </c>
      <c r="J315" s="15" t="s">
        <v>237</v>
      </c>
      <c r="K315" s="15" t="s">
        <v>237</v>
      </c>
      <c r="L315" s="15" t="s">
        <v>237</v>
      </c>
      <c r="M315" s="15" t="s">
        <v>237</v>
      </c>
      <c r="N315" s="15" t="s">
        <v>237</v>
      </c>
      <c r="O315" s="15" t="s">
        <v>237</v>
      </c>
      <c r="P315" s="15" t="s">
        <v>237</v>
      </c>
      <c r="Q315" s="15" t="s">
        <v>237</v>
      </c>
      <c r="R315" s="15" t="s">
        <v>237</v>
      </c>
    </row>
    <row r="316" spans="1:18">
      <c r="A316" t="s">
        <v>108</v>
      </c>
      <c r="B316" t="s">
        <v>143</v>
      </c>
      <c r="C316" t="s">
        <v>258</v>
      </c>
      <c r="D316" t="s">
        <v>257</v>
      </c>
      <c r="E316" t="s">
        <v>72</v>
      </c>
      <c r="F316" s="15" t="s">
        <v>237</v>
      </c>
      <c r="G316" s="15" t="s">
        <v>237</v>
      </c>
      <c r="H316" s="15" t="s">
        <v>237</v>
      </c>
      <c r="I316" s="15" t="s">
        <v>237</v>
      </c>
      <c r="J316" s="15" t="s">
        <v>237</v>
      </c>
      <c r="K316" s="15" t="s">
        <v>237</v>
      </c>
      <c r="L316" s="15" t="s">
        <v>237</v>
      </c>
      <c r="M316" s="15" t="s">
        <v>237</v>
      </c>
      <c r="N316" s="15" t="s">
        <v>237</v>
      </c>
      <c r="O316" s="15" t="s">
        <v>237</v>
      </c>
      <c r="P316" s="15" t="s">
        <v>237</v>
      </c>
      <c r="Q316" s="15" t="s">
        <v>237</v>
      </c>
      <c r="R316" s="15" t="s">
        <v>237</v>
      </c>
    </row>
    <row r="317" spans="1:18">
      <c r="A317" t="s">
        <v>109</v>
      </c>
      <c r="B317" t="s">
        <v>212</v>
      </c>
      <c r="C317" t="s">
        <v>234</v>
      </c>
      <c r="D317" t="s">
        <v>235</v>
      </c>
      <c r="E317" t="s">
        <v>72</v>
      </c>
      <c r="F317" s="88">
        <v>4.8354976851851849E-3</v>
      </c>
      <c r="G317" s="88">
        <v>7.2643518518518517E-3</v>
      </c>
      <c r="H317" s="88">
        <v>5.2438194444444442E-3</v>
      </c>
      <c r="I317" s="88">
        <v>5.0291319444444446E-3</v>
      </c>
      <c r="J317" s="88">
        <v>7.3847569444444447E-3</v>
      </c>
      <c r="K317" s="88">
        <v>6.5666203703703702E-3</v>
      </c>
      <c r="L317" s="88">
        <v>7.3539236111111114E-3</v>
      </c>
      <c r="M317" s="88">
        <v>5.5601388888888888E-3</v>
      </c>
      <c r="N317" s="88">
        <v>4.1250115740740743E-3</v>
      </c>
      <c r="O317" s="88">
        <v>4.0199305555555552E-3</v>
      </c>
      <c r="P317" s="88">
        <v>3.9102893518518514E-3</v>
      </c>
      <c r="Q317" s="88">
        <v>3.8081712962962965E-3</v>
      </c>
      <c r="R317" s="88">
        <v>3.7001157407407408E-3</v>
      </c>
    </row>
    <row r="318" spans="1:18">
      <c r="A318" t="s">
        <v>109</v>
      </c>
      <c r="B318" t="s">
        <v>208</v>
      </c>
      <c r="C318" t="s">
        <v>236</v>
      </c>
      <c r="D318" t="s">
        <v>85</v>
      </c>
      <c r="E318" t="s">
        <v>72</v>
      </c>
      <c r="F318" s="15" t="s">
        <v>237</v>
      </c>
      <c r="G318" s="15" t="s">
        <v>237</v>
      </c>
      <c r="H318" s="15" t="s">
        <v>237</v>
      </c>
      <c r="I318" s="17">
        <v>-3.3450354733572961E-2</v>
      </c>
      <c r="J318" s="17">
        <v>-4.1024193216028272E-2</v>
      </c>
      <c r="K318" s="17">
        <v>-3.1039527624239116E-2</v>
      </c>
      <c r="L318" s="17">
        <v>1.009182561402729E-2</v>
      </c>
      <c r="M318" s="17">
        <v>2.676532535455502E-2</v>
      </c>
      <c r="N318" s="17">
        <v>2.6095796328884507E-2</v>
      </c>
      <c r="O318" s="17">
        <v>3.2436063239289374E-2</v>
      </c>
      <c r="P318" s="17">
        <v>4.1276288616834543E-2</v>
      </c>
      <c r="Q318" s="17">
        <v>5.0834314271531775E-2</v>
      </c>
      <c r="R318" s="17">
        <v>6.030348154492024E-2</v>
      </c>
    </row>
    <row r="319" spans="1:18">
      <c r="A319" t="s">
        <v>109</v>
      </c>
      <c r="B319" t="s">
        <v>153</v>
      </c>
      <c r="C319" t="s">
        <v>238</v>
      </c>
      <c r="D319" t="s">
        <v>148</v>
      </c>
      <c r="E319" t="s">
        <v>72</v>
      </c>
      <c r="F319" s="16">
        <v>323.10000000000002</v>
      </c>
      <c r="G319" s="16">
        <v>324.10000000000002</v>
      </c>
      <c r="H319" s="16">
        <v>298.7</v>
      </c>
      <c r="I319" s="16">
        <v>289.8</v>
      </c>
      <c r="J319" s="16">
        <v>283.10000000000002</v>
      </c>
      <c r="K319" s="16">
        <v>282.77999999999997</v>
      </c>
      <c r="L319" s="16">
        <v>260.02999999999997</v>
      </c>
      <c r="M319" s="16">
        <v>260</v>
      </c>
      <c r="N319" s="16">
        <v>251.84</v>
      </c>
      <c r="O319" s="16">
        <v>243.39</v>
      </c>
      <c r="P319" s="16">
        <v>235.78</v>
      </c>
      <c r="Q319" s="16">
        <v>229.09</v>
      </c>
      <c r="R319" s="16">
        <v>223.83</v>
      </c>
    </row>
    <row r="320" spans="1:18">
      <c r="A320" t="s">
        <v>109</v>
      </c>
      <c r="B320" t="s">
        <v>154</v>
      </c>
      <c r="C320" t="s">
        <v>239</v>
      </c>
      <c r="D320" t="s">
        <v>148</v>
      </c>
      <c r="E320" t="s">
        <v>72</v>
      </c>
      <c r="F320" s="15" t="s">
        <v>237</v>
      </c>
      <c r="G320" s="15" t="s">
        <v>237</v>
      </c>
      <c r="H320" s="15" t="s">
        <v>237</v>
      </c>
      <c r="I320" s="15" t="s">
        <v>237</v>
      </c>
      <c r="J320" s="15" t="s">
        <v>237</v>
      </c>
      <c r="K320" s="15" t="s">
        <v>237</v>
      </c>
      <c r="L320" s="15" t="s">
        <v>237</v>
      </c>
      <c r="M320" s="15" t="s">
        <v>237</v>
      </c>
      <c r="N320" s="15" t="s">
        <v>237</v>
      </c>
      <c r="O320" s="15" t="s">
        <v>237</v>
      </c>
      <c r="P320" s="15" t="s">
        <v>237</v>
      </c>
      <c r="Q320" s="15" t="s">
        <v>237</v>
      </c>
      <c r="R320" s="15" t="s">
        <v>237</v>
      </c>
    </row>
    <row r="321" spans="1:18">
      <c r="A321" t="s">
        <v>109</v>
      </c>
      <c r="B321" t="s">
        <v>155</v>
      </c>
      <c r="C321" t="s">
        <v>240</v>
      </c>
      <c r="D321" t="s">
        <v>148</v>
      </c>
      <c r="E321" t="s">
        <v>72</v>
      </c>
      <c r="F321" s="15" t="s">
        <v>237</v>
      </c>
      <c r="G321" s="15" t="s">
        <v>237</v>
      </c>
      <c r="H321" s="15" t="s">
        <v>237</v>
      </c>
      <c r="I321" s="15" t="s">
        <v>237</v>
      </c>
      <c r="J321" s="15" t="s">
        <v>237</v>
      </c>
      <c r="K321" s="15" t="s">
        <v>237</v>
      </c>
      <c r="L321" s="15" t="s">
        <v>237</v>
      </c>
      <c r="M321" s="15" t="s">
        <v>237</v>
      </c>
      <c r="N321" s="15" t="s">
        <v>237</v>
      </c>
      <c r="O321" s="15" t="s">
        <v>237</v>
      </c>
      <c r="P321" s="15" t="s">
        <v>237</v>
      </c>
      <c r="Q321" s="15" t="s">
        <v>237</v>
      </c>
      <c r="R321" s="15" t="s">
        <v>237</v>
      </c>
    </row>
    <row r="322" spans="1:18">
      <c r="A322" t="s">
        <v>109</v>
      </c>
      <c r="B322" t="s">
        <v>205</v>
      </c>
      <c r="C322" t="s">
        <v>241</v>
      </c>
      <c r="D322" t="s">
        <v>85</v>
      </c>
      <c r="E322" t="s">
        <v>72</v>
      </c>
      <c r="F322" s="15" t="s">
        <v>237</v>
      </c>
      <c r="G322" s="15" t="s">
        <v>237</v>
      </c>
      <c r="H322" s="15" t="s">
        <v>237</v>
      </c>
      <c r="I322" s="17">
        <v>3.520456707897248E-2</v>
      </c>
      <c r="J322" s="17">
        <v>7.8549529548578023E-2</v>
      </c>
      <c r="K322" s="17">
        <v>9.5380061317263939E-2</v>
      </c>
      <c r="L322" s="17">
        <v>0.126852732847024</v>
      </c>
      <c r="M322" s="17">
        <v>0.15127391901892392</v>
      </c>
      <c r="N322" s="17">
        <v>0.18398350777037739</v>
      </c>
      <c r="O322" s="17">
        <v>0.20157521936779788</v>
      </c>
      <c r="P322" s="17">
        <v>0.22718046305106257</v>
      </c>
      <c r="Q322" s="17">
        <v>0.25123163125066073</v>
      </c>
      <c r="R322" s="17">
        <v>0.27191034993128232</v>
      </c>
    </row>
    <row r="323" spans="1:18">
      <c r="A323" t="s">
        <v>109</v>
      </c>
      <c r="B323" t="s">
        <v>206</v>
      </c>
      <c r="C323" t="s">
        <v>242</v>
      </c>
      <c r="D323" t="s">
        <v>85</v>
      </c>
      <c r="E323" t="s">
        <v>72</v>
      </c>
      <c r="F323" s="15" t="s">
        <v>237</v>
      </c>
      <c r="G323" s="15" t="s">
        <v>237</v>
      </c>
      <c r="H323" s="15" t="s">
        <v>237</v>
      </c>
      <c r="I323" s="15" t="s">
        <v>237</v>
      </c>
      <c r="J323" s="15" t="s">
        <v>237</v>
      </c>
      <c r="K323" s="15" t="s">
        <v>237</v>
      </c>
      <c r="L323" s="15" t="s">
        <v>237</v>
      </c>
      <c r="M323" s="15" t="s">
        <v>237</v>
      </c>
      <c r="N323" s="15" t="s">
        <v>237</v>
      </c>
      <c r="O323" s="15" t="s">
        <v>237</v>
      </c>
      <c r="P323" s="15" t="s">
        <v>237</v>
      </c>
      <c r="Q323" s="15" t="s">
        <v>237</v>
      </c>
      <c r="R323" s="15" t="s">
        <v>237</v>
      </c>
    </row>
    <row r="324" spans="1:18">
      <c r="A324" t="s">
        <v>109</v>
      </c>
      <c r="B324" t="s">
        <v>207</v>
      </c>
      <c r="C324" t="s">
        <v>243</v>
      </c>
      <c r="D324" t="s">
        <v>85</v>
      </c>
      <c r="E324" t="s">
        <v>72</v>
      </c>
      <c r="F324" s="15" t="s">
        <v>237</v>
      </c>
      <c r="G324" s="15" t="s">
        <v>237</v>
      </c>
      <c r="H324" s="15" t="s">
        <v>237</v>
      </c>
      <c r="I324" s="15" t="s">
        <v>237</v>
      </c>
      <c r="J324" s="15" t="s">
        <v>237</v>
      </c>
      <c r="K324" s="15" t="s">
        <v>237</v>
      </c>
      <c r="L324" s="15" t="s">
        <v>237</v>
      </c>
      <c r="M324" s="15" t="s">
        <v>237</v>
      </c>
      <c r="N324" s="15" t="s">
        <v>237</v>
      </c>
      <c r="O324" s="15" t="s">
        <v>237</v>
      </c>
      <c r="P324" s="15" t="s">
        <v>237</v>
      </c>
      <c r="Q324" s="15" t="s">
        <v>237</v>
      </c>
      <c r="R324" s="15" t="s">
        <v>237</v>
      </c>
    </row>
    <row r="325" spans="1:18">
      <c r="A325" t="s">
        <v>109</v>
      </c>
      <c r="B325" t="s">
        <v>214</v>
      </c>
      <c r="C325" t="s">
        <v>244</v>
      </c>
      <c r="D325" t="s">
        <v>245</v>
      </c>
      <c r="E325" t="s">
        <v>72</v>
      </c>
      <c r="F325" s="18">
        <v>7.4853645050046351</v>
      </c>
      <c r="G325" s="18">
        <v>5.8021139876180978</v>
      </c>
      <c r="H325" s="18">
        <v>4.8552105315266587</v>
      </c>
      <c r="I325" s="18">
        <v>3.3408610060114023</v>
      </c>
      <c r="J325" s="18">
        <v>2.8315779362509033</v>
      </c>
      <c r="K325" s="18">
        <v>2.6668935642778497</v>
      </c>
      <c r="L325" s="18">
        <v>2.7833510200855351</v>
      </c>
      <c r="M325" s="18">
        <v>2.2917216642634104</v>
      </c>
      <c r="N325" s="18">
        <v>2.2077998435157387</v>
      </c>
      <c r="O325" s="18">
        <v>2.1381379981194484</v>
      </c>
      <c r="P325" s="18">
        <v>2.0791790901239215</v>
      </c>
      <c r="Q325" s="18">
        <v>1.9141407355047362</v>
      </c>
      <c r="R325" s="18">
        <v>1.7604445191987435</v>
      </c>
    </row>
    <row r="326" spans="1:18">
      <c r="A326" t="s">
        <v>109</v>
      </c>
      <c r="B326" t="s">
        <v>213</v>
      </c>
      <c r="C326" t="s">
        <v>246</v>
      </c>
      <c r="D326" t="s">
        <v>245</v>
      </c>
      <c r="E326" t="s">
        <v>72</v>
      </c>
      <c r="F326" s="18">
        <v>33.138834315310163</v>
      </c>
      <c r="G326" s="18">
        <v>26.779322205220858</v>
      </c>
      <c r="H326" s="18">
        <v>30.882251849238578</v>
      </c>
      <c r="I326" s="18">
        <v>21.634007388541708</v>
      </c>
      <c r="J326" s="18">
        <v>19.5225358315612</v>
      </c>
      <c r="K326" s="18">
        <v>22.753258584116576</v>
      </c>
      <c r="L326" s="18">
        <v>18.738061274085233</v>
      </c>
      <c r="M326" s="18">
        <v>20.173016112300402</v>
      </c>
      <c r="N326" s="18">
        <v>23.4290252290604</v>
      </c>
      <c r="O326" s="18">
        <v>22.0109598433027</v>
      </c>
      <c r="P326" s="18">
        <v>20.592808193112518</v>
      </c>
      <c r="Q326" s="18">
        <v>19.169819560585282</v>
      </c>
      <c r="R326" s="18">
        <v>17.749182076139778</v>
      </c>
    </row>
    <row r="327" spans="1:18">
      <c r="A327" t="s">
        <v>109</v>
      </c>
      <c r="B327" t="s">
        <v>167</v>
      </c>
      <c r="C327" t="s">
        <v>247</v>
      </c>
      <c r="D327" t="s">
        <v>248</v>
      </c>
      <c r="E327" t="s">
        <v>72</v>
      </c>
      <c r="F327" s="18">
        <v>2283.1219493150679</v>
      </c>
      <c r="G327" s="18">
        <v>2299.1619999999998</v>
      </c>
      <c r="H327" s="18">
        <v>2312.9789999999998</v>
      </c>
      <c r="I327" s="18">
        <v>2328.741</v>
      </c>
      <c r="J327" s="18">
        <v>2344.98225</v>
      </c>
      <c r="K327" s="18">
        <v>2362.299</v>
      </c>
      <c r="L327" s="18">
        <v>2378.4280000000003</v>
      </c>
      <c r="M327" s="18">
        <v>2386.8518089687523</v>
      </c>
      <c r="N327" s="18">
        <v>2397.4535624439482</v>
      </c>
      <c r="O327" s="18">
        <v>2409.2543159191441</v>
      </c>
      <c r="P327" s="18">
        <v>2420.7480365243655</v>
      </c>
      <c r="Q327" s="18">
        <v>2431.9477735645742</v>
      </c>
      <c r="R327" s="18">
        <v>2442.9294721298079</v>
      </c>
    </row>
    <row r="328" spans="1:18">
      <c r="A328" t="s">
        <v>109</v>
      </c>
      <c r="B328" t="s">
        <v>222</v>
      </c>
      <c r="C328" t="s">
        <v>249</v>
      </c>
      <c r="D328" t="s">
        <v>235</v>
      </c>
      <c r="E328" t="s">
        <v>72</v>
      </c>
      <c r="F328" s="15" t="s">
        <v>237</v>
      </c>
      <c r="G328" s="15" t="s">
        <v>237</v>
      </c>
      <c r="H328" s="15" t="s">
        <v>237</v>
      </c>
      <c r="I328" s="15" t="s">
        <v>237</v>
      </c>
      <c r="J328" s="15" t="s">
        <v>237</v>
      </c>
      <c r="K328" s="15" t="s">
        <v>237</v>
      </c>
      <c r="L328" s="15" t="s">
        <v>237</v>
      </c>
      <c r="M328" s="76">
        <v>3.472222222222222E-3</v>
      </c>
      <c r="N328" s="76">
        <v>3.472222222222222E-3</v>
      </c>
      <c r="O328" s="76">
        <v>3.472222222222222E-3</v>
      </c>
      <c r="P328" s="76">
        <v>3.472222222222222E-3</v>
      </c>
      <c r="Q328" s="76">
        <v>3.472222222222222E-3</v>
      </c>
      <c r="R328" s="76">
        <v>3.47E-3</v>
      </c>
    </row>
    <row r="329" spans="1:18">
      <c r="A329" t="s">
        <v>109</v>
      </c>
      <c r="B329" t="s">
        <v>225</v>
      </c>
      <c r="C329" t="s">
        <v>250</v>
      </c>
      <c r="D329" t="s">
        <v>245</v>
      </c>
      <c r="E329" t="s">
        <v>72</v>
      </c>
      <c r="F329" s="15" t="s">
        <v>237</v>
      </c>
      <c r="G329" s="15" t="s">
        <v>237</v>
      </c>
      <c r="H329" s="15" t="s">
        <v>237</v>
      </c>
      <c r="I329" s="15" t="s">
        <v>237</v>
      </c>
      <c r="J329" s="15" t="s">
        <v>237</v>
      </c>
      <c r="K329" s="15" t="s">
        <v>237</v>
      </c>
      <c r="L329" s="15" t="s">
        <v>237</v>
      </c>
      <c r="M329" s="18">
        <v>1.62</v>
      </c>
      <c r="N329" s="18">
        <v>1.54</v>
      </c>
      <c r="O329" s="18">
        <v>1.46</v>
      </c>
      <c r="P329" s="18">
        <v>1.39</v>
      </c>
      <c r="Q329" s="18">
        <v>1.31</v>
      </c>
      <c r="R329" s="18">
        <v>1.23</v>
      </c>
    </row>
    <row r="330" spans="1:18">
      <c r="A330" t="s">
        <v>109</v>
      </c>
      <c r="B330" t="s">
        <v>227</v>
      </c>
      <c r="C330" t="s">
        <v>251</v>
      </c>
      <c r="D330" t="s">
        <v>245</v>
      </c>
      <c r="E330" t="s">
        <v>72</v>
      </c>
      <c r="F330" s="15" t="s">
        <v>237</v>
      </c>
      <c r="G330" s="15" t="s">
        <v>237</v>
      </c>
      <c r="H330" s="15" t="s">
        <v>237</v>
      </c>
      <c r="I330" s="15" t="s">
        <v>237</v>
      </c>
      <c r="J330" s="15" t="s">
        <v>237</v>
      </c>
      <c r="K330" s="15" t="s">
        <v>237</v>
      </c>
      <c r="L330" s="15" t="s">
        <v>237</v>
      </c>
      <c r="M330" s="18">
        <v>24.85</v>
      </c>
      <c r="N330" s="18">
        <v>23.05</v>
      </c>
      <c r="O330" s="18">
        <v>21.25</v>
      </c>
      <c r="P330" s="18">
        <v>19.45</v>
      </c>
      <c r="Q330" s="18">
        <v>17.649999999999999</v>
      </c>
      <c r="R330" s="18">
        <v>15.86</v>
      </c>
    </row>
    <row r="331" spans="1:18">
      <c r="A331" t="s">
        <v>109</v>
      </c>
      <c r="B331" t="s">
        <v>157</v>
      </c>
      <c r="C331" t="s">
        <v>252</v>
      </c>
      <c r="D331" t="s">
        <v>85</v>
      </c>
      <c r="E331" t="s">
        <v>72</v>
      </c>
      <c r="F331" s="15" t="s">
        <v>237</v>
      </c>
      <c r="G331" s="15" t="s">
        <v>237</v>
      </c>
      <c r="H331" s="15" t="s">
        <v>237</v>
      </c>
      <c r="I331" s="15" t="s">
        <v>237</v>
      </c>
      <c r="J331" s="15" t="s">
        <v>237</v>
      </c>
      <c r="K331" s="15" t="s">
        <v>237</v>
      </c>
      <c r="L331" s="15" t="s">
        <v>237</v>
      </c>
      <c r="M331" s="17">
        <v>0.151</v>
      </c>
      <c r="N331" s="17">
        <v>0.184</v>
      </c>
      <c r="O331" s="17">
        <v>0.20200000000000004</v>
      </c>
      <c r="P331" s="17">
        <v>0.22699999999999998</v>
      </c>
      <c r="Q331" s="17">
        <v>0.251</v>
      </c>
      <c r="R331" s="17">
        <v>0.27200000000000002</v>
      </c>
    </row>
    <row r="332" spans="1:18">
      <c r="A332" t="s">
        <v>109</v>
      </c>
      <c r="B332" t="s">
        <v>158</v>
      </c>
      <c r="C332" t="s">
        <v>252</v>
      </c>
      <c r="D332" t="s">
        <v>85</v>
      </c>
      <c r="E332" t="s">
        <v>72</v>
      </c>
      <c r="F332" s="15" t="s">
        <v>237</v>
      </c>
      <c r="G332" s="15" t="s">
        <v>237</v>
      </c>
      <c r="H332" s="15" t="s">
        <v>237</v>
      </c>
      <c r="I332" s="15" t="s">
        <v>237</v>
      </c>
      <c r="J332" s="15" t="s">
        <v>237</v>
      </c>
      <c r="K332" s="15" t="s">
        <v>237</v>
      </c>
      <c r="L332" s="15" t="s">
        <v>237</v>
      </c>
      <c r="M332" s="15" t="s">
        <v>237</v>
      </c>
      <c r="N332" s="15" t="s">
        <v>237</v>
      </c>
      <c r="O332" s="15" t="s">
        <v>237</v>
      </c>
      <c r="P332" s="15" t="s">
        <v>237</v>
      </c>
      <c r="Q332" s="15" t="s">
        <v>237</v>
      </c>
      <c r="R332" s="15" t="s">
        <v>237</v>
      </c>
    </row>
    <row r="333" spans="1:18">
      <c r="A333" t="s">
        <v>109</v>
      </c>
      <c r="B333" t="s">
        <v>159</v>
      </c>
      <c r="C333" t="s">
        <v>252</v>
      </c>
      <c r="D333" t="s">
        <v>85</v>
      </c>
      <c r="E333" t="s">
        <v>72</v>
      </c>
      <c r="F333" s="15" t="s">
        <v>237</v>
      </c>
      <c r="G333" s="15" t="s">
        <v>237</v>
      </c>
      <c r="H333" s="15" t="s">
        <v>237</v>
      </c>
      <c r="I333" s="15" t="s">
        <v>237</v>
      </c>
      <c r="J333" s="15" t="s">
        <v>237</v>
      </c>
      <c r="K333" s="15" t="s">
        <v>237</v>
      </c>
      <c r="L333" s="15" t="s">
        <v>237</v>
      </c>
      <c r="M333" s="15" t="s">
        <v>237</v>
      </c>
      <c r="N333" s="15" t="s">
        <v>237</v>
      </c>
      <c r="O333" s="15" t="s">
        <v>237</v>
      </c>
      <c r="P333" s="15" t="s">
        <v>237</v>
      </c>
      <c r="Q333" s="15" t="s">
        <v>237</v>
      </c>
      <c r="R333" s="15" t="s">
        <v>237</v>
      </c>
    </row>
    <row r="334" spans="1:18">
      <c r="A334" t="s">
        <v>109</v>
      </c>
      <c r="B334" t="s">
        <v>150</v>
      </c>
      <c r="C334" t="s">
        <v>253</v>
      </c>
      <c r="D334" t="s">
        <v>148</v>
      </c>
      <c r="E334" t="s">
        <v>72</v>
      </c>
      <c r="F334" s="15" t="s">
        <v>237</v>
      </c>
      <c r="G334" s="15" t="s">
        <v>237</v>
      </c>
      <c r="H334" s="15" t="s">
        <v>237</v>
      </c>
      <c r="I334" s="15" t="s">
        <v>237</v>
      </c>
      <c r="J334" s="15" t="s">
        <v>237</v>
      </c>
      <c r="K334" s="19">
        <v>282.8</v>
      </c>
      <c r="L334" s="19">
        <v>260</v>
      </c>
      <c r="M334" s="19">
        <v>260</v>
      </c>
      <c r="N334" s="19">
        <v>251.8</v>
      </c>
      <c r="O334" s="19">
        <v>243.4</v>
      </c>
      <c r="P334" s="19">
        <v>235.8</v>
      </c>
      <c r="Q334" s="19">
        <v>229.1</v>
      </c>
      <c r="R334" s="19">
        <v>223.8</v>
      </c>
    </row>
    <row r="335" spans="1:18">
      <c r="A335" t="s">
        <v>109</v>
      </c>
      <c r="B335" t="s">
        <v>151</v>
      </c>
      <c r="C335" t="s">
        <v>253</v>
      </c>
      <c r="D335" t="s">
        <v>148</v>
      </c>
      <c r="E335" t="s">
        <v>72</v>
      </c>
      <c r="F335" s="15" t="s">
        <v>237</v>
      </c>
      <c r="G335" s="15" t="s">
        <v>237</v>
      </c>
      <c r="H335" s="15" t="s">
        <v>237</v>
      </c>
      <c r="I335" s="15" t="s">
        <v>237</v>
      </c>
      <c r="J335" s="15" t="s">
        <v>237</v>
      </c>
      <c r="K335" s="15" t="s">
        <v>237</v>
      </c>
      <c r="L335" s="15" t="s">
        <v>237</v>
      </c>
      <c r="M335" s="15" t="s">
        <v>237</v>
      </c>
      <c r="N335" s="15" t="s">
        <v>237</v>
      </c>
      <c r="O335" s="15" t="s">
        <v>237</v>
      </c>
      <c r="P335" s="15" t="s">
        <v>237</v>
      </c>
      <c r="Q335" s="15" t="s">
        <v>237</v>
      </c>
      <c r="R335" s="15" t="s">
        <v>237</v>
      </c>
    </row>
    <row r="336" spans="1:18">
      <c r="A336" t="s">
        <v>109</v>
      </c>
      <c r="B336" t="s">
        <v>152</v>
      </c>
      <c r="C336" t="s">
        <v>253</v>
      </c>
      <c r="D336" t="s">
        <v>148</v>
      </c>
      <c r="E336" t="s">
        <v>72</v>
      </c>
      <c r="F336" s="15" t="s">
        <v>237</v>
      </c>
      <c r="G336" s="15" t="s">
        <v>237</v>
      </c>
      <c r="H336" s="15" t="s">
        <v>237</v>
      </c>
      <c r="I336" s="15" t="s">
        <v>237</v>
      </c>
      <c r="J336" s="15" t="s">
        <v>237</v>
      </c>
      <c r="K336" s="15" t="s">
        <v>237</v>
      </c>
      <c r="L336" s="15" t="s">
        <v>237</v>
      </c>
      <c r="M336" s="15" t="s">
        <v>237</v>
      </c>
      <c r="N336" s="15" t="s">
        <v>237</v>
      </c>
      <c r="O336" s="15" t="s">
        <v>237</v>
      </c>
      <c r="P336" s="15" t="s">
        <v>237</v>
      </c>
      <c r="Q336" s="15" t="s">
        <v>237</v>
      </c>
      <c r="R336" s="15" t="s">
        <v>237</v>
      </c>
    </row>
    <row r="337" spans="1:18">
      <c r="A337" t="s">
        <v>109</v>
      </c>
      <c r="B337" t="s">
        <v>209</v>
      </c>
      <c r="C337" t="s">
        <v>254</v>
      </c>
      <c r="D337" t="s">
        <v>85</v>
      </c>
      <c r="E337" t="s">
        <v>72</v>
      </c>
      <c r="F337" s="15" t="s">
        <v>237</v>
      </c>
      <c r="G337" s="15" t="s">
        <v>237</v>
      </c>
      <c r="H337" s="15" t="s">
        <v>237</v>
      </c>
      <c r="I337" s="15" t="s">
        <v>237</v>
      </c>
      <c r="J337" s="15" t="s">
        <v>237</v>
      </c>
      <c r="K337" s="15" t="s">
        <v>237</v>
      </c>
      <c r="L337" s="15" t="s">
        <v>237</v>
      </c>
      <c r="M337" s="15" t="s">
        <v>237</v>
      </c>
      <c r="N337" s="15" t="s">
        <v>237</v>
      </c>
      <c r="O337" s="15" t="s">
        <v>237</v>
      </c>
      <c r="P337" s="15" t="s">
        <v>237</v>
      </c>
      <c r="Q337" s="15" t="s">
        <v>237</v>
      </c>
      <c r="R337" s="15" t="s">
        <v>237</v>
      </c>
    </row>
    <row r="338" spans="1:18">
      <c r="A338" t="s">
        <v>109</v>
      </c>
      <c r="B338" t="s">
        <v>210</v>
      </c>
      <c r="C338" t="s">
        <v>255</v>
      </c>
      <c r="D338" t="s">
        <v>85</v>
      </c>
      <c r="E338" t="s">
        <v>72</v>
      </c>
      <c r="F338" s="15" t="s">
        <v>237</v>
      </c>
      <c r="G338" s="15" t="s">
        <v>237</v>
      </c>
      <c r="H338" s="15" t="s">
        <v>237</v>
      </c>
      <c r="I338" s="15" t="s">
        <v>237</v>
      </c>
      <c r="J338" s="15" t="s">
        <v>237</v>
      </c>
      <c r="K338" s="15" t="s">
        <v>237</v>
      </c>
      <c r="L338" s="15" t="s">
        <v>237</v>
      </c>
      <c r="M338" s="15" t="s">
        <v>237</v>
      </c>
      <c r="N338" s="15" t="s">
        <v>237</v>
      </c>
      <c r="O338" s="15" t="s">
        <v>237</v>
      </c>
      <c r="P338" s="15" t="s">
        <v>237</v>
      </c>
      <c r="Q338" s="15" t="s">
        <v>237</v>
      </c>
      <c r="R338" s="15" t="s">
        <v>237</v>
      </c>
    </row>
    <row r="339" spans="1:18">
      <c r="A339" t="s">
        <v>109</v>
      </c>
      <c r="B339" t="s">
        <v>228</v>
      </c>
      <c r="C339" t="s">
        <v>252</v>
      </c>
      <c r="D339" t="s">
        <v>85</v>
      </c>
      <c r="E339" t="s">
        <v>72</v>
      </c>
      <c r="F339" s="15" t="s">
        <v>237</v>
      </c>
      <c r="G339" s="15" t="s">
        <v>237</v>
      </c>
      <c r="H339" s="15" t="s">
        <v>237</v>
      </c>
      <c r="I339" s="15" t="s">
        <v>237</v>
      </c>
      <c r="J339" s="15" t="s">
        <v>237</v>
      </c>
      <c r="K339" s="15" t="s">
        <v>237</v>
      </c>
      <c r="L339" s="15" t="s">
        <v>237</v>
      </c>
      <c r="M339" s="17">
        <v>3.4000000000000002E-2</v>
      </c>
      <c r="N339" s="17">
        <v>3.9E-2</v>
      </c>
      <c r="O339" s="17">
        <v>4.8000000000000001E-2</v>
      </c>
      <c r="P339" s="17">
        <v>4.9000000000000002E-2</v>
      </c>
      <c r="Q339" s="17">
        <v>5.2999999999999999E-2</v>
      </c>
      <c r="R339" s="17">
        <v>0.06</v>
      </c>
    </row>
    <row r="340" spans="1:18">
      <c r="A340" t="s">
        <v>109</v>
      </c>
      <c r="B340" t="s">
        <v>229</v>
      </c>
      <c r="C340" t="s">
        <v>252</v>
      </c>
      <c r="D340" t="s">
        <v>85</v>
      </c>
      <c r="E340" t="s">
        <v>72</v>
      </c>
      <c r="F340" s="15" t="s">
        <v>237</v>
      </c>
      <c r="G340" s="15" t="s">
        <v>237</v>
      </c>
      <c r="H340" s="15" t="s">
        <v>237</v>
      </c>
      <c r="I340" s="15" t="s">
        <v>237</v>
      </c>
      <c r="J340" s="15" t="s">
        <v>237</v>
      </c>
      <c r="K340" s="15" t="s">
        <v>237</v>
      </c>
      <c r="L340" s="15" t="s">
        <v>237</v>
      </c>
      <c r="M340" s="15" t="s">
        <v>237</v>
      </c>
      <c r="N340" s="15" t="s">
        <v>237</v>
      </c>
      <c r="O340" s="15" t="s">
        <v>237</v>
      </c>
      <c r="P340" s="15" t="s">
        <v>237</v>
      </c>
      <c r="Q340" s="15" t="s">
        <v>237</v>
      </c>
      <c r="R340" s="15" t="s">
        <v>237</v>
      </c>
    </row>
    <row r="341" spans="1:18">
      <c r="A341" t="s">
        <v>109</v>
      </c>
      <c r="B341" t="s">
        <v>230</v>
      </c>
      <c r="C341" t="s">
        <v>252</v>
      </c>
      <c r="D341" t="s">
        <v>85</v>
      </c>
      <c r="E341" t="s">
        <v>72</v>
      </c>
      <c r="F341" s="15" t="s">
        <v>237</v>
      </c>
      <c r="G341" s="15" t="s">
        <v>237</v>
      </c>
      <c r="H341" s="15" t="s">
        <v>237</v>
      </c>
      <c r="I341" s="15" t="s">
        <v>237</v>
      </c>
      <c r="J341" s="15" t="s">
        <v>237</v>
      </c>
      <c r="K341" s="15" t="s">
        <v>237</v>
      </c>
      <c r="L341" s="15" t="s">
        <v>237</v>
      </c>
      <c r="M341" s="15" t="s">
        <v>237</v>
      </c>
      <c r="N341" s="15" t="s">
        <v>237</v>
      </c>
      <c r="O341" s="15" t="s">
        <v>237</v>
      </c>
      <c r="P341" s="15" t="s">
        <v>237</v>
      </c>
      <c r="Q341" s="15" t="s">
        <v>237</v>
      </c>
      <c r="R341" s="15" t="s">
        <v>237</v>
      </c>
    </row>
    <row r="342" spans="1:18">
      <c r="A342" t="s">
        <v>109</v>
      </c>
      <c r="B342" t="s">
        <v>136</v>
      </c>
      <c r="C342" t="s">
        <v>256</v>
      </c>
      <c r="D342" t="s">
        <v>257</v>
      </c>
      <c r="E342" t="s">
        <v>72</v>
      </c>
      <c r="F342" s="15" t="s">
        <v>237</v>
      </c>
      <c r="G342" s="15" t="s">
        <v>237</v>
      </c>
      <c r="H342" s="15" t="s">
        <v>237</v>
      </c>
      <c r="I342" s="15" t="s">
        <v>237</v>
      </c>
      <c r="J342" s="15" t="s">
        <v>237</v>
      </c>
      <c r="K342" s="19">
        <v>123.9</v>
      </c>
      <c r="L342" s="19">
        <v>125.3</v>
      </c>
      <c r="M342" s="19">
        <v>122.3</v>
      </c>
      <c r="N342" s="19">
        <v>122.1</v>
      </c>
      <c r="O342" s="19">
        <v>121.9</v>
      </c>
      <c r="P342" s="19">
        <v>121.7</v>
      </c>
      <c r="Q342" s="19">
        <v>120.5</v>
      </c>
      <c r="R342" s="19">
        <v>119.3</v>
      </c>
    </row>
    <row r="343" spans="1:18">
      <c r="A343" t="s">
        <v>109</v>
      </c>
      <c r="B343" t="s">
        <v>137</v>
      </c>
      <c r="C343" t="s">
        <v>256</v>
      </c>
      <c r="D343" t="s">
        <v>257</v>
      </c>
      <c r="E343" t="s">
        <v>72</v>
      </c>
      <c r="F343" s="15" t="s">
        <v>237</v>
      </c>
      <c r="G343" s="15" t="s">
        <v>237</v>
      </c>
      <c r="H343" s="15" t="s">
        <v>237</v>
      </c>
      <c r="I343" s="15" t="s">
        <v>237</v>
      </c>
      <c r="J343" s="15" t="s">
        <v>237</v>
      </c>
      <c r="K343" s="15" t="s">
        <v>237</v>
      </c>
      <c r="L343" s="15" t="s">
        <v>237</v>
      </c>
      <c r="M343" s="15" t="s">
        <v>237</v>
      </c>
      <c r="N343" s="15" t="s">
        <v>237</v>
      </c>
      <c r="O343" s="15" t="s">
        <v>237</v>
      </c>
      <c r="P343" s="15" t="s">
        <v>237</v>
      </c>
      <c r="Q343" s="15" t="s">
        <v>237</v>
      </c>
      <c r="R343" s="15" t="s">
        <v>237</v>
      </c>
    </row>
    <row r="344" spans="1:18">
      <c r="A344" t="s">
        <v>109</v>
      </c>
      <c r="B344" t="s">
        <v>138</v>
      </c>
      <c r="C344" t="s">
        <v>256</v>
      </c>
      <c r="D344" t="s">
        <v>257</v>
      </c>
      <c r="E344" t="s">
        <v>72</v>
      </c>
      <c r="F344" s="15" t="s">
        <v>237</v>
      </c>
      <c r="G344" s="15" t="s">
        <v>237</v>
      </c>
      <c r="H344" s="15" t="s">
        <v>237</v>
      </c>
      <c r="I344" s="15" t="s">
        <v>237</v>
      </c>
      <c r="J344" s="15" t="s">
        <v>237</v>
      </c>
      <c r="K344" s="15" t="s">
        <v>237</v>
      </c>
      <c r="L344" s="15" t="s">
        <v>237</v>
      </c>
      <c r="M344" s="15" t="s">
        <v>237</v>
      </c>
      <c r="N344" s="15" t="s">
        <v>237</v>
      </c>
      <c r="O344" s="15" t="s">
        <v>237</v>
      </c>
      <c r="P344" s="15" t="s">
        <v>237</v>
      </c>
      <c r="Q344" s="15" t="s">
        <v>237</v>
      </c>
      <c r="R344" s="15" t="s">
        <v>237</v>
      </c>
    </row>
    <row r="345" spans="1:18">
      <c r="A345" t="s">
        <v>109</v>
      </c>
      <c r="B345" t="s">
        <v>141</v>
      </c>
      <c r="C345" t="s">
        <v>258</v>
      </c>
      <c r="D345" t="s">
        <v>257</v>
      </c>
      <c r="E345" t="s">
        <v>72</v>
      </c>
      <c r="F345" s="19">
        <v>128.30000000000001</v>
      </c>
      <c r="G345" s="19">
        <v>128.6</v>
      </c>
      <c r="H345" s="19">
        <v>127.7</v>
      </c>
      <c r="I345" s="19">
        <v>141.19999999999999</v>
      </c>
      <c r="J345" s="19">
        <v>131.5</v>
      </c>
      <c r="K345" s="19">
        <v>123.9</v>
      </c>
      <c r="L345" s="19">
        <v>125.3</v>
      </c>
      <c r="M345" s="19">
        <v>125.1</v>
      </c>
      <c r="N345" s="19">
        <v>124.1</v>
      </c>
      <c r="O345" s="19">
        <v>122.9</v>
      </c>
      <c r="P345" s="19">
        <v>121.7</v>
      </c>
      <c r="Q345" s="19">
        <v>120.5</v>
      </c>
      <c r="R345" s="19">
        <v>119.3</v>
      </c>
    </row>
    <row r="346" spans="1:18">
      <c r="A346" t="s">
        <v>109</v>
      </c>
      <c r="B346" t="s">
        <v>142</v>
      </c>
      <c r="C346" t="s">
        <v>258</v>
      </c>
      <c r="D346" t="s">
        <v>257</v>
      </c>
      <c r="E346" t="s">
        <v>72</v>
      </c>
      <c r="F346" s="15" t="s">
        <v>237</v>
      </c>
      <c r="G346" s="15" t="s">
        <v>237</v>
      </c>
      <c r="H346" s="15" t="s">
        <v>237</v>
      </c>
      <c r="I346" s="15" t="s">
        <v>237</v>
      </c>
      <c r="J346" s="15" t="s">
        <v>237</v>
      </c>
      <c r="K346" s="15" t="s">
        <v>237</v>
      </c>
      <c r="L346" s="15" t="s">
        <v>237</v>
      </c>
      <c r="M346" s="15" t="s">
        <v>237</v>
      </c>
      <c r="N346" s="15" t="s">
        <v>237</v>
      </c>
      <c r="O346" s="15" t="s">
        <v>237</v>
      </c>
      <c r="P346" s="15" t="s">
        <v>237</v>
      </c>
      <c r="Q346" s="15" t="s">
        <v>237</v>
      </c>
      <c r="R346" s="15" t="s">
        <v>237</v>
      </c>
    </row>
    <row r="347" spans="1:18">
      <c r="A347" t="s">
        <v>109</v>
      </c>
      <c r="B347" t="s">
        <v>143</v>
      </c>
      <c r="C347" t="s">
        <v>258</v>
      </c>
      <c r="D347" t="s">
        <v>257</v>
      </c>
      <c r="E347" t="s">
        <v>72</v>
      </c>
      <c r="F347" s="15" t="s">
        <v>237</v>
      </c>
      <c r="G347" s="15" t="s">
        <v>237</v>
      </c>
      <c r="H347" s="15" t="s">
        <v>237</v>
      </c>
      <c r="I347" s="15" t="s">
        <v>237</v>
      </c>
      <c r="J347" s="15" t="s">
        <v>237</v>
      </c>
      <c r="K347" s="15" t="s">
        <v>237</v>
      </c>
      <c r="L347" s="15" t="s">
        <v>237</v>
      </c>
      <c r="M347" s="15" t="s">
        <v>237</v>
      </c>
      <c r="N347" s="15" t="s">
        <v>237</v>
      </c>
      <c r="O347" s="15" t="s">
        <v>237</v>
      </c>
      <c r="P347" s="15" t="s">
        <v>237</v>
      </c>
      <c r="Q347" s="15" t="s">
        <v>237</v>
      </c>
      <c r="R347" s="15" t="s">
        <v>237</v>
      </c>
    </row>
    <row r="348" spans="1:18">
      <c r="A348" t="s">
        <v>110</v>
      </c>
      <c r="B348" t="s">
        <v>212</v>
      </c>
      <c r="C348" t="s">
        <v>234</v>
      </c>
      <c r="D348" t="s">
        <v>235</v>
      </c>
      <c r="E348" t="s">
        <v>72</v>
      </c>
      <c r="F348" s="88">
        <v>2.2849328703703705E-2</v>
      </c>
      <c r="G348" s="88">
        <v>8.8302893518518513E-3</v>
      </c>
      <c r="H348" s="88">
        <v>9.441331018518519E-3</v>
      </c>
      <c r="I348" s="88">
        <v>4.0416203703703708E-3</v>
      </c>
      <c r="J348" s="88">
        <v>2.575821759259259E-3</v>
      </c>
      <c r="K348" s="88">
        <v>8.9411689814814822E-3</v>
      </c>
      <c r="L348" s="88">
        <v>1.9267939814814814E-3</v>
      </c>
      <c r="M348" s="88">
        <v>3.414351851851852E-3</v>
      </c>
      <c r="N348" s="88">
        <v>3.4675925925925929E-3</v>
      </c>
      <c r="O348" s="88">
        <v>3.4760763888888892E-3</v>
      </c>
      <c r="P348" s="88">
        <v>3.4760763888888892E-3</v>
      </c>
      <c r="Q348" s="88">
        <v>3.4760763888888892E-3</v>
      </c>
      <c r="R348" s="88">
        <v>3.4760763888888892E-3</v>
      </c>
    </row>
    <row r="349" spans="1:18">
      <c r="A349" t="s">
        <v>110</v>
      </c>
      <c r="B349" t="s">
        <v>208</v>
      </c>
      <c r="C349" t="s">
        <v>236</v>
      </c>
      <c r="D349" t="s">
        <v>85</v>
      </c>
      <c r="E349" t="s">
        <v>72</v>
      </c>
      <c r="F349" s="15" t="s">
        <v>237</v>
      </c>
      <c r="G349" s="15" t="s">
        <v>237</v>
      </c>
      <c r="H349" s="15" t="s">
        <v>237</v>
      </c>
      <c r="I349" s="17">
        <v>-3.4717726744669664E-2</v>
      </c>
      <c r="J349" s="17">
        <v>-3.3884136681814399E-2</v>
      </c>
      <c r="K349" s="17">
        <v>-4.2955906137859927E-2</v>
      </c>
      <c r="L349" s="17">
        <v>-1.4807427772580095E-2</v>
      </c>
      <c r="M349" s="17">
        <v>2.3528342683039404E-2</v>
      </c>
      <c r="N349" s="17">
        <v>6.4002405693292491E-2</v>
      </c>
      <c r="O349" s="17">
        <v>0.10166401940598395</v>
      </c>
      <c r="P349" s="17">
        <v>0.11205454505822939</v>
      </c>
      <c r="Q349" s="17">
        <v>0.12093724526689466</v>
      </c>
      <c r="R349" s="17">
        <v>0.12882299483568493</v>
      </c>
    </row>
    <row r="350" spans="1:18">
      <c r="A350" t="s">
        <v>110</v>
      </c>
      <c r="B350" t="s">
        <v>153</v>
      </c>
      <c r="C350" t="s">
        <v>238</v>
      </c>
      <c r="D350" t="s">
        <v>148</v>
      </c>
      <c r="E350" t="s">
        <v>72</v>
      </c>
      <c r="F350" s="16">
        <v>178.68</v>
      </c>
      <c r="G350" s="16">
        <v>203.88</v>
      </c>
      <c r="H350" s="16">
        <v>178.68</v>
      </c>
      <c r="I350" s="16">
        <v>167.92</v>
      </c>
      <c r="J350" s="16">
        <v>154.25</v>
      </c>
      <c r="K350" s="16">
        <v>150.66046608287209</v>
      </c>
      <c r="L350" s="16">
        <v>153.50466532012081</v>
      </c>
      <c r="M350" s="16">
        <v>144.9</v>
      </c>
      <c r="N350" s="16">
        <v>143.36000000000001</v>
      </c>
      <c r="O350" s="16">
        <v>135.36000000000001</v>
      </c>
      <c r="P350" s="16">
        <v>132.16</v>
      </c>
      <c r="Q350" s="16">
        <v>129.06</v>
      </c>
      <c r="R350" s="16">
        <v>126.06</v>
      </c>
    </row>
    <row r="351" spans="1:18">
      <c r="A351" t="s">
        <v>110</v>
      </c>
      <c r="B351" t="s">
        <v>154</v>
      </c>
      <c r="C351" t="s">
        <v>239</v>
      </c>
      <c r="D351" t="s">
        <v>148</v>
      </c>
      <c r="E351" t="s">
        <v>72</v>
      </c>
      <c r="F351" s="15" t="s">
        <v>237</v>
      </c>
      <c r="G351" s="15" t="s">
        <v>237</v>
      </c>
      <c r="H351" s="15" t="s">
        <v>237</v>
      </c>
      <c r="I351" s="15" t="s">
        <v>237</v>
      </c>
      <c r="J351" s="15" t="s">
        <v>237</v>
      </c>
      <c r="K351" s="15" t="s">
        <v>237</v>
      </c>
      <c r="L351" s="15" t="s">
        <v>237</v>
      </c>
      <c r="M351" s="15" t="s">
        <v>237</v>
      </c>
      <c r="N351" s="15" t="s">
        <v>237</v>
      </c>
      <c r="O351" s="15" t="s">
        <v>237</v>
      </c>
      <c r="P351" s="15" t="s">
        <v>237</v>
      </c>
      <c r="Q351" s="15" t="s">
        <v>237</v>
      </c>
      <c r="R351" s="15" t="s">
        <v>237</v>
      </c>
    </row>
    <row r="352" spans="1:18">
      <c r="A352" t="s">
        <v>110</v>
      </c>
      <c r="B352" t="s">
        <v>155</v>
      </c>
      <c r="C352" t="s">
        <v>240</v>
      </c>
      <c r="D352" t="s">
        <v>148</v>
      </c>
      <c r="E352" t="s">
        <v>72</v>
      </c>
      <c r="F352" s="15" t="s">
        <v>237</v>
      </c>
      <c r="G352" s="15" t="s">
        <v>237</v>
      </c>
      <c r="H352" s="15" t="s">
        <v>237</v>
      </c>
      <c r="I352" s="15" t="s">
        <v>237</v>
      </c>
      <c r="J352" s="15" t="s">
        <v>237</v>
      </c>
      <c r="K352" s="15" t="s">
        <v>237</v>
      </c>
      <c r="L352" s="15" t="s">
        <v>237</v>
      </c>
      <c r="M352" s="15" t="s">
        <v>237</v>
      </c>
      <c r="N352" s="15" t="s">
        <v>237</v>
      </c>
      <c r="O352" s="15" t="s">
        <v>237</v>
      </c>
      <c r="P352" s="15" t="s">
        <v>237</v>
      </c>
      <c r="Q352" s="15" t="s">
        <v>237</v>
      </c>
      <c r="R352" s="15" t="s">
        <v>237</v>
      </c>
    </row>
    <row r="353" spans="1:18">
      <c r="A353" t="s">
        <v>110</v>
      </c>
      <c r="B353" t="s">
        <v>205</v>
      </c>
      <c r="C353" t="s">
        <v>241</v>
      </c>
      <c r="D353" t="s">
        <v>85</v>
      </c>
      <c r="E353" t="s">
        <v>72</v>
      </c>
      <c r="F353" s="15" t="s">
        <v>237</v>
      </c>
      <c r="G353" s="15" t="s">
        <v>237</v>
      </c>
      <c r="H353" s="15" t="s">
        <v>237</v>
      </c>
      <c r="I353" s="17">
        <v>1.9171833796593291E-2</v>
      </c>
      <c r="J353" s="17">
        <v>0.10760102629890951</v>
      </c>
      <c r="K353" s="17">
        <v>0.15752536155143607</v>
      </c>
      <c r="L353" s="17">
        <v>0.18321015714668795</v>
      </c>
      <c r="M353" s="17">
        <v>0.19986969673759386</v>
      </c>
      <c r="N353" s="17">
        <v>0.21287744045306678</v>
      </c>
      <c r="O353" s="17">
        <v>0.24520704155085171</v>
      </c>
      <c r="P353" s="17">
        <v>0.26790677784904854</v>
      </c>
      <c r="Q353" s="17">
        <v>0.29338607369396347</v>
      </c>
      <c r="R353" s="17">
        <v>0.30995652483785907</v>
      </c>
    </row>
    <row r="354" spans="1:18">
      <c r="A354" t="s">
        <v>110</v>
      </c>
      <c r="B354" t="s">
        <v>206</v>
      </c>
      <c r="C354" t="s">
        <v>242</v>
      </c>
      <c r="D354" t="s">
        <v>85</v>
      </c>
      <c r="E354" t="s">
        <v>72</v>
      </c>
      <c r="F354" s="15" t="s">
        <v>237</v>
      </c>
      <c r="G354" s="15" t="s">
        <v>237</v>
      </c>
      <c r="H354" s="15" t="s">
        <v>237</v>
      </c>
      <c r="I354" s="15" t="s">
        <v>237</v>
      </c>
      <c r="J354" s="15" t="s">
        <v>237</v>
      </c>
      <c r="K354" s="15" t="s">
        <v>237</v>
      </c>
      <c r="L354" s="15" t="s">
        <v>237</v>
      </c>
      <c r="M354" s="15" t="s">
        <v>237</v>
      </c>
      <c r="N354" s="15" t="s">
        <v>237</v>
      </c>
      <c r="O354" s="15" t="s">
        <v>237</v>
      </c>
      <c r="P354" s="15" t="s">
        <v>237</v>
      </c>
      <c r="Q354" s="15" t="s">
        <v>237</v>
      </c>
      <c r="R354" s="15" t="s">
        <v>237</v>
      </c>
    </row>
    <row r="355" spans="1:18">
      <c r="A355" t="s">
        <v>110</v>
      </c>
      <c r="B355" t="s">
        <v>207</v>
      </c>
      <c r="C355" t="s">
        <v>243</v>
      </c>
      <c r="D355" t="s">
        <v>85</v>
      </c>
      <c r="E355" t="s">
        <v>72</v>
      </c>
      <c r="F355" s="15" t="s">
        <v>237</v>
      </c>
      <c r="G355" s="15" t="s">
        <v>237</v>
      </c>
      <c r="H355" s="15" t="s">
        <v>237</v>
      </c>
      <c r="I355" s="15" t="s">
        <v>237</v>
      </c>
      <c r="J355" s="15" t="s">
        <v>237</v>
      </c>
      <c r="K355" s="15" t="s">
        <v>237</v>
      </c>
      <c r="L355" s="15" t="s">
        <v>237</v>
      </c>
      <c r="M355" s="15" t="s">
        <v>237</v>
      </c>
      <c r="N355" s="15" t="s">
        <v>237</v>
      </c>
      <c r="O355" s="15" t="s">
        <v>237</v>
      </c>
      <c r="P355" s="15" t="s">
        <v>237</v>
      </c>
      <c r="Q355" s="15" t="s">
        <v>237</v>
      </c>
      <c r="R355" s="15" t="s">
        <v>237</v>
      </c>
    </row>
    <row r="356" spans="1:18">
      <c r="A356" t="s">
        <v>110</v>
      </c>
      <c r="B356" t="s">
        <v>214</v>
      </c>
      <c r="C356" t="s">
        <v>244</v>
      </c>
      <c r="D356" t="s">
        <v>245</v>
      </c>
      <c r="E356" t="s">
        <v>72</v>
      </c>
      <c r="F356" s="15" t="s">
        <v>237</v>
      </c>
      <c r="G356" s="15" t="s">
        <v>237</v>
      </c>
      <c r="H356" s="15" t="s">
        <v>237</v>
      </c>
      <c r="I356" s="15" t="s">
        <v>237</v>
      </c>
      <c r="J356" s="15" t="s">
        <v>237</v>
      </c>
      <c r="K356" s="15" t="s">
        <v>237</v>
      </c>
      <c r="L356" s="15" t="s">
        <v>237</v>
      </c>
      <c r="M356" s="15" t="s">
        <v>237</v>
      </c>
      <c r="N356" s="15" t="s">
        <v>237</v>
      </c>
      <c r="O356" s="15" t="s">
        <v>237</v>
      </c>
      <c r="P356" s="15" t="s">
        <v>237</v>
      </c>
      <c r="Q356" s="15" t="s">
        <v>237</v>
      </c>
      <c r="R356" s="15" t="s">
        <v>237</v>
      </c>
    </row>
    <row r="357" spans="1:18">
      <c r="A357" t="s">
        <v>110</v>
      </c>
      <c r="B357" t="s">
        <v>213</v>
      </c>
      <c r="C357" t="s">
        <v>246</v>
      </c>
      <c r="D357" t="s">
        <v>245</v>
      </c>
      <c r="E357" t="s">
        <v>72</v>
      </c>
      <c r="F357" s="15" t="s">
        <v>237</v>
      </c>
      <c r="G357" s="15" t="s">
        <v>237</v>
      </c>
      <c r="H357" s="15" t="s">
        <v>237</v>
      </c>
      <c r="I357" s="15" t="s">
        <v>237</v>
      </c>
      <c r="J357" s="15" t="s">
        <v>237</v>
      </c>
      <c r="K357" s="15" t="s">
        <v>237</v>
      </c>
      <c r="L357" s="15" t="s">
        <v>237</v>
      </c>
      <c r="M357" s="15" t="s">
        <v>237</v>
      </c>
      <c r="N357" s="15" t="s">
        <v>237</v>
      </c>
      <c r="O357" s="15" t="s">
        <v>237</v>
      </c>
      <c r="P357" s="15" t="s">
        <v>237</v>
      </c>
      <c r="Q357" s="15" t="s">
        <v>237</v>
      </c>
      <c r="R357" s="18">
        <v>0</v>
      </c>
    </row>
    <row r="358" spans="1:18">
      <c r="A358" t="s">
        <v>110</v>
      </c>
      <c r="B358" t="s">
        <v>167</v>
      </c>
      <c r="C358" t="s">
        <v>247</v>
      </c>
      <c r="D358" t="s">
        <v>248</v>
      </c>
      <c r="E358" t="s">
        <v>72</v>
      </c>
      <c r="F358" s="15" t="s">
        <v>237</v>
      </c>
      <c r="G358" s="15" t="s">
        <v>237</v>
      </c>
      <c r="H358" s="15" t="s">
        <v>237</v>
      </c>
      <c r="I358" s="15" t="s">
        <v>237</v>
      </c>
      <c r="J358" s="15" t="s">
        <v>237</v>
      </c>
      <c r="K358" s="18">
        <v>0</v>
      </c>
      <c r="L358" s="18">
        <v>0</v>
      </c>
      <c r="M358" s="18">
        <v>0</v>
      </c>
      <c r="N358" s="18">
        <v>0</v>
      </c>
      <c r="O358" s="18">
        <v>0</v>
      </c>
      <c r="P358" s="18">
        <v>0</v>
      </c>
      <c r="Q358" s="18">
        <v>0</v>
      </c>
      <c r="R358" s="18">
        <v>0</v>
      </c>
    </row>
    <row r="359" spans="1:18">
      <c r="A359" t="s">
        <v>110</v>
      </c>
      <c r="B359" t="s">
        <v>222</v>
      </c>
      <c r="C359" t="s">
        <v>249</v>
      </c>
      <c r="D359" t="s">
        <v>235</v>
      </c>
      <c r="E359" t="s">
        <v>72</v>
      </c>
      <c r="F359" s="15" t="s">
        <v>237</v>
      </c>
      <c r="G359" s="15" t="s">
        <v>237</v>
      </c>
      <c r="H359" s="15" t="s">
        <v>237</v>
      </c>
      <c r="I359" s="15" t="s">
        <v>237</v>
      </c>
      <c r="J359" s="15" t="s">
        <v>237</v>
      </c>
      <c r="K359" s="15" t="s">
        <v>237</v>
      </c>
      <c r="L359" s="15" t="s">
        <v>237</v>
      </c>
      <c r="M359" s="76">
        <v>3.472222222222222E-3</v>
      </c>
      <c r="N359" s="76">
        <v>3.472222222222222E-3</v>
      </c>
      <c r="O359" s="76">
        <v>3.472222222222222E-3</v>
      </c>
      <c r="P359" s="76">
        <v>3.472222222222222E-3</v>
      </c>
      <c r="Q359" s="76">
        <v>3.472222222222222E-3</v>
      </c>
      <c r="R359" s="76">
        <v>3.47E-3</v>
      </c>
    </row>
    <row r="360" spans="1:18">
      <c r="A360" t="s">
        <v>110</v>
      </c>
      <c r="B360" t="s">
        <v>225</v>
      </c>
      <c r="C360" t="s">
        <v>250</v>
      </c>
      <c r="D360" t="s">
        <v>245</v>
      </c>
      <c r="E360" t="s">
        <v>72</v>
      </c>
      <c r="F360" s="15" t="s">
        <v>237</v>
      </c>
      <c r="G360" s="15" t="s">
        <v>237</v>
      </c>
      <c r="H360" s="15" t="s">
        <v>237</v>
      </c>
      <c r="I360" s="15" t="s">
        <v>237</v>
      </c>
      <c r="J360" s="15" t="s">
        <v>237</v>
      </c>
      <c r="K360" s="15" t="s">
        <v>237</v>
      </c>
      <c r="L360" s="15" t="s">
        <v>237</v>
      </c>
      <c r="M360" s="15" t="s">
        <v>237</v>
      </c>
      <c r="N360" s="15" t="s">
        <v>237</v>
      </c>
      <c r="O360" s="15" t="s">
        <v>237</v>
      </c>
      <c r="P360" s="15" t="s">
        <v>237</v>
      </c>
      <c r="Q360" s="15" t="s">
        <v>237</v>
      </c>
      <c r="R360" s="15" t="s">
        <v>237</v>
      </c>
    </row>
    <row r="361" spans="1:18">
      <c r="A361" t="s">
        <v>110</v>
      </c>
      <c r="B361" t="s">
        <v>227</v>
      </c>
      <c r="C361" t="s">
        <v>251</v>
      </c>
      <c r="D361" t="s">
        <v>245</v>
      </c>
      <c r="E361" t="s">
        <v>72</v>
      </c>
      <c r="F361" s="15" t="s">
        <v>237</v>
      </c>
      <c r="G361" s="15" t="s">
        <v>237</v>
      </c>
      <c r="H361" s="15" t="s">
        <v>237</v>
      </c>
      <c r="I361" s="15" t="s">
        <v>237</v>
      </c>
      <c r="J361" s="15" t="s">
        <v>237</v>
      </c>
      <c r="K361" s="15" t="s">
        <v>237</v>
      </c>
      <c r="L361" s="15" t="s">
        <v>237</v>
      </c>
      <c r="M361" s="15" t="s">
        <v>237</v>
      </c>
      <c r="N361" s="15" t="s">
        <v>237</v>
      </c>
      <c r="O361" s="15" t="s">
        <v>237</v>
      </c>
      <c r="P361" s="15" t="s">
        <v>237</v>
      </c>
      <c r="Q361" s="15" t="s">
        <v>237</v>
      </c>
      <c r="R361" s="15" t="s">
        <v>237</v>
      </c>
    </row>
    <row r="362" spans="1:18">
      <c r="A362" t="s">
        <v>110</v>
      </c>
      <c r="B362" t="s">
        <v>157</v>
      </c>
      <c r="C362" t="s">
        <v>252</v>
      </c>
      <c r="D362" t="s">
        <v>85</v>
      </c>
      <c r="E362" t="s">
        <v>72</v>
      </c>
      <c r="F362" s="15" t="s">
        <v>237</v>
      </c>
      <c r="G362" s="15" t="s">
        <v>237</v>
      </c>
      <c r="H362" s="15" t="s">
        <v>237</v>
      </c>
      <c r="I362" s="15" t="s">
        <v>237</v>
      </c>
      <c r="J362" s="15" t="s">
        <v>237</v>
      </c>
      <c r="K362" s="15" t="s">
        <v>237</v>
      </c>
      <c r="L362" s="15" t="s">
        <v>237</v>
      </c>
      <c r="M362" s="17">
        <v>0.2</v>
      </c>
      <c r="N362" s="17">
        <v>0.21299999999999999</v>
      </c>
      <c r="O362" s="17">
        <v>0.245</v>
      </c>
      <c r="P362" s="17">
        <v>0.26800000000000002</v>
      </c>
      <c r="Q362" s="17">
        <v>0.29299999999999998</v>
      </c>
      <c r="R362" s="17">
        <v>0.31</v>
      </c>
    </row>
    <row r="363" spans="1:18">
      <c r="A363" t="s">
        <v>110</v>
      </c>
      <c r="B363" t="s">
        <v>158</v>
      </c>
      <c r="C363" t="s">
        <v>252</v>
      </c>
      <c r="D363" t="s">
        <v>85</v>
      </c>
      <c r="E363" t="s">
        <v>72</v>
      </c>
      <c r="F363" s="15" t="s">
        <v>237</v>
      </c>
      <c r="G363" s="15" t="s">
        <v>237</v>
      </c>
      <c r="H363" s="15" t="s">
        <v>237</v>
      </c>
      <c r="I363" s="15" t="s">
        <v>237</v>
      </c>
      <c r="J363" s="15" t="s">
        <v>237</v>
      </c>
      <c r="K363" s="15" t="s">
        <v>237</v>
      </c>
      <c r="L363" s="15" t="s">
        <v>237</v>
      </c>
      <c r="M363" s="15" t="s">
        <v>237</v>
      </c>
      <c r="N363" s="15" t="s">
        <v>237</v>
      </c>
      <c r="O363" s="15" t="s">
        <v>237</v>
      </c>
      <c r="P363" s="15" t="s">
        <v>237</v>
      </c>
      <c r="Q363" s="15" t="s">
        <v>237</v>
      </c>
      <c r="R363" s="15" t="s">
        <v>237</v>
      </c>
    </row>
    <row r="364" spans="1:18">
      <c r="A364" t="s">
        <v>110</v>
      </c>
      <c r="B364" t="s">
        <v>159</v>
      </c>
      <c r="C364" t="s">
        <v>252</v>
      </c>
      <c r="D364" t="s">
        <v>85</v>
      </c>
      <c r="E364" t="s">
        <v>72</v>
      </c>
      <c r="F364" s="15" t="s">
        <v>237</v>
      </c>
      <c r="G364" s="15" t="s">
        <v>237</v>
      </c>
      <c r="H364" s="15" t="s">
        <v>237</v>
      </c>
      <c r="I364" s="15" t="s">
        <v>237</v>
      </c>
      <c r="J364" s="15" t="s">
        <v>237</v>
      </c>
      <c r="K364" s="15" t="s">
        <v>237</v>
      </c>
      <c r="L364" s="15" t="s">
        <v>237</v>
      </c>
      <c r="M364" s="15" t="s">
        <v>237</v>
      </c>
      <c r="N364" s="15" t="s">
        <v>237</v>
      </c>
      <c r="O364" s="15" t="s">
        <v>237</v>
      </c>
      <c r="P364" s="15" t="s">
        <v>237</v>
      </c>
      <c r="Q364" s="15" t="s">
        <v>237</v>
      </c>
      <c r="R364" s="15" t="s">
        <v>237</v>
      </c>
    </row>
    <row r="365" spans="1:18">
      <c r="A365" t="s">
        <v>110</v>
      </c>
      <c r="B365" t="s">
        <v>150</v>
      </c>
      <c r="C365" t="s">
        <v>253</v>
      </c>
      <c r="D365" t="s">
        <v>148</v>
      </c>
      <c r="E365" t="s">
        <v>72</v>
      </c>
      <c r="F365" s="15" t="s">
        <v>237</v>
      </c>
      <c r="G365" s="15" t="s">
        <v>237</v>
      </c>
      <c r="H365" s="15" t="s">
        <v>237</v>
      </c>
      <c r="I365" s="15" t="s">
        <v>237</v>
      </c>
      <c r="J365" s="15" t="s">
        <v>237</v>
      </c>
      <c r="K365" s="19">
        <v>150.69999999999999</v>
      </c>
      <c r="L365" s="19">
        <v>153.5</v>
      </c>
      <c r="M365" s="19">
        <v>144.9</v>
      </c>
      <c r="N365" s="19">
        <v>143.4</v>
      </c>
      <c r="O365" s="19">
        <v>135.4</v>
      </c>
      <c r="P365" s="19">
        <v>132.19999999999999</v>
      </c>
      <c r="Q365" s="19">
        <v>129.1</v>
      </c>
      <c r="R365" s="19">
        <v>126.1</v>
      </c>
    </row>
    <row r="366" spans="1:18">
      <c r="A366" t="s">
        <v>110</v>
      </c>
      <c r="B366" t="s">
        <v>151</v>
      </c>
      <c r="C366" t="s">
        <v>253</v>
      </c>
      <c r="D366" t="s">
        <v>148</v>
      </c>
      <c r="E366" t="s">
        <v>72</v>
      </c>
      <c r="F366" s="15" t="s">
        <v>237</v>
      </c>
      <c r="G366" s="15" t="s">
        <v>237</v>
      </c>
      <c r="H366" s="15" t="s">
        <v>237</v>
      </c>
      <c r="I366" s="15" t="s">
        <v>237</v>
      </c>
      <c r="J366" s="15" t="s">
        <v>237</v>
      </c>
      <c r="K366" s="15" t="s">
        <v>237</v>
      </c>
      <c r="L366" s="15" t="s">
        <v>237</v>
      </c>
      <c r="M366" s="15" t="s">
        <v>237</v>
      </c>
      <c r="N366" s="15" t="s">
        <v>237</v>
      </c>
      <c r="O366" s="15" t="s">
        <v>237</v>
      </c>
      <c r="P366" s="15" t="s">
        <v>237</v>
      </c>
      <c r="Q366" s="15" t="s">
        <v>237</v>
      </c>
      <c r="R366" s="15" t="s">
        <v>237</v>
      </c>
    </row>
    <row r="367" spans="1:18">
      <c r="A367" t="s">
        <v>110</v>
      </c>
      <c r="B367" t="s">
        <v>152</v>
      </c>
      <c r="C367" t="s">
        <v>253</v>
      </c>
      <c r="D367" t="s">
        <v>148</v>
      </c>
      <c r="E367" t="s">
        <v>72</v>
      </c>
      <c r="F367" s="15" t="s">
        <v>237</v>
      </c>
      <c r="G367" s="15" t="s">
        <v>237</v>
      </c>
      <c r="H367" s="15" t="s">
        <v>237</v>
      </c>
      <c r="I367" s="15" t="s">
        <v>237</v>
      </c>
      <c r="J367" s="15" t="s">
        <v>237</v>
      </c>
      <c r="K367" s="15" t="s">
        <v>237</v>
      </c>
      <c r="L367" s="15" t="s">
        <v>237</v>
      </c>
      <c r="M367" s="15" t="s">
        <v>237</v>
      </c>
      <c r="N367" s="15" t="s">
        <v>237</v>
      </c>
      <c r="O367" s="15" t="s">
        <v>237</v>
      </c>
      <c r="P367" s="15" t="s">
        <v>237</v>
      </c>
      <c r="Q367" s="15" t="s">
        <v>237</v>
      </c>
      <c r="R367" s="15" t="s">
        <v>237</v>
      </c>
    </row>
    <row r="368" spans="1:18">
      <c r="A368" t="s">
        <v>110</v>
      </c>
      <c r="B368" t="s">
        <v>209</v>
      </c>
      <c r="C368" t="s">
        <v>254</v>
      </c>
      <c r="D368" t="s">
        <v>85</v>
      </c>
      <c r="E368" t="s">
        <v>72</v>
      </c>
      <c r="F368" s="15" t="s">
        <v>237</v>
      </c>
      <c r="G368" s="15" t="s">
        <v>237</v>
      </c>
      <c r="H368" s="15" t="s">
        <v>237</v>
      </c>
      <c r="I368" s="15" t="s">
        <v>237</v>
      </c>
      <c r="J368" s="15" t="s">
        <v>237</v>
      </c>
      <c r="K368" s="15" t="s">
        <v>237</v>
      </c>
      <c r="L368" s="15" t="s">
        <v>237</v>
      </c>
      <c r="M368" s="15" t="s">
        <v>237</v>
      </c>
      <c r="N368" s="15" t="s">
        <v>237</v>
      </c>
      <c r="O368" s="15" t="s">
        <v>237</v>
      </c>
      <c r="P368" s="15" t="s">
        <v>237</v>
      </c>
      <c r="Q368" s="15" t="s">
        <v>237</v>
      </c>
      <c r="R368" s="15" t="s">
        <v>237</v>
      </c>
    </row>
    <row r="369" spans="1:18">
      <c r="A369" t="s">
        <v>110</v>
      </c>
      <c r="B369" t="s">
        <v>210</v>
      </c>
      <c r="C369" t="s">
        <v>255</v>
      </c>
      <c r="D369" t="s">
        <v>85</v>
      </c>
      <c r="E369" t="s">
        <v>72</v>
      </c>
      <c r="F369" s="15" t="s">
        <v>237</v>
      </c>
      <c r="G369" s="15" t="s">
        <v>237</v>
      </c>
      <c r="H369" s="15" t="s">
        <v>237</v>
      </c>
      <c r="I369" s="15" t="s">
        <v>237</v>
      </c>
      <c r="J369" s="15" t="s">
        <v>237</v>
      </c>
      <c r="K369" s="15" t="s">
        <v>237</v>
      </c>
      <c r="L369" s="15" t="s">
        <v>237</v>
      </c>
      <c r="M369" s="15" t="s">
        <v>237</v>
      </c>
      <c r="N369" s="15" t="s">
        <v>237</v>
      </c>
      <c r="O369" s="15" t="s">
        <v>237</v>
      </c>
      <c r="P369" s="15" t="s">
        <v>237</v>
      </c>
      <c r="Q369" s="15" t="s">
        <v>237</v>
      </c>
      <c r="R369" s="15" t="s">
        <v>237</v>
      </c>
    </row>
    <row r="370" spans="1:18">
      <c r="A370" t="s">
        <v>110</v>
      </c>
      <c r="B370" t="s">
        <v>228</v>
      </c>
      <c r="C370" t="s">
        <v>252</v>
      </c>
      <c r="D370" t="s">
        <v>85</v>
      </c>
      <c r="E370" t="s">
        <v>72</v>
      </c>
      <c r="F370" s="15" t="s">
        <v>237</v>
      </c>
      <c r="G370" s="15" t="s">
        <v>237</v>
      </c>
      <c r="H370" s="15" t="s">
        <v>237</v>
      </c>
      <c r="I370" s="15" t="s">
        <v>237</v>
      </c>
      <c r="J370" s="15" t="s">
        <v>237</v>
      </c>
      <c r="K370" s="15" t="s">
        <v>237</v>
      </c>
      <c r="L370" s="15" t="s">
        <v>237</v>
      </c>
      <c r="M370" s="17">
        <v>7.000000000000001E-3</v>
      </c>
      <c r="N370" s="17">
        <v>3.5999999999999997E-2</v>
      </c>
      <c r="O370" s="17">
        <v>6.8000000000000005E-2</v>
      </c>
      <c r="P370" s="17">
        <v>9.5000000000000001E-2</v>
      </c>
      <c r="Q370" s="17">
        <v>0.11600000000000002</v>
      </c>
      <c r="R370" s="17">
        <v>0.13</v>
      </c>
    </row>
    <row r="371" spans="1:18">
      <c r="A371" t="s">
        <v>110</v>
      </c>
      <c r="B371" t="s">
        <v>229</v>
      </c>
      <c r="C371" t="s">
        <v>252</v>
      </c>
      <c r="D371" t="s">
        <v>85</v>
      </c>
      <c r="E371" t="s">
        <v>72</v>
      </c>
      <c r="F371" s="15" t="s">
        <v>237</v>
      </c>
      <c r="G371" s="15" t="s">
        <v>237</v>
      </c>
      <c r="H371" s="15" t="s">
        <v>237</v>
      </c>
      <c r="I371" s="15" t="s">
        <v>237</v>
      </c>
      <c r="J371" s="15" t="s">
        <v>237</v>
      </c>
      <c r="K371" s="15" t="s">
        <v>237</v>
      </c>
      <c r="L371" s="15" t="s">
        <v>237</v>
      </c>
      <c r="M371" s="15" t="s">
        <v>237</v>
      </c>
      <c r="N371" s="15" t="s">
        <v>237</v>
      </c>
      <c r="O371" s="15" t="s">
        <v>237</v>
      </c>
      <c r="P371" s="15" t="s">
        <v>237</v>
      </c>
      <c r="Q371" s="15" t="s">
        <v>237</v>
      </c>
      <c r="R371" s="15" t="s">
        <v>237</v>
      </c>
    </row>
    <row r="372" spans="1:18">
      <c r="A372" t="s">
        <v>110</v>
      </c>
      <c r="B372" t="s">
        <v>230</v>
      </c>
      <c r="C372" t="s">
        <v>252</v>
      </c>
      <c r="D372" t="s">
        <v>85</v>
      </c>
      <c r="E372" t="s">
        <v>72</v>
      </c>
      <c r="F372" s="15" t="s">
        <v>237</v>
      </c>
      <c r="G372" s="15" t="s">
        <v>237</v>
      </c>
      <c r="H372" s="15" t="s">
        <v>237</v>
      </c>
      <c r="I372" s="15" t="s">
        <v>237</v>
      </c>
      <c r="J372" s="15" t="s">
        <v>237</v>
      </c>
      <c r="K372" s="15" t="s">
        <v>237</v>
      </c>
      <c r="L372" s="15" t="s">
        <v>237</v>
      </c>
      <c r="M372" s="15" t="s">
        <v>237</v>
      </c>
      <c r="N372" s="15" t="s">
        <v>237</v>
      </c>
      <c r="O372" s="15" t="s">
        <v>237</v>
      </c>
      <c r="P372" s="15" t="s">
        <v>237</v>
      </c>
      <c r="Q372" s="15" t="s">
        <v>237</v>
      </c>
      <c r="R372" s="15" t="s">
        <v>237</v>
      </c>
    </row>
    <row r="373" spans="1:18">
      <c r="A373" t="s">
        <v>110</v>
      </c>
      <c r="B373" t="s">
        <v>136</v>
      </c>
      <c r="C373" t="s">
        <v>256</v>
      </c>
      <c r="D373" t="s">
        <v>257</v>
      </c>
      <c r="E373" t="s">
        <v>72</v>
      </c>
      <c r="F373" s="15" t="s">
        <v>237</v>
      </c>
      <c r="G373" s="15" t="s">
        <v>237</v>
      </c>
      <c r="H373" s="15" t="s">
        <v>237</v>
      </c>
      <c r="I373" s="15" t="s">
        <v>237</v>
      </c>
      <c r="J373" s="15" t="s">
        <v>237</v>
      </c>
      <c r="K373" s="19">
        <v>157</v>
      </c>
      <c r="L373" s="19">
        <v>154</v>
      </c>
      <c r="M373" s="19">
        <v>147.80000000000001</v>
      </c>
      <c r="N373" s="19">
        <v>143.6</v>
      </c>
      <c r="O373" s="19">
        <v>139.4</v>
      </c>
      <c r="P373" s="19">
        <v>135.16999999999999</v>
      </c>
      <c r="Q373" s="19">
        <v>133.99</v>
      </c>
      <c r="R373" s="19">
        <v>132.80000000000001</v>
      </c>
    </row>
    <row r="374" spans="1:18">
      <c r="A374" t="s">
        <v>110</v>
      </c>
      <c r="B374" t="s">
        <v>137</v>
      </c>
      <c r="C374" t="s">
        <v>256</v>
      </c>
      <c r="D374" t="s">
        <v>257</v>
      </c>
      <c r="E374" t="s">
        <v>72</v>
      </c>
      <c r="F374" s="15" t="s">
        <v>237</v>
      </c>
      <c r="G374" s="15" t="s">
        <v>237</v>
      </c>
      <c r="H374" s="15" t="s">
        <v>237</v>
      </c>
      <c r="I374" s="15" t="s">
        <v>237</v>
      </c>
      <c r="J374" s="15" t="s">
        <v>237</v>
      </c>
      <c r="K374" s="15" t="s">
        <v>237</v>
      </c>
      <c r="L374" s="15" t="s">
        <v>237</v>
      </c>
      <c r="M374" s="15" t="s">
        <v>237</v>
      </c>
      <c r="N374" s="15" t="s">
        <v>237</v>
      </c>
      <c r="O374" s="15" t="s">
        <v>237</v>
      </c>
      <c r="P374" s="15" t="s">
        <v>237</v>
      </c>
      <c r="Q374" s="15" t="s">
        <v>237</v>
      </c>
      <c r="R374" s="15" t="s">
        <v>237</v>
      </c>
    </row>
    <row r="375" spans="1:18">
      <c r="A375" t="s">
        <v>110</v>
      </c>
      <c r="B375" t="s">
        <v>138</v>
      </c>
      <c r="C375" t="s">
        <v>256</v>
      </c>
      <c r="D375" t="s">
        <v>257</v>
      </c>
      <c r="E375" t="s">
        <v>72</v>
      </c>
      <c r="F375" s="15" t="s">
        <v>237</v>
      </c>
      <c r="G375" s="15" t="s">
        <v>237</v>
      </c>
      <c r="H375" s="15" t="s">
        <v>237</v>
      </c>
      <c r="I375" s="15" t="s">
        <v>237</v>
      </c>
      <c r="J375" s="15" t="s">
        <v>237</v>
      </c>
      <c r="K375" s="15" t="s">
        <v>237</v>
      </c>
      <c r="L375" s="15" t="s">
        <v>237</v>
      </c>
      <c r="M375" s="15" t="s">
        <v>237</v>
      </c>
      <c r="N375" s="15" t="s">
        <v>237</v>
      </c>
      <c r="O375" s="15" t="s">
        <v>237</v>
      </c>
      <c r="P375" s="15" t="s">
        <v>237</v>
      </c>
      <c r="Q375" s="15" t="s">
        <v>237</v>
      </c>
      <c r="R375" s="15" t="s">
        <v>237</v>
      </c>
    </row>
    <row r="376" spans="1:18">
      <c r="A376" t="s">
        <v>110</v>
      </c>
      <c r="B376" t="s">
        <v>141</v>
      </c>
      <c r="C376" t="s">
        <v>258</v>
      </c>
      <c r="D376" t="s">
        <v>257</v>
      </c>
      <c r="E376" t="s">
        <v>72</v>
      </c>
      <c r="F376" s="19">
        <v>151</v>
      </c>
      <c r="G376" s="19">
        <v>158.30000000000001</v>
      </c>
      <c r="H376" s="19">
        <v>152.80000000000001</v>
      </c>
      <c r="I376" s="19">
        <v>167</v>
      </c>
      <c r="J376" s="19">
        <v>157.9</v>
      </c>
      <c r="K376" s="19">
        <v>157</v>
      </c>
      <c r="L376" s="19">
        <v>154</v>
      </c>
      <c r="M376" s="19">
        <v>140.19999999999999</v>
      </c>
      <c r="N376" s="19">
        <v>138.30000000000001</v>
      </c>
      <c r="O376" s="19">
        <v>136.6</v>
      </c>
      <c r="P376" s="19">
        <v>135.4</v>
      </c>
      <c r="Q376" s="19">
        <v>134.19999999999999</v>
      </c>
      <c r="R376" s="19">
        <v>133</v>
      </c>
    </row>
    <row r="377" spans="1:18">
      <c r="A377" t="s">
        <v>110</v>
      </c>
      <c r="B377" t="s">
        <v>142</v>
      </c>
      <c r="C377" t="s">
        <v>258</v>
      </c>
      <c r="D377" t="s">
        <v>257</v>
      </c>
      <c r="E377" t="s">
        <v>72</v>
      </c>
      <c r="F377" s="15" t="s">
        <v>237</v>
      </c>
      <c r="G377" s="15" t="s">
        <v>237</v>
      </c>
      <c r="H377" s="15" t="s">
        <v>237</v>
      </c>
      <c r="I377" s="15" t="s">
        <v>237</v>
      </c>
      <c r="J377" s="15" t="s">
        <v>237</v>
      </c>
      <c r="K377" s="15" t="s">
        <v>237</v>
      </c>
      <c r="L377" s="15" t="s">
        <v>237</v>
      </c>
      <c r="M377" s="15" t="s">
        <v>237</v>
      </c>
      <c r="N377" s="15" t="s">
        <v>237</v>
      </c>
      <c r="O377" s="15" t="s">
        <v>237</v>
      </c>
      <c r="P377" s="15" t="s">
        <v>237</v>
      </c>
      <c r="Q377" s="15" t="s">
        <v>237</v>
      </c>
      <c r="R377" s="15" t="s">
        <v>237</v>
      </c>
    </row>
    <row r="378" spans="1:18">
      <c r="A378" t="s">
        <v>110</v>
      </c>
      <c r="B378" t="s">
        <v>143</v>
      </c>
      <c r="C378" t="s">
        <v>258</v>
      </c>
      <c r="D378" t="s">
        <v>257</v>
      </c>
      <c r="E378" t="s">
        <v>72</v>
      </c>
      <c r="F378" s="15" t="s">
        <v>237</v>
      </c>
      <c r="G378" s="15" t="s">
        <v>237</v>
      </c>
      <c r="H378" s="15" t="s">
        <v>237</v>
      </c>
      <c r="I378" s="15" t="s">
        <v>237</v>
      </c>
      <c r="J378" s="15" t="s">
        <v>237</v>
      </c>
      <c r="K378" s="15" t="s">
        <v>237</v>
      </c>
      <c r="L378" s="15" t="s">
        <v>237</v>
      </c>
      <c r="M378" s="15" t="s">
        <v>237</v>
      </c>
      <c r="N378" s="15" t="s">
        <v>237</v>
      </c>
      <c r="O378" s="15" t="s">
        <v>237</v>
      </c>
      <c r="P378" s="15" t="s">
        <v>237</v>
      </c>
      <c r="Q378" s="15" t="s">
        <v>237</v>
      </c>
      <c r="R378" s="15" t="s">
        <v>237</v>
      </c>
    </row>
    <row r="379" spans="1:18">
      <c r="A379" t="s">
        <v>111</v>
      </c>
      <c r="B379" t="s">
        <v>212</v>
      </c>
      <c r="C379" t="s">
        <v>234</v>
      </c>
      <c r="D379" t="s">
        <v>235</v>
      </c>
      <c r="E379" t="s">
        <v>72</v>
      </c>
      <c r="F379" s="88">
        <v>5.2766203703703704E-2</v>
      </c>
      <c r="G379" s="88">
        <v>1.0428240740740741E-2</v>
      </c>
      <c r="H379" s="88">
        <v>6.4467592592592588E-3</v>
      </c>
      <c r="I379" s="88">
        <v>2.1031678240740741E-2</v>
      </c>
      <c r="J379" s="88">
        <v>1.7491782407407406E-3</v>
      </c>
      <c r="K379" s="88">
        <v>5.594918981481482E-3</v>
      </c>
      <c r="L379" s="88">
        <v>6.5277777777777782E-3</v>
      </c>
      <c r="M379" s="88">
        <v>3.4756481481481478E-3</v>
      </c>
      <c r="N379" s="88">
        <v>3.3550347222222224E-3</v>
      </c>
      <c r="O379" s="88">
        <v>3.2449537037037035E-3</v>
      </c>
      <c r="P379" s="88">
        <v>3.1212962962962965E-3</v>
      </c>
      <c r="Q379" s="88">
        <v>2.956273148148148E-3</v>
      </c>
      <c r="R379" s="88">
        <v>2.7772337962962963E-3</v>
      </c>
    </row>
    <row r="380" spans="1:18">
      <c r="A380" t="s">
        <v>111</v>
      </c>
      <c r="B380" t="s">
        <v>208</v>
      </c>
      <c r="C380" t="s">
        <v>236</v>
      </c>
      <c r="D380" t="s">
        <v>85</v>
      </c>
      <c r="E380" t="s">
        <v>72</v>
      </c>
      <c r="F380" s="15" t="s">
        <v>237</v>
      </c>
      <c r="G380" s="15" t="s">
        <v>237</v>
      </c>
      <c r="H380" s="15" t="s">
        <v>237</v>
      </c>
      <c r="I380" s="17">
        <v>-2.7290133943992264E-2</v>
      </c>
      <c r="J380" s="17">
        <v>-3.4867610952322853E-2</v>
      </c>
      <c r="K380" s="17">
        <v>-4.0109497441789682E-2</v>
      </c>
      <c r="L380" s="17">
        <v>-3.3993167238186872E-3</v>
      </c>
      <c r="M380" s="17">
        <v>1.4928218078988422E-2</v>
      </c>
      <c r="N380" s="17">
        <v>1.2903885562686507E-2</v>
      </c>
      <c r="O380" s="17">
        <v>9.8612771989157778E-3</v>
      </c>
      <c r="P380" s="17">
        <v>1.4950645779490235E-2</v>
      </c>
      <c r="Q380" s="17">
        <v>3.0996472802228944E-2</v>
      </c>
      <c r="R380" s="17">
        <v>4.357485893694512E-2</v>
      </c>
    </row>
    <row r="381" spans="1:18">
      <c r="A381" t="s">
        <v>111</v>
      </c>
      <c r="B381" t="s">
        <v>153</v>
      </c>
      <c r="C381" t="s">
        <v>238</v>
      </c>
      <c r="D381" t="s">
        <v>148</v>
      </c>
      <c r="E381" t="s">
        <v>72</v>
      </c>
      <c r="F381" s="16">
        <v>43.9</v>
      </c>
      <c r="G381" s="16">
        <v>41.1</v>
      </c>
      <c r="H381" s="16">
        <v>37</v>
      </c>
      <c r="I381" s="16">
        <v>35.5</v>
      </c>
      <c r="J381" s="16">
        <v>35.6</v>
      </c>
      <c r="K381" s="16">
        <v>40.6</v>
      </c>
      <c r="L381" s="16">
        <v>38.270000000000003</v>
      </c>
      <c r="M381" s="16">
        <v>35.100000000000009</v>
      </c>
      <c r="N381" s="16">
        <v>31.72896997427392</v>
      </c>
      <c r="O381" s="16">
        <v>31.07549119354108</v>
      </c>
      <c r="P381" s="16">
        <v>30.4</v>
      </c>
      <c r="Q381" s="16">
        <v>29.92</v>
      </c>
      <c r="R381" s="16">
        <v>29.47145293893502</v>
      </c>
    </row>
    <row r="382" spans="1:18">
      <c r="A382" t="s">
        <v>111</v>
      </c>
      <c r="B382" t="s">
        <v>154</v>
      </c>
      <c r="C382" t="s">
        <v>239</v>
      </c>
      <c r="D382" t="s">
        <v>148</v>
      </c>
      <c r="E382" t="s">
        <v>72</v>
      </c>
      <c r="F382" s="16">
        <v>0</v>
      </c>
      <c r="G382" s="16">
        <v>0</v>
      </c>
      <c r="H382" s="16">
        <v>0</v>
      </c>
      <c r="I382" s="16">
        <v>0</v>
      </c>
      <c r="J382" s="16">
        <v>0</v>
      </c>
      <c r="K382" s="16">
        <v>0</v>
      </c>
      <c r="L382" s="16">
        <v>0</v>
      </c>
      <c r="M382" s="16">
        <v>0</v>
      </c>
      <c r="N382" s="16">
        <v>0</v>
      </c>
      <c r="O382" s="16">
        <v>0</v>
      </c>
      <c r="P382" s="16">
        <v>0</v>
      </c>
      <c r="Q382" s="16">
        <v>0</v>
      </c>
      <c r="R382" s="16">
        <v>0</v>
      </c>
    </row>
    <row r="383" spans="1:18">
      <c r="A383" t="s">
        <v>111</v>
      </c>
      <c r="B383" t="s">
        <v>155</v>
      </c>
      <c r="C383" t="s">
        <v>240</v>
      </c>
      <c r="D383" t="s">
        <v>148</v>
      </c>
      <c r="E383" t="s">
        <v>72</v>
      </c>
      <c r="F383" s="16">
        <v>0</v>
      </c>
      <c r="G383" s="16">
        <v>0</v>
      </c>
      <c r="H383" s="16">
        <v>0</v>
      </c>
      <c r="I383" s="16">
        <v>0</v>
      </c>
      <c r="J383" s="16">
        <v>0</v>
      </c>
      <c r="K383" s="16">
        <v>0</v>
      </c>
      <c r="L383" s="16">
        <v>0</v>
      </c>
      <c r="M383" s="16">
        <v>0</v>
      </c>
      <c r="N383" s="16">
        <v>0</v>
      </c>
      <c r="O383" s="16">
        <v>0</v>
      </c>
      <c r="P383" s="16">
        <v>0</v>
      </c>
      <c r="Q383" s="16">
        <v>0</v>
      </c>
      <c r="R383" s="16">
        <v>0</v>
      </c>
    </row>
    <row r="384" spans="1:18">
      <c r="A384" t="s">
        <v>111</v>
      </c>
      <c r="B384" t="s">
        <v>205</v>
      </c>
      <c r="C384" t="s">
        <v>241</v>
      </c>
      <c r="D384" t="s">
        <v>85</v>
      </c>
      <c r="E384" t="s">
        <v>72</v>
      </c>
      <c r="F384" s="15" t="s">
        <v>237</v>
      </c>
      <c r="G384" s="15" t="s">
        <v>237</v>
      </c>
      <c r="H384" s="15" t="s">
        <v>237</v>
      </c>
      <c r="I384" s="17">
        <v>6.8852459016393378E-2</v>
      </c>
      <c r="J384" s="17">
        <v>0.1139344262295082</v>
      </c>
      <c r="K384" s="17">
        <v>8.4426229508196823E-2</v>
      </c>
      <c r="L384" s="17">
        <v>6.1721311475409789E-2</v>
      </c>
      <c r="M384" s="17">
        <v>6.5819672131147436E-2</v>
      </c>
      <c r="N384" s="17">
        <v>0.13853303299775463</v>
      </c>
      <c r="O384" s="17">
        <v>0.19750441665725385</v>
      </c>
      <c r="P384" s="17">
        <v>0.23602900682118846</v>
      </c>
      <c r="Q384" s="17">
        <v>0.25085662956113869</v>
      </c>
      <c r="R384" s="17">
        <v>0.26400448410708993</v>
      </c>
    </row>
    <row r="385" spans="1:18">
      <c r="A385" t="s">
        <v>111</v>
      </c>
      <c r="B385" t="s">
        <v>206</v>
      </c>
      <c r="C385" t="s">
        <v>242</v>
      </c>
      <c r="D385" t="s">
        <v>85</v>
      </c>
      <c r="E385" t="s">
        <v>72</v>
      </c>
      <c r="F385" s="15" t="s">
        <v>237</v>
      </c>
      <c r="G385" s="15" t="s">
        <v>237</v>
      </c>
      <c r="H385" s="15" t="s">
        <v>237</v>
      </c>
      <c r="I385" s="15" t="s">
        <v>237</v>
      </c>
      <c r="J385" s="15" t="s">
        <v>237</v>
      </c>
      <c r="K385" s="15" t="s">
        <v>237</v>
      </c>
      <c r="L385" s="15" t="s">
        <v>237</v>
      </c>
      <c r="M385" s="15" t="s">
        <v>237</v>
      </c>
      <c r="N385" s="15" t="s">
        <v>237</v>
      </c>
      <c r="O385" s="15" t="s">
        <v>237</v>
      </c>
      <c r="P385" s="15" t="s">
        <v>237</v>
      </c>
      <c r="Q385" s="15" t="s">
        <v>237</v>
      </c>
      <c r="R385" s="15" t="s">
        <v>237</v>
      </c>
    </row>
    <row r="386" spans="1:18">
      <c r="A386" t="s">
        <v>111</v>
      </c>
      <c r="B386" t="s">
        <v>207</v>
      </c>
      <c r="C386" t="s">
        <v>243</v>
      </c>
      <c r="D386" t="s">
        <v>85</v>
      </c>
      <c r="E386" t="s">
        <v>72</v>
      </c>
      <c r="F386" s="15" t="s">
        <v>237</v>
      </c>
      <c r="G386" s="15" t="s">
        <v>237</v>
      </c>
      <c r="H386" s="15" t="s">
        <v>237</v>
      </c>
      <c r="I386" s="15" t="s">
        <v>237</v>
      </c>
      <c r="J386" s="15" t="s">
        <v>237</v>
      </c>
      <c r="K386" s="15" t="s">
        <v>237</v>
      </c>
      <c r="L386" s="15" t="s">
        <v>237</v>
      </c>
      <c r="M386" s="15" t="s">
        <v>237</v>
      </c>
      <c r="N386" s="15" t="s">
        <v>237</v>
      </c>
      <c r="O386" s="15" t="s">
        <v>237</v>
      </c>
      <c r="P386" s="15" t="s">
        <v>237</v>
      </c>
      <c r="Q386" s="15" t="s">
        <v>237</v>
      </c>
      <c r="R386" s="15" t="s">
        <v>237</v>
      </c>
    </row>
    <row r="387" spans="1:18">
      <c r="A387" t="s">
        <v>111</v>
      </c>
      <c r="B387" t="s">
        <v>214</v>
      </c>
      <c r="C387" t="s">
        <v>244</v>
      </c>
      <c r="D387" t="s">
        <v>245</v>
      </c>
      <c r="E387" t="s">
        <v>72</v>
      </c>
      <c r="F387" s="15" t="s">
        <v>237</v>
      </c>
      <c r="G387" s="15" t="s">
        <v>237</v>
      </c>
      <c r="H387" s="15" t="s">
        <v>237</v>
      </c>
      <c r="I387" s="15" t="s">
        <v>237</v>
      </c>
      <c r="J387" s="15" t="s">
        <v>237</v>
      </c>
      <c r="K387" s="15" t="s">
        <v>237</v>
      </c>
      <c r="L387" s="15" t="s">
        <v>237</v>
      </c>
      <c r="M387" s="15" t="s">
        <v>237</v>
      </c>
      <c r="N387" s="15" t="s">
        <v>237</v>
      </c>
      <c r="O387" s="15" t="s">
        <v>237</v>
      </c>
      <c r="P387" s="15" t="s">
        <v>237</v>
      </c>
      <c r="Q387" s="15" t="s">
        <v>237</v>
      </c>
      <c r="R387" s="15" t="s">
        <v>237</v>
      </c>
    </row>
    <row r="388" spans="1:18">
      <c r="A388" t="s">
        <v>111</v>
      </c>
      <c r="B388" t="s">
        <v>213</v>
      </c>
      <c r="C388" t="s">
        <v>246</v>
      </c>
      <c r="D388" t="s">
        <v>245</v>
      </c>
      <c r="E388" t="s">
        <v>72</v>
      </c>
      <c r="F388" s="15" t="s">
        <v>237</v>
      </c>
      <c r="G388" s="15" t="s">
        <v>237</v>
      </c>
      <c r="H388" s="15" t="s">
        <v>237</v>
      </c>
      <c r="I388" s="15" t="s">
        <v>237</v>
      </c>
      <c r="J388" s="15" t="s">
        <v>237</v>
      </c>
      <c r="K388" s="15" t="s">
        <v>237</v>
      </c>
      <c r="L388" s="15" t="s">
        <v>237</v>
      </c>
      <c r="M388" s="15" t="s">
        <v>237</v>
      </c>
      <c r="N388" s="15" t="s">
        <v>237</v>
      </c>
      <c r="O388" s="15" t="s">
        <v>237</v>
      </c>
      <c r="P388" s="15" t="s">
        <v>237</v>
      </c>
      <c r="Q388" s="15" t="s">
        <v>237</v>
      </c>
      <c r="R388" s="18">
        <v>0</v>
      </c>
    </row>
    <row r="389" spans="1:18">
      <c r="A389" t="s">
        <v>111</v>
      </c>
      <c r="B389" t="s">
        <v>167</v>
      </c>
      <c r="C389" t="s">
        <v>247</v>
      </c>
      <c r="D389" t="s">
        <v>248</v>
      </c>
      <c r="E389" t="s">
        <v>72</v>
      </c>
      <c r="F389" s="15" t="s">
        <v>237</v>
      </c>
      <c r="G389" s="15" t="s">
        <v>237</v>
      </c>
      <c r="H389" s="15" t="s">
        <v>237</v>
      </c>
      <c r="I389" s="15" t="s">
        <v>237</v>
      </c>
      <c r="J389" s="15" t="s">
        <v>237</v>
      </c>
      <c r="K389" s="18">
        <v>0</v>
      </c>
      <c r="L389" s="18">
        <v>0</v>
      </c>
      <c r="M389" s="18">
        <v>0</v>
      </c>
      <c r="N389" s="18">
        <v>0</v>
      </c>
      <c r="O389" s="18">
        <v>0</v>
      </c>
      <c r="P389" s="18">
        <v>0</v>
      </c>
      <c r="Q389" s="18">
        <v>0</v>
      </c>
      <c r="R389" s="18">
        <v>0</v>
      </c>
    </row>
    <row r="390" spans="1:18">
      <c r="A390" t="s">
        <v>111</v>
      </c>
      <c r="B390" t="s">
        <v>222</v>
      </c>
      <c r="C390" t="s">
        <v>249</v>
      </c>
      <c r="D390" t="s">
        <v>235</v>
      </c>
      <c r="E390" t="s">
        <v>72</v>
      </c>
      <c r="F390" s="15" t="s">
        <v>237</v>
      </c>
      <c r="G390" s="15" t="s">
        <v>237</v>
      </c>
      <c r="H390" s="15" t="s">
        <v>237</v>
      </c>
      <c r="I390" s="15" t="s">
        <v>237</v>
      </c>
      <c r="J390" s="15" t="s">
        <v>237</v>
      </c>
      <c r="K390" s="15" t="s">
        <v>237</v>
      </c>
      <c r="L390" s="15" t="s">
        <v>237</v>
      </c>
      <c r="M390" s="76">
        <v>3.472222222222222E-3</v>
      </c>
      <c r="N390" s="76">
        <v>3.472222222222222E-3</v>
      </c>
      <c r="O390" s="76">
        <v>3.472222222222222E-3</v>
      </c>
      <c r="P390" s="76">
        <v>3.472222222222222E-3</v>
      </c>
      <c r="Q390" s="76">
        <v>3.472222222222222E-3</v>
      </c>
      <c r="R390" s="76">
        <v>3.47E-3</v>
      </c>
    </row>
    <row r="391" spans="1:18">
      <c r="A391" t="s">
        <v>111</v>
      </c>
      <c r="B391" t="s">
        <v>225</v>
      </c>
      <c r="C391" t="s">
        <v>250</v>
      </c>
      <c r="D391" t="s">
        <v>245</v>
      </c>
      <c r="E391" t="s">
        <v>72</v>
      </c>
      <c r="F391" s="15" t="s">
        <v>237</v>
      </c>
      <c r="G391" s="15" t="s">
        <v>237</v>
      </c>
      <c r="H391" s="15" t="s">
        <v>237</v>
      </c>
      <c r="I391" s="15" t="s">
        <v>237</v>
      </c>
      <c r="J391" s="15" t="s">
        <v>237</v>
      </c>
      <c r="K391" s="15" t="s">
        <v>237</v>
      </c>
      <c r="L391" s="15" t="s">
        <v>237</v>
      </c>
      <c r="M391" s="15" t="s">
        <v>237</v>
      </c>
      <c r="N391" s="15" t="s">
        <v>237</v>
      </c>
      <c r="O391" s="15" t="s">
        <v>237</v>
      </c>
      <c r="P391" s="15" t="s">
        <v>237</v>
      </c>
      <c r="Q391" s="15" t="s">
        <v>237</v>
      </c>
      <c r="R391" s="15" t="s">
        <v>237</v>
      </c>
    </row>
    <row r="392" spans="1:18">
      <c r="A392" t="s">
        <v>111</v>
      </c>
      <c r="B392" t="s">
        <v>227</v>
      </c>
      <c r="C392" t="s">
        <v>251</v>
      </c>
      <c r="D392" t="s">
        <v>245</v>
      </c>
      <c r="E392" t="s">
        <v>72</v>
      </c>
      <c r="F392" s="15" t="s">
        <v>237</v>
      </c>
      <c r="G392" s="15" t="s">
        <v>237</v>
      </c>
      <c r="H392" s="15" t="s">
        <v>237</v>
      </c>
      <c r="I392" s="15" t="s">
        <v>237</v>
      </c>
      <c r="J392" s="15" t="s">
        <v>237</v>
      </c>
      <c r="K392" s="15" t="s">
        <v>237</v>
      </c>
      <c r="L392" s="15" t="s">
        <v>237</v>
      </c>
      <c r="M392" s="15" t="s">
        <v>237</v>
      </c>
      <c r="N392" s="15" t="s">
        <v>237</v>
      </c>
      <c r="O392" s="15" t="s">
        <v>237</v>
      </c>
      <c r="P392" s="15" t="s">
        <v>237</v>
      </c>
      <c r="Q392" s="15" t="s">
        <v>237</v>
      </c>
      <c r="R392" s="15" t="s">
        <v>237</v>
      </c>
    </row>
    <row r="393" spans="1:18">
      <c r="A393" t="s">
        <v>111</v>
      </c>
      <c r="B393" t="s">
        <v>157</v>
      </c>
      <c r="C393" t="s">
        <v>252</v>
      </c>
      <c r="D393" t="s">
        <v>85</v>
      </c>
      <c r="E393" t="s">
        <v>72</v>
      </c>
      <c r="F393" s="15" t="s">
        <v>237</v>
      </c>
      <c r="G393" s="15" t="s">
        <v>237</v>
      </c>
      <c r="H393" s="15" t="s">
        <v>237</v>
      </c>
      <c r="I393" s="15" t="s">
        <v>237</v>
      </c>
      <c r="J393" s="15" t="s">
        <v>237</v>
      </c>
      <c r="K393" s="15" t="s">
        <v>237</v>
      </c>
      <c r="L393" s="15" t="s">
        <v>237</v>
      </c>
      <c r="M393" s="17">
        <v>6.6000000000000003E-2</v>
      </c>
      <c r="N393" s="17">
        <v>0.14000000000000001</v>
      </c>
      <c r="O393" s="17">
        <v>0.19900000000000001</v>
      </c>
      <c r="P393" s="17">
        <v>0.23599999999999999</v>
      </c>
      <c r="Q393" s="17">
        <v>0.251</v>
      </c>
      <c r="R393" s="17">
        <v>0.26500000000000001</v>
      </c>
    </row>
    <row r="394" spans="1:18">
      <c r="A394" t="s">
        <v>111</v>
      </c>
      <c r="B394" t="s">
        <v>158</v>
      </c>
      <c r="C394" t="s">
        <v>252</v>
      </c>
      <c r="D394" t="s">
        <v>85</v>
      </c>
      <c r="E394" t="s">
        <v>72</v>
      </c>
      <c r="F394" s="15" t="s">
        <v>237</v>
      </c>
      <c r="G394" s="15" t="s">
        <v>237</v>
      </c>
      <c r="H394" s="15" t="s">
        <v>237</v>
      </c>
      <c r="I394" s="15" t="s">
        <v>237</v>
      </c>
      <c r="J394" s="15" t="s">
        <v>237</v>
      </c>
      <c r="K394" s="15" t="s">
        <v>237</v>
      </c>
      <c r="L394" s="15" t="s">
        <v>237</v>
      </c>
      <c r="M394" s="15" t="s">
        <v>237</v>
      </c>
      <c r="N394" s="15" t="s">
        <v>237</v>
      </c>
      <c r="O394" s="15" t="s">
        <v>237</v>
      </c>
      <c r="P394" s="15" t="s">
        <v>237</v>
      </c>
      <c r="Q394" s="15" t="s">
        <v>237</v>
      </c>
      <c r="R394" s="15" t="s">
        <v>237</v>
      </c>
    </row>
    <row r="395" spans="1:18">
      <c r="A395" t="s">
        <v>111</v>
      </c>
      <c r="B395" t="s">
        <v>159</v>
      </c>
      <c r="C395" t="s">
        <v>252</v>
      </c>
      <c r="D395" t="s">
        <v>85</v>
      </c>
      <c r="E395" t="s">
        <v>72</v>
      </c>
      <c r="F395" s="15" t="s">
        <v>237</v>
      </c>
      <c r="G395" s="15" t="s">
        <v>237</v>
      </c>
      <c r="H395" s="15" t="s">
        <v>237</v>
      </c>
      <c r="I395" s="15" t="s">
        <v>237</v>
      </c>
      <c r="J395" s="15" t="s">
        <v>237</v>
      </c>
      <c r="K395" s="15" t="s">
        <v>237</v>
      </c>
      <c r="L395" s="15" t="s">
        <v>237</v>
      </c>
      <c r="M395" s="15" t="s">
        <v>237</v>
      </c>
      <c r="N395" s="15" t="s">
        <v>237</v>
      </c>
      <c r="O395" s="15" t="s">
        <v>237</v>
      </c>
      <c r="P395" s="15" t="s">
        <v>237</v>
      </c>
      <c r="Q395" s="15" t="s">
        <v>237</v>
      </c>
      <c r="R395" s="15" t="s">
        <v>237</v>
      </c>
    </row>
    <row r="396" spans="1:18">
      <c r="A396" t="s">
        <v>111</v>
      </c>
      <c r="B396" t="s">
        <v>150</v>
      </c>
      <c r="C396" t="s">
        <v>253</v>
      </c>
      <c r="D396" t="s">
        <v>148</v>
      </c>
      <c r="E396" t="s">
        <v>72</v>
      </c>
      <c r="F396" s="15" t="s">
        <v>237</v>
      </c>
      <c r="G396" s="15" t="s">
        <v>237</v>
      </c>
      <c r="H396" s="15" t="s">
        <v>237</v>
      </c>
      <c r="I396" s="15" t="s">
        <v>237</v>
      </c>
      <c r="J396" s="15" t="s">
        <v>237</v>
      </c>
      <c r="K396" s="19">
        <v>40.6</v>
      </c>
      <c r="L396" s="19">
        <v>38.299999999999997</v>
      </c>
      <c r="M396" s="19">
        <v>35.1</v>
      </c>
      <c r="N396" s="19">
        <v>31.7</v>
      </c>
      <c r="O396" s="19">
        <v>31.1</v>
      </c>
      <c r="P396" s="19">
        <v>30.4</v>
      </c>
      <c r="Q396" s="19">
        <v>29.9</v>
      </c>
      <c r="R396" s="19">
        <v>29.5</v>
      </c>
    </row>
    <row r="397" spans="1:18">
      <c r="A397" t="s">
        <v>111</v>
      </c>
      <c r="B397" t="s">
        <v>151</v>
      </c>
      <c r="C397" t="s">
        <v>253</v>
      </c>
      <c r="D397" t="s">
        <v>148</v>
      </c>
      <c r="E397" t="s">
        <v>72</v>
      </c>
      <c r="F397" s="15" t="s">
        <v>237</v>
      </c>
      <c r="G397" s="15" t="s">
        <v>237</v>
      </c>
      <c r="H397" s="15" t="s">
        <v>237</v>
      </c>
      <c r="I397" s="15" t="s">
        <v>237</v>
      </c>
      <c r="J397" s="15" t="s">
        <v>237</v>
      </c>
      <c r="K397" s="15" t="s">
        <v>237</v>
      </c>
      <c r="L397" s="15" t="s">
        <v>237</v>
      </c>
      <c r="M397" s="15" t="s">
        <v>237</v>
      </c>
      <c r="N397" s="15" t="s">
        <v>237</v>
      </c>
      <c r="O397" s="15" t="s">
        <v>237</v>
      </c>
      <c r="P397" s="15" t="s">
        <v>237</v>
      </c>
      <c r="Q397" s="15" t="s">
        <v>237</v>
      </c>
      <c r="R397" s="15" t="s">
        <v>237</v>
      </c>
    </row>
    <row r="398" spans="1:18">
      <c r="A398" t="s">
        <v>111</v>
      </c>
      <c r="B398" t="s">
        <v>152</v>
      </c>
      <c r="C398" t="s">
        <v>253</v>
      </c>
      <c r="D398" t="s">
        <v>148</v>
      </c>
      <c r="E398" t="s">
        <v>72</v>
      </c>
      <c r="F398" s="15" t="s">
        <v>237</v>
      </c>
      <c r="G398" s="15" t="s">
        <v>237</v>
      </c>
      <c r="H398" s="15" t="s">
        <v>237</v>
      </c>
      <c r="I398" s="15" t="s">
        <v>237</v>
      </c>
      <c r="J398" s="15" t="s">
        <v>237</v>
      </c>
      <c r="K398" s="15" t="s">
        <v>237</v>
      </c>
      <c r="L398" s="15" t="s">
        <v>237</v>
      </c>
      <c r="M398" s="15" t="s">
        <v>237</v>
      </c>
      <c r="N398" s="15" t="s">
        <v>237</v>
      </c>
      <c r="O398" s="15" t="s">
        <v>237</v>
      </c>
      <c r="P398" s="15" t="s">
        <v>237</v>
      </c>
      <c r="Q398" s="15" t="s">
        <v>237</v>
      </c>
      <c r="R398" s="15" t="s">
        <v>237</v>
      </c>
    </row>
    <row r="399" spans="1:18">
      <c r="A399" t="s">
        <v>111</v>
      </c>
      <c r="B399" t="s">
        <v>209</v>
      </c>
      <c r="C399" t="s">
        <v>254</v>
      </c>
      <c r="D399" t="s">
        <v>85</v>
      </c>
      <c r="E399" t="s">
        <v>72</v>
      </c>
      <c r="F399" s="15" t="s">
        <v>237</v>
      </c>
      <c r="G399" s="15" t="s">
        <v>237</v>
      </c>
      <c r="H399" s="15" t="s">
        <v>237</v>
      </c>
      <c r="I399" s="15" t="s">
        <v>237</v>
      </c>
      <c r="J399" s="15" t="s">
        <v>237</v>
      </c>
      <c r="K399" s="15" t="s">
        <v>237</v>
      </c>
      <c r="L399" s="15" t="s">
        <v>237</v>
      </c>
      <c r="M399" s="15" t="s">
        <v>237</v>
      </c>
      <c r="N399" s="15" t="s">
        <v>237</v>
      </c>
      <c r="O399" s="15" t="s">
        <v>237</v>
      </c>
      <c r="P399" s="15" t="s">
        <v>237</v>
      </c>
      <c r="Q399" s="15" t="s">
        <v>237</v>
      </c>
      <c r="R399" s="15" t="s">
        <v>237</v>
      </c>
    </row>
    <row r="400" spans="1:18">
      <c r="A400" t="s">
        <v>111</v>
      </c>
      <c r="B400" t="s">
        <v>210</v>
      </c>
      <c r="C400" t="s">
        <v>255</v>
      </c>
      <c r="D400" t="s">
        <v>85</v>
      </c>
      <c r="E400" t="s">
        <v>72</v>
      </c>
      <c r="F400" s="15" t="s">
        <v>237</v>
      </c>
      <c r="G400" s="15" t="s">
        <v>237</v>
      </c>
      <c r="H400" s="15" t="s">
        <v>237</v>
      </c>
      <c r="I400" s="15" t="s">
        <v>237</v>
      </c>
      <c r="J400" s="15" t="s">
        <v>237</v>
      </c>
      <c r="K400" s="15" t="s">
        <v>237</v>
      </c>
      <c r="L400" s="15" t="s">
        <v>237</v>
      </c>
      <c r="M400" s="15" t="s">
        <v>237</v>
      </c>
      <c r="N400" s="15" t="s">
        <v>237</v>
      </c>
      <c r="O400" s="15" t="s">
        <v>237</v>
      </c>
      <c r="P400" s="15" t="s">
        <v>237</v>
      </c>
      <c r="Q400" s="15" t="s">
        <v>237</v>
      </c>
      <c r="R400" s="15" t="s">
        <v>237</v>
      </c>
    </row>
    <row r="401" spans="1:18">
      <c r="A401" t="s">
        <v>111</v>
      </c>
      <c r="B401" t="s">
        <v>228</v>
      </c>
      <c r="C401" t="s">
        <v>252</v>
      </c>
      <c r="D401" t="s">
        <v>85</v>
      </c>
      <c r="E401" t="s">
        <v>72</v>
      </c>
      <c r="F401" s="15" t="s">
        <v>237</v>
      </c>
      <c r="G401" s="15" t="s">
        <v>237</v>
      </c>
      <c r="H401" s="15" t="s">
        <v>237</v>
      </c>
      <c r="I401" s="15" t="s">
        <v>237</v>
      </c>
      <c r="J401" s="15" t="s">
        <v>237</v>
      </c>
      <c r="K401" s="15" t="s">
        <v>237</v>
      </c>
      <c r="L401" s="15" t="s">
        <v>237</v>
      </c>
      <c r="M401" s="17">
        <v>0.03</v>
      </c>
      <c r="N401" s="17">
        <v>4.2000000000000003E-2</v>
      </c>
      <c r="O401" s="17">
        <v>0.05</v>
      </c>
      <c r="P401" s="17">
        <v>5.0999999999999997E-2</v>
      </c>
      <c r="Q401" s="17">
        <v>5.2000000000000005E-2</v>
      </c>
      <c r="R401" s="17">
        <v>5.4000000000000006E-2</v>
      </c>
    </row>
    <row r="402" spans="1:18">
      <c r="A402" t="s">
        <v>111</v>
      </c>
      <c r="B402" t="s">
        <v>229</v>
      </c>
      <c r="C402" t="s">
        <v>252</v>
      </c>
      <c r="D402" t="s">
        <v>85</v>
      </c>
      <c r="E402" t="s">
        <v>72</v>
      </c>
      <c r="F402" s="15" t="s">
        <v>237</v>
      </c>
      <c r="G402" s="15" t="s">
        <v>237</v>
      </c>
      <c r="H402" s="15" t="s">
        <v>237</v>
      </c>
      <c r="I402" s="15" t="s">
        <v>237</v>
      </c>
      <c r="J402" s="15" t="s">
        <v>237</v>
      </c>
      <c r="K402" s="15" t="s">
        <v>237</v>
      </c>
      <c r="L402" s="15" t="s">
        <v>237</v>
      </c>
      <c r="M402" s="15" t="s">
        <v>237</v>
      </c>
      <c r="N402" s="15" t="s">
        <v>237</v>
      </c>
      <c r="O402" s="15" t="s">
        <v>237</v>
      </c>
      <c r="P402" s="15" t="s">
        <v>237</v>
      </c>
      <c r="Q402" s="15" t="s">
        <v>237</v>
      </c>
      <c r="R402" s="15" t="s">
        <v>237</v>
      </c>
    </row>
    <row r="403" spans="1:18">
      <c r="A403" t="s">
        <v>111</v>
      </c>
      <c r="B403" t="s">
        <v>230</v>
      </c>
      <c r="C403" t="s">
        <v>252</v>
      </c>
      <c r="D403" t="s">
        <v>85</v>
      </c>
      <c r="E403" t="s">
        <v>72</v>
      </c>
      <c r="F403" s="15" t="s">
        <v>237</v>
      </c>
      <c r="G403" s="15" t="s">
        <v>237</v>
      </c>
      <c r="H403" s="15" t="s">
        <v>237</v>
      </c>
      <c r="I403" s="15" t="s">
        <v>237</v>
      </c>
      <c r="J403" s="15" t="s">
        <v>237</v>
      </c>
      <c r="K403" s="15" t="s">
        <v>237</v>
      </c>
      <c r="L403" s="15" t="s">
        <v>237</v>
      </c>
      <c r="M403" s="15" t="s">
        <v>237</v>
      </c>
      <c r="N403" s="15" t="s">
        <v>237</v>
      </c>
      <c r="O403" s="15" t="s">
        <v>237</v>
      </c>
      <c r="P403" s="15" t="s">
        <v>237</v>
      </c>
      <c r="Q403" s="15" t="s">
        <v>237</v>
      </c>
      <c r="R403" s="15" t="s">
        <v>237</v>
      </c>
    </row>
    <row r="404" spans="1:18">
      <c r="A404" t="s">
        <v>111</v>
      </c>
      <c r="B404" t="s">
        <v>136</v>
      </c>
      <c r="C404" t="s">
        <v>256</v>
      </c>
      <c r="D404" t="s">
        <v>257</v>
      </c>
      <c r="E404" t="s">
        <v>72</v>
      </c>
      <c r="F404" s="15" t="s">
        <v>237</v>
      </c>
      <c r="G404" s="15" t="s">
        <v>237</v>
      </c>
      <c r="H404" s="15" t="s">
        <v>237</v>
      </c>
      <c r="I404" s="15" t="s">
        <v>237</v>
      </c>
      <c r="J404" s="15" t="s">
        <v>237</v>
      </c>
      <c r="K404" s="19">
        <v>147</v>
      </c>
      <c r="L404" s="19">
        <v>144.69999999999999</v>
      </c>
      <c r="M404" s="19">
        <v>141.69999999999999</v>
      </c>
      <c r="N404" s="19">
        <v>141.5</v>
      </c>
      <c r="O404" s="19">
        <v>141.30000000000001</v>
      </c>
      <c r="P404" s="19">
        <v>141.1</v>
      </c>
      <c r="Q404" s="19">
        <v>140.9</v>
      </c>
      <c r="R404" s="19">
        <v>140.5</v>
      </c>
    </row>
    <row r="405" spans="1:18">
      <c r="A405" t="s">
        <v>111</v>
      </c>
      <c r="B405" t="s">
        <v>137</v>
      </c>
      <c r="C405" t="s">
        <v>256</v>
      </c>
      <c r="D405" t="s">
        <v>257</v>
      </c>
      <c r="E405" t="s">
        <v>72</v>
      </c>
      <c r="F405" s="15" t="s">
        <v>237</v>
      </c>
      <c r="G405" s="15" t="s">
        <v>237</v>
      </c>
      <c r="H405" s="15" t="s">
        <v>237</v>
      </c>
      <c r="I405" s="15" t="s">
        <v>237</v>
      </c>
      <c r="J405" s="15" t="s">
        <v>237</v>
      </c>
      <c r="K405" s="15" t="s">
        <v>237</v>
      </c>
      <c r="L405" s="15" t="s">
        <v>237</v>
      </c>
      <c r="M405" s="15" t="s">
        <v>237</v>
      </c>
      <c r="N405" s="15" t="s">
        <v>237</v>
      </c>
      <c r="O405" s="15" t="s">
        <v>237</v>
      </c>
      <c r="P405" s="15" t="s">
        <v>237</v>
      </c>
      <c r="Q405" s="15" t="s">
        <v>237</v>
      </c>
      <c r="R405" s="15" t="s">
        <v>237</v>
      </c>
    </row>
    <row r="406" spans="1:18">
      <c r="A406" t="s">
        <v>111</v>
      </c>
      <c r="B406" t="s">
        <v>138</v>
      </c>
      <c r="C406" t="s">
        <v>256</v>
      </c>
      <c r="D406" t="s">
        <v>257</v>
      </c>
      <c r="E406" t="s">
        <v>72</v>
      </c>
      <c r="F406" s="15" t="s">
        <v>237</v>
      </c>
      <c r="G406" s="15" t="s">
        <v>237</v>
      </c>
      <c r="H406" s="15" t="s">
        <v>237</v>
      </c>
      <c r="I406" s="15" t="s">
        <v>237</v>
      </c>
      <c r="J406" s="15" t="s">
        <v>237</v>
      </c>
      <c r="K406" s="15" t="s">
        <v>237</v>
      </c>
      <c r="L406" s="15" t="s">
        <v>237</v>
      </c>
      <c r="M406" s="15" t="s">
        <v>237</v>
      </c>
      <c r="N406" s="15" t="s">
        <v>237</v>
      </c>
      <c r="O406" s="15" t="s">
        <v>237</v>
      </c>
      <c r="P406" s="15" t="s">
        <v>237</v>
      </c>
      <c r="Q406" s="15" t="s">
        <v>237</v>
      </c>
      <c r="R406" s="15" t="s">
        <v>237</v>
      </c>
    </row>
    <row r="407" spans="1:18">
      <c r="A407" t="s">
        <v>111</v>
      </c>
      <c r="B407" t="s">
        <v>141</v>
      </c>
      <c r="C407" t="s">
        <v>258</v>
      </c>
      <c r="D407" t="s">
        <v>257</v>
      </c>
      <c r="E407" t="s">
        <v>72</v>
      </c>
      <c r="F407" s="19">
        <v>148.9</v>
      </c>
      <c r="G407" s="19">
        <v>151.30000000000001</v>
      </c>
      <c r="H407" s="19">
        <v>146.4</v>
      </c>
      <c r="I407" s="19">
        <v>161.1</v>
      </c>
      <c r="J407" s="19">
        <v>154.69999999999999</v>
      </c>
      <c r="K407" s="19">
        <v>147</v>
      </c>
      <c r="L407" s="19">
        <v>144.69999999999999</v>
      </c>
      <c r="M407" s="19">
        <v>146.5</v>
      </c>
      <c r="N407" s="19">
        <v>149.6</v>
      </c>
      <c r="O407" s="19">
        <v>146.1</v>
      </c>
      <c r="P407" s="19">
        <v>144.19999999999999</v>
      </c>
      <c r="Q407" s="19">
        <v>142.5</v>
      </c>
      <c r="R407" s="19">
        <v>140.5</v>
      </c>
    </row>
    <row r="408" spans="1:18">
      <c r="A408" t="s">
        <v>111</v>
      </c>
      <c r="B408" t="s">
        <v>142</v>
      </c>
      <c r="C408" t="s">
        <v>258</v>
      </c>
      <c r="D408" t="s">
        <v>257</v>
      </c>
      <c r="E408" t="s">
        <v>72</v>
      </c>
      <c r="F408" s="15" t="s">
        <v>237</v>
      </c>
      <c r="G408" s="15" t="s">
        <v>237</v>
      </c>
      <c r="H408" s="15" t="s">
        <v>237</v>
      </c>
      <c r="I408" s="15" t="s">
        <v>237</v>
      </c>
      <c r="J408" s="15" t="s">
        <v>237</v>
      </c>
      <c r="K408" s="15" t="s">
        <v>237</v>
      </c>
      <c r="L408" s="15" t="s">
        <v>237</v>
      </c>
      <c r="M408" s="15" t="s">
        <v>237</v>
      </c>
      <c r="N408" s="15" t="s">
        <v>237</v>
      </c>
      <c r="O408" s="15" t="s">
        <v>237</v>
      </c>
      <c r="P408" s="15" t="s">
        <v>237</v>
      </c>
      <c r="Q408" s="15" t="s">
        <v>237</v>
      </c>
      <c r="R408" s="15" t="s">
        <v>237</v>
      </c>
    </row>
    <row r="409" spans="1:18">
      <c r="A409" t="s">
        <v>111</v>
      </c>
      <c r="B409" t="s">
        <v>143</v>
      </c>
      <c r="C409" t="s">
        <v>258</v>
      </c>
      <c r="D409" t="s">
        <v>257</v>
      </c>
      <c r="E409" t="s">
        <v>72</v>
      </c>
      <c r="F409" s="15" t="s">
        <v>237</v>
      </c>
      <c r="G409" s="15" t="s">
        <v>237</v>
      </c>
      <c r="H409" s="15" t="s">
        <v>237</v>
      </c>
      <c r="I409" s="15" t="s">
        <v>237</v>
      </c>
      <c r="J409" s="15" t="s">
        <v>237</v>
      </c>
      <c r="K409" s="15" t="s">
        <v>237</v>
      </c>
      <c r="L409" s="15" t="s">
        <v>237</v>
      </c>
      <c r="M409" s="15" t="s">
        <v>237</v>
      </c>
      <c r="N409" s="15" t="s">
        <v>237</v>
      </c>
      <c r="O409" s="15" t="s">
        <v>237</v>
      </c>
      <c r="P409" s="15" t="s">
        <v>237</v>
      </c>
      <c r="Q409" s="15" t="s">
        <v>237</v>
      </c>
      <c r="R409" s="15" t="s">
        <v>237</v>
      </c>
    </row>
    <row r="410" spans="1:18">
      <c r="A410" t="s">
        <v>112</v>
      </c>
      <c r="B410" t="s">
        <v>212</v>
      </c>
      <c r="C410" t="s">
        <v>234</v>
      </c>
      <c r="D410" t="s">
        <v>235</v>
      </c>
      <c r="E410" t="s">
        <v>72</v>
      </c>
      <c r="F410" s="88">
        <v>2.9796412037037035E-3</v>
      </c>
      <c r="G410" s="88">
        <v>2.6968171296296297E-3</v>
      </c>
      <c r="H410" s="88">
        <v>2.3328472222222223E-3</v>
      </c>
      <c r="I410" s="88">
        <v>1.9541666666666666E-3</v>
      </c>
      <c r="J410" s="88">
        <v>1.6313425925925927E-3</v>
      </c>
      <c r="K410" s="88">
        <v>1.6372685185185186E-3</v>
      </c>
      <c r="L410" s="88">
        <v>1.0497106481481481E-3</v>
      </c>
      <c r="M410" s="88">
        <v>1.5625000000000001E-3</v>
      </c>
      <c r="N410" s="88">
        <v>1.5162037037037036E-3</v>
      </c>
      <c r="O410" s="88">
        <v>1.4930555555555556E-3</v>
      </c>
      <c r="P410" s="88">
        <v>1.4774305555555556E-3</v>
      </c>
      <c r="Q410" s="88">
        <v>1.4618055555555556E-3</v>
      </c>
      <c r="R410" s="88">
        <v>1.4461805555555556E-3</v>
      </c>
    </row>
    <row r="411" spans="1:18">
      <c r="A411" t="s">
        <v>112</v>
      </c>
      <c r="B411" t="s">
        <v>208</v>
      </c>
      <c r="C411" t="s">
        <v>236</v>
      </c>
      <c r="D411" t="s">
        <v>85</v>
      </c>
      <c r="E411" t="s">
        <v>72</v>
      </c>
      <c r="F411" s="15" t="s">
        <v>237</v>
      </c>
      <c r="G411" s="15" t="s">
        <v>237</v>
      </c>
      <c r="H411" s="15" t="s">
        <v>237</v>
      </c>
      <c r="I411" s="17">
        <v>-5.3000677494973919E-2</v>
      </c>
      <c r="J411" s="17">
        <v>-7.3363169599828984E-2</v>
      </c>
      <c r="K411" s="17">
        <v>-7.9168605402967551E-2</v>
      </c>
      <c r="L411" s="17">
        <v>-4.3046123850699773E-2</v>
      </c>
      <c r="M411" s="17">
        <v>-3.5558425864993727E-2</v>
      </c>
      <c r="N411" s="17">
        <v>-4.2114797739392779E-2</v>
      </c>
      <c r="O411" s="17">
        <v>-4.0749510089195293E-2</v>
      </c>
      <c r="P411" s="17">
        <v>-2.6429547208899215E-2</v>
      </c>
      <c r="Q411" s="17">
        <v>-5.9579987187876778E-3</v>
      </c>
      <c r="R411" s="17">
        <v>2.2486352087052918E-2</v>
      </c>
    </row>
    <row r="412" spans="1:18">
      <c r="A412" t="s">
        <v>112</v>
      </c>
      <c r="B412" t="s">
        <v>153</v>
      </c>
      <c r="C412" t="s">
        <v>238</v>
      </c>
      <c r="D412" t="s">
        <v>148</v>
      </c>
      <c r="E412" t="s">
        <v>72</v>
      </c>
      <c r="F412" s="16">
        <v>32.4</v>
      </c>
      <c r="G412" s="16">
        <v>28.3</v>
      </c>
      <c r="H412" s="16">
        <v>24.4</v>
      </c>
      <c r="I412" s="16">
        <v>23.6</v>
      </c>
      <c r="J412" s="16">
        <v>26.9</v>
      </c>
      <c r="K412" s="16">
        <v>32.19</v>
      </c>
      <c r="L412" s="16">
        <v>28.19</v>
      </c>
      <c r="M412" s="16">
        <v>24</v>
      </c>
      <c r="N412" s="16">
        <v>22</v>
      </c>
      <c r="O412" s="16">
        <v>22.4</v>
      </c>
      <c r="P412" s="16">
        <v>22.04</v>
      </c>
      <c r="Q412" s="16">
        <v>21</v>
      </c>
      <c r="R412" s="16">
        <v>20.25</v>
      </c>
    </row>
    <row r="413" spans="1:18">
      <c r="A413" t="s">
        <v>112</v>
      </c>
      <c r="B413" t="s">
        <v>154</v>
      </c>
      <c r="C413" t="s">
        <v>239</v>
      </c>
      <c r="D413" t="s">
        <v>148</v>
      </c>
      <c r="E413" t="s">
        <v>72</v>
      </c>
      <c r="F413" s="15" t="s">
        <v>237</v>
      </c>
      <c r="G413" s="15" t="s">
        <v>237</v>
      </c>
      <c r="H413" s="15" t="s">
        <v>237</v>
      </c>
      <c r="I413" s="15" t="s">
        <v>237</v>
      </c>
      <c r="J413" s="15" t="s">
        <v>237</v>
      </c>
      <c r="K413" s="15" t="s">
        <v>237</v>
      </c>
      <c r="L413" s="15" t="s">
        <v>237</v>
      </c>
      <c r="M413" s="15" t="s">
        <v>237</v>
      </c>
      <c r="N413" s="15" t="s">
        <v>237</v>
      </c>
      <c r="O413" s="15" t="s">
        <v>237</v>
      </c>
      <c r="P413" s="15" t="s">
        <v>237</v>
      </c>
      <c r="Q413" s="15" t="s">
        <v>237</v>
      </c>
      <c r="R413" s="15" t="s">
        <v>237</v>
      </c>
    </row>
    <row r="414" spans="1:18">
      <c r="A414" t="s">
        <v>112</v>
      </c>
      <c r="B414" t="s">
        <v>155</v>
      </c>
      <c r="C414" t="s">
        <v>240</v>
      </c>
      <c r="D414" t="s">
        <v>148</v>
      </c>
      <c r="E414" t="s">
        <v>72</v>
      </c>
      <c r="F414" s="15" t="s">
        <v>237</v>
      </c>
      <c r="G414" s="15" t="s">
        <v>237</v>
      </c>
      <c r="H414" s="15" t="s">
        <v>237</v>
      </c>
      <c r="I414" s="15" t="s">
        <v>237</v>
      </c>
      <c r="J414" s="15" t="s">
        <v>237</v>
      </c>
      <c r="K414" s="15" t="s">
        <v>237</v>
      </c>
      <c r="L414" s="15" t="s">
        <v>237</v>
      </c>
      <c r="M414" s="15" t="s">
        <v>237</v>
      </c>
      <c r="N414" s="15" t="s">
        <v>237</v>
      </c>
      <c r="O414" s="15" t="s">
        <v>237</v>
      </c>
      <c r="P414" s="15" t="s">
        <v>237</v>
      </c>
      <c r="Q414" s="15" t="s">
        <v>237</v>
      </c>
      <c r="R414" s="15" t="s">
        <v>237</v>
      </c>
    </row>
    <row r="415" spans="1:18">
      <c r="A415" t="s">
        <v>112</v>
      </c>
      <c r="B415" t="s">
        <v>205</v>
      </c>
      <c r="C415" t="s">
        <v>241</v>
      </c>
      <c r="D415" t="s">
        <v>85</v>
      </c>
      <c r="E415" t="s">
        <v>72</v>
      </c>
      <c r="F415" s="15" t="s">
        <v>237</v>
      </c>
      <c r="G415" s="15" t="s">
        <v>237</v>
      </c>
      <c r="H415" s="15" t="s">
        <v>237</v>
      </c>
      <c r="I415" s="17">
        <v>0.1034077555816684</v>
      </c>
      <c r="J415" s="17">
        <v>0.11985898942420664</v>
      </c>
      <c r="K415" s="17">
        <v>2.8319623971797811E-2</v>
      </c>
      <c r="L415" s="17">
        <v>-2.5616921269095306E-2</v>
      </c>
      <c r="M415" s="17">
        <v>8.4606345475910158E-3</v>
      </c>
      <c r="N415" s="17">
        <v>0.12820211515863678</v>
      </c>
      <c r="O415" s="17">
        <v>0.19623971797884829</v>
      </c>
      <c r="P415" s="17">
        <v>0.21927144535840187</v>
      </c>
      <c r="Q415" s="17">
        <v>0.23102232667450054</v>
      </c>
      <c r="R415" s="17">
        <v>0.25628672150411269</v>
      </c>
    </row>
    <row r="416" spans="1:18">
      <c r="A416" t="s">
        <v>112</v>
      </c>
      <c r="B416" t="s">
        <v>206</v>
      </c>
      <c r="C416" t="s">
        <v>242</v>
      </c>
      <c r="D416" t="s">
        <v>85</v>
      </c>
      <c r="E416" t="s">
        <v>72</v>
      </c>
      <c r="F416" s="15" t="s">
        <v>237</v>
      </c>
      <c r="G416" s="15" t="s">
        <v>237</v>
      </c>
      <c r="H416" s="15" t="s">
        <v>237</v>
      </c>
      <c r="I416" s="15" t="s">
        <v>237</v>
      </c>
      <c r="J416" s="15" t="s">
        <v>237</v>
      </c>
      <c r="K416" s="15" t="s">
        <v>237</v>
      </c>
      <c r="L416" s="15" t="s">
        <v>237</v>
      </c>
      <c r="M416" s="15" t="s">
        <v>237</v>
      </c>
      <c r="N416" s="15" t="s">
        <v>237</v>
      </c>
      <c r="O416" s="15" t="s">
        <v>237</v>
      </c>
      <c r="P416" s="15" t="s">
        <v>237</v>
      </c>
      <c r="Q416" s="15" t="s">
        <v>237</v>
      </c>
      <c r="R416" s="15" t="s">
        <v>237</v>
      </c>
    </row>
    <row r="417" spans="1:18">
      <c r="A417" t="s">
        <v>112</v>
      </c>
      <c r="B417" t="s">
        <v>207</v>
      </c>
      <c r="C417" t="s">
        <v>243</v>
      </c>
      <c r="D417" t="s">
        <v>85</v>
      </c>
      <c r="E417" t="s">
        <v>72</v>
      </c>
      <c r="F417" s="15" t="s">
        <v>237</v>
      </c>
      <c r="G417" s="15" t="s">
        <v>237</v>
      </c>
      <c r="H417" s="15" t="s">
        <v>237</v>
      </c>
      <c r="I417" s="15" t="s">
        <v>237</v>
      </c>
      <c r="J417" s="15" t="s">
        <v>237</v>
      </c>
      <c r="K417" s="15" t="s">
        <v>237</v>
      </c>
      <c r="L417" s="15" t="s">
        <v>237</v>
      </c>
      <c r="M417" s="15" t="s">
        <v>237</v>
      </c>
      <c r="N417" s="15" t="s">
        <v>237</v>
      </c>
      <c r="O417" s="15" t="s">
        <v>237</v>
      </c>
      <c r="P417" s="15" t="s">
        <v>237</v>
      </c>
      <c r="Q417" s="15" t="s">
        <v>237</v>
      </c>
      <c r="R417" s="15" t="s">
        <v>237</v>
      </c>
    </row>
    <row r="418" spans="1:18">
      <c r="A418" t="s">
        <v>112</v>
      </c>
      <c r="B418" t="s">
        <v>214</v>
      </c>
      <c r="C418" t="s">
        <v>244</v>
      </c>
      <c r="D418" t="s">
        <v>245</v>
      </c>
      <c r="E418" t="s">
        <v>72</v>
      </c>
      <c r="F418" s="15" t="s">
        <v>237</v>
      </c>
      <c r="G418" s="15" t="s">
        <v>237</v>
      </c>
      <c r="H418" s="15" t="s">
        <v>237</v>
      </c>
      <c r="I418" s="15" t="s">
        <v>237</v>
      </c>
      <c r="J418" s="15" t="s">
        <v>237</v>
      </c>
      <c r="K418" s="15" t="s">
        <v>237</v>
      </c>
      <c r="L418" s="15" t="s">
        <v>237</v>
      </c>
      <c r="M418" s="15" t="s">
        <v>237</v>
      </c>
      <c r="N418" s="15" t="s">
        <v>237</v>
      </c>
      <c r="O418" s="15" t="s">
        <v>237</v>
      </c>
      <c r="P418" s="15" t="s">
        <v>237</v>
      </c>
      <c r="Q418" s="15" t="s">
        <v>237</v>
      </c>
      <c r="R418" s="15" t="s">
        <v>237</v>
      </c>
    </row>
    <row r="419" spans="1:18">
      <c r="A419" t="s">
        <v>112</v>
      </c>
      <c r="B419" t="s">
        <v>213</v>
      </c>
      <c r="C419" t="s">
        <v>246</v>
      </c>
      <c r="D419" t="s">
        <v>245</v>
      </c>
      <c r="E419" t="s">
        <v>72</v>
      </c>
      <c r="F419" s="15" t="s">
        <v>237</v>
      </c>
      <c r="G419" s="15" t="s">
        <v>237</v>
      </c>
      <c r="H419" s="15" t="s">
        <v>237</v>
      </c>
      <c r="I419" s="15" t="s">
        <v>237</v>
      </c>
      <c r="J419" s="15" t="s">
        <v>237</v>
      </c>
      <c r="K419" s="15" t="s">
        <v>237</v>
      </c>
      <c r="L419" s="15" t="s">
        <v>237</v>
      </c>
      <c r="M419" s="15" t="s">
        <v>237</v>
      </c>
      <c r="N419" s="15" t="s">
        <v>237</v>
      </c>
      <c r="O419" s="15" t="s">
        <v>237</v>
      </c>
      <c r="P419" s="15" t="s">
        <v>237</v>
      </c>
      <c r="Q419" s="15" t="s">
        <v>237</v>
      </c>
      <c r="R419" s="18">
        <v>0</v>
      </c>
    </row>
    <row r="420" spans="1:18">
      <c r="A420" t="s">
        <v>112</v>
      </c>
      <c r="B420" t="s">
        <v>167</v>
      </c>
      <c r="C420" t="s">
        <v>247</v>
      </c>
      <c r="D420" t="s">
        <v>248</v>
      </c>
      <c r="E420" t="s">
        <v>72</v>
      </c>
      <c r="F420" s="15" t="s">
        <v>237</v>
      </c>
      <c r="G420" s="15" t="s">
        <v>237</v>
      </c>
      <c r="H420" s="15" t="s">
        <v>237</v>
      </c>
      <c r="I420" s="15" t="s">
        <v>237</v>
      </c>
      <c r="J420" s="15" t="s">
        <v>237</v>
      </c>
      <c r="K420" s="18">
        <v>0</v>
      </c>
      <c r="L420" s="18">
        <v>0</v>
      </c>
      <c r="M420" s="18">
        <v>0</v>
      </c>
      <c r="N420" s="18">
        <v>0</v>
      </c>
      <c r="O420" s="18">
        <v>0</v>
      </c>
      <c r="P420" s="18">
        <v>0</v>
      </c>
      <c r="Q420" s="18">
        <v>0</v>
      </c>
      <c r="R420" s="18">
        <v>0</v>
      </c>
    </row>
    <row r="421" spans="1:18">
      <c r="A421" t="s">
        <v>112</v>
      </c>
      <c r="B421" t="s">
        <v>222</v>
      </c>
      <c r="C421" t="s">
        <v>249</v>
      </c>
      <c r="D421" t="s">
        <v>235</v>
      </c>
      <c r="E421" t="s">
        <v>72</v>
      </c>
      <c r="F421" s="15" t="s">
        <v>237</v>
      </c>
      <c r="G421" s="15" t="s">
        <v>237</v>
      </c>
      <c r="H421" s="15" t="s">
        <v>237</v>
      </c>
      <c r="I421" s="15" t="s">
        <v>237</v>
      </c>
      <c r="J421" s="15" t="s">
        <v>237</v>
      </c>
      <c r="K421" s="15" t="s">
        <v>237</v>
      </c>
      <c r="L421" s="15" t="s">
        <v>237</v>
      </c>
      <c r="M421" s="76">
        <v>3.472222222222222E-3</v>
      </c>
      <c r="N421" s="76">
        <v>3.472222222222222E-3</v>
      </c>
      <c r="O421" s="76">
        <v>3.472222222222222E-3</v>
      </c>
      <c r="P421" s="76">
        <v>3.472222222222222E-3</v>
      </c>
      <c r="Q421" s="76">
        <v>3.472222222222222E-3</v>
      </c>
      <c r="R421" s="76">
        <v>3.47E-3</v>
      </c>
    </row>
    <row r="422" spans="1:18">
      <c r="A422" t="s">
        <v>112</v>
      </c>
      <c r="B422" t="s">
        <v>225</v>
      </c>
      <c r="C422" t="s">
        <v>250</v>
      </c>
      <c r="D422" t="s">
        <v>245</v>
      </c>
      <c r="E422" t="s">
        <v>72</v>
      </c>
      <c r="F422" s="15" t="s">
        <v>237</v>
      </c>
      <c r="G422" s="15" t="s">
        <v>237</v>
      </c>
      <c r="H422" s="15" t="s">
        <v>237</v>
      </c>
      <c r="I422" s="15" t="s">
        <v>237</v>
      </c>
      <c r="J422" s="15" t="s">
        <v>237</v>
      </c>
      <c r="K422" s="15" t="s">
        <v>237</v>
      </c>
      <c r="L422" s="15" t="s">
        <v>237</v>
      </c>
      <c r="M422" s="15" t="s">
        <v>237</v>
      </c>
      <c r="N422" s="15" t="s">
        <v>237</v>
      </c>
      <c r="O422" s="15" t="s">
        <v>237</v>
      </c>
      <c r="P422" s="15" t="s">
        <v>237</v>
      </c>
      <c r="Q422" s="15" t="s">
        <v>237</v>
      </c>
      <c r="R422" s="15" t="s">
        <v>237</v>
      </c>
    </row>
    <row r="423" spans="1:18">
      <c r="A423" t="s">
        <v>112</v>
      </c>
      <c r="B423" t="s">
        <v>227</v>
      </c>
      <c r="C423" t="s">
        <v>251</v>
      </c>
      <c r="D423" t="s">
        <v>245</v>
      </c>
      <c r="E423" t="s">
        <v>72</v>
      </c>
      <c r="F423" s="15" t="s">
        <v>237</v>
      </c>
      <c r="G423" s="15" t="s">
        <v>237</v>
      </c>
      <c r="H423" s="15" t="s">
        <v>237</v>
      </c>
      <c r="I423" s="15" t="s">
        <v>237</v>
      </c>
      <c r="J423" s="15" t="s">
        <v>237</v>
      </c>
      <c r="K423" s="15" t="s">
        <v>237</v>
      </c>
      <c r="L423" s="15" t="s">
        <v>237</v>
      </c>
      <c r="M423" s="15" t="s">
        <v>237</v>
      </c>
      <c r="N423" s="15" t="s">
        <v>237</v>
      </c>
      <c r="O423" s="15" t="s">
        <v>237</v>
      </c>
      <c r="P423" s="15" t="s">
        <v>237</v>
      </c>
      <c r="Q423" s="15" t="s">
        <v>237</v>
      </c>
      <c r="R423" s="15" t="s">
        <v>237</v>
      </c>
    </row>
    <row r="424" spans="1:18">
      <c r="A424" t="s">
        <v>112</v>
      </c>
      <c r="B424" t="s">
        <v>157</v>
      </c>
      <c r="C424" t="s">
        <v>252</v>
      </c>
      <c r="D424" t="s">
        <v>85</v>
      </c>
      <c r="E424" t="s">
        <v>72</v>
      </c>
      <c r="F424" s="15" t="s">
        <v>237</v>
      </c>
      <c r="G424" s="15" t="s">
        <v>237</v>
      </c>
      <c r="H424" s="15" t="s">
        <v>237</v>
      </c>
      <c r="I424" s="15" t="s">
        <v>237</v>
      </c>
      <c r="J424" s="15" t="s">
        <v>237</v>
      </c>
      <c r="K424" s="15" t="s">
        <v>237</v>
      </c>
      <c r="L424" s="15" t="s">
        <v>237</v>
      </c>
      <c r="M424" s="17">
        <v>1.0999999999999999E-2</v>
      </c>
      <c r="N424" s="17">
        <v>0.13</v>
      </c>
      <c r="O424" s="17">
        <v>0.19800000000000001</v>
      </c>
      <c r="P424" s="17">
        <v>0.223</v>
      </c>
      <c r="Q424" s="17">
        <v>0.23200000000000004</v>
      </c>
      <c r="R424" s="17">
        <v>0.25700000000000001</v>
      </c>
    </row>
    <row r="425" spans="1:18">
      <c r="A425" t="s">
        <v>112</v>
      </c>
      <c r="B425" t="s">
        <v>158</v>
      </c>
      <c r="C425" t="s">
        <v>252</v>
      </c>
      <c r="D425" t="s">
        <v>85</v>
      </c>
      <c r="E425" t="s">
        <v>72</v>
      </c>
      <c r="F425" s="15" t="s">
        <v>237</v>
      </c>
      <c r="G425" s="15" t="s">
        <v>237</v>
      </c>
      <c r="H425" s="15" t="s">
        <v>237</v>
      </c>
      <c r="I425" s="15" t="s">
        <v>237</v>
      </c>
      <c r="J425" s="15" t="s">
        <v>237</v>
      </c>
      <c r="K425" s="15" t="s">
        <v>237</v>
      </c>
      <c r="L425" s="15" t="s">
        <v>237</v>
      </c>
      <c r="M425" s="15" t="s">
        <v>237</v>
      </c>
      <c r="N425" s="15" t="s">
        <v>237</v>
      </c>
      <c r="O425" s="15" t="s">
        <v>237</v>
      </c>
      <c r="P425" s="15" t="s">
        <v>237</v>
      </c>
      <c r="Q425" s="15" t="s">
        <v>237</v>
      </c>
      <c r="R425" s="15" t="s">
        <v>237</v>
      </c>
    </row>
    <row r="426" spans="1:18">
      <c r="A426" t="s">
        <v>112</v>
      </c>
      <c r="B426" t="s">
        <v>159</v>
      </c>
      <c r="C426" t="s">
        <v>252</v>
      </c>
      <c r="D426" t="s">
        <v>85</v>
      </c>
      <c r="E426" t="s">
        <v>72</v>
      </c>
      <c r="F426" s="15" t="s">
        <v>237</v>
      </c>
      <c r="G426" s="15" t="s">
        <v>237</v>
      </c>
      <c r="H426" s="15" t="s">
        <v>237</v>
      </c>
      <c r="I426" s="15" t="s">
        <v>237</v>
      </c>
      <c r="J426" s="15" t="s">
        <v>237</v>
      </c>
      <c r="K426" s="15" t="s">
        <v>237</v>
      </c>
      <c r="L426" s="15" t="s">
        <v>237</v>
      </c>
      <c r="M426" s="15" t="s">
        <v>237</v>
      </c>
      <c r="N426" s="15" t="s">
        <v>237</v>
      </c>
      <c r="O426" s="15" t="s">
        <v>237</v>
      </c>
      <c r="P426" s="15" t="s">
        <v>237</v>
      </c>
      <c r="Q426" s="15" t="s">
        <v>237</v>
      </c>
      <c r="R426" s="15" t="s">
        <v>237</v>
      </c>
    </row>
    <row r="427" spans="1:18">
      <c r="A427" t="s">
        <v>112</v>
      </c>
      <c r="B427" t="s">
        <v>150</v>
      </c>
      <c r="C427" t="s">
        <v>253</v>
      </c>
      <c r="D427" t="s">
        <v>148</v>
      </c>
      <c r="E427" t="s">
        <v>72</v>
      </c>
      <c r="F427" s="15" t="s">
        <v>237</v>
      </c>
      <c r="G427" s="15" t="s">
        <v>237</v>
      </c>
      <c r="H427" s="15" t="s">
        <v>237</v>
      </c>
      <c r="I427" s="15" t="s">
        <v>237</v>
      </c>
      <c r="J427" s="15" t="s">
        <v>237</v>
      </c>
      <c r="K427" s="19">
        <v>37.5</v>
      </c>
      <c r="L427" s="19">
        <v>36.4</v>
      </c>
      <c r="M427" s="19">
        <v>31</v>
      </c>
      <c r="N427" s="19">
        <v>24.9</v>
      </c>
      <c r="O427" s="19">
        <v>29.3</v>
      </c>
      <c r="P427" s="19">
        <v>28.4</v>
      </c>
      <c r="Q427" s="19">
        <v>23.8</v>
      </c>
      <c r="R427" s="19">
        <v>26.6</v>
      </c>
    </row>
    <row r="428" spans="1:18">
      <c r="A428" t="s">
        <v>112</v>
      </c>
      <c r="B428" t="s">
        <v>151</v>
      </c>
      <c r="C428" t="s">
        <v>253</v>
      </c>
      <c r="D428" t="s">
        <v>148</v>
      </c>
      <c r="E428" t="s">
        <v>72</v>
      </c>
      <c r="F428" s="15" t="s">
        <v>237</v>
      </c>
      <c r="G428" s="15" t="s">
        <v>237</v>
      </c>
      <c r="H428" s="15" t="s">
        <v>237</v>
      </c>
      <c r="I428" s="15" t="s">
        <v>237</v>
      </c>
      <c r="J428" s="15" t="s">
        <v>237</v>
      </c>
      <c r="K428" s="15" t="s">
        <v>237</v>
      </c>
      <c r="L428" s="15" t="s">
        <v>237</v>
      </c>
      <c r="M428" s="15" t="s">
        <v>237</v>
      </c>
      <c r="N428" s="15" t="s">
        <v>237</v>
      </c>
      <c r="O428" s="15" t="s">
        <v>237</v>
      </c>
      <c r="P428" s="15" t="s">
        <v>237</v>
      </c>
      <c r="Q428" s="15" t="s">
        <v>237</v>
      </c>
      <c r="R428" s="15" t="s">
        <v>237</v>
      </c>
    </row>
    <row r="429" spans="1:18">
      <c r="A429" t="s">
        <v>112</v>
      </c>
      <c r="B429" t="s">
        <v>152</v>
      </c>
      <c r="C429" t="s">
        <v>253</v>
      </c>
      <c r="D429" t="s">
        <v>148</v>
      </c>
      <c r="E429" t="s">
        <v>72</v>
      </c>
      <c r="F429" s="15" t="s">
        <v>237</v>
      </c>
      <c r="G429" s="15" t="s">
        <v>237</v>
      </c>
      <c r="H429" s="15" t="s">
        <v>237</v>
      </c>
      <c r="I429" s="15" t="s">
        <v>237</v>
      </c>
      <c r="J429" s="15" t="s">
        <v>237</v>
      </c>
      <c r="K429" s="15" t="s">
        <v>237</v>
      </c>
      <c r="L429" s="15" t="s">
        <v>237</v>
      </c>
      <c r="M429" s="15" t="s">
        <v>237</v>
      </c>
      <c r="N429" s="15" t="s">
        <v>237</v>
      </c>
      <c r="O429" s="15" t="s">
        <v>237</v>
      </c>
      <c r="P429" s="15" t="s">
        <v>237</v>
      </c>
      <c r="Q429" s="15" t="s">
        <v>237</v>
      </c>
      <c r="R429" s="15" t="s">
        <v>237</v>
      </c>
    </row>
    <row r="430" spans="1:18">
      <c r="A430" t="s">
        <v>112</v>
      </c>
      <c r="B430" t="s">
        <v>209</v>
      </c>
      <c r="C430" t="s">
        <v>254</v>
      </c>
      <c r="D430" t="s">
        <v>85</v>
      </c>
      <c r="E430" t="s">
        <v>72</v>
      </c>
      <c r="F430" s="15" t="s">
        <v>237</v>
      </c>
      <c r="G430" s="15" t="s">
        <v>237</v>
      </c>
      <c r="H430" s="15" t="s">
        <v>237</v>
      </c>
      <c r="I430" s="15" t="s">
        <v>237</v>
      </c>
      <c r="J430" s="15" t="s">
        <v>237</v>
      </c>
      <c r="K430" s="15" t="s">
        <v>237</v>
      </c>
      <c r="L430" s="15" t="s">
        <v>237</v>
      </c>
      <c r="M430" s="15" t="s">
        <v>237</v>
      </c>
      <c r="N430" s="15" t="s">
        <v>237</v>
      </c>
      <c r="O430" s="15" t="s">
        <v>237</v>
      </c>
      <c r="P430" s="15" t="s">
        <v>237</v>
      </c>
      <c r="Q430" s="15" t="s">
        <v>237</v>
      </c>
      <c r="R430" s="15" t="s">
        <v>237</v>
      </c>
    </row>
    <row r="431" spans="1:18">
      <c r="A431" t="s">
        <v>112</v>
      </c>
      <c r="B431" t="s">
        <v>210</v>
      </c>
      <c r="C431" t="s">
        <v>255</v>
      </c>
      <c r="D431" t="s">
        <v>85</v>
      </c>
      <c r="E431" t="s">
        <v>72</v>
      </c>
      <c r="F431" s="15" t="s">
        <v>237</v>
      </c>
      <c r="G431" s="15" t="s">
        <v>237</v>
      </c>
      <c r="H431" s="15" t="s">
        <v>237</v>
      </c>
      <c r="I431" s="15" t="s">
        <v>237</v>
      </c>
      <c r="J431" s="15" t="s">
        <v>237</v>
      </c>
      <c r="K431" s="15" t="s">
        <v>237</v>
      </c>
      <c r="L431" s="15" t="s">
        <v>237</v>
      </c>
      <c r="M431" s="15" t="s">
        <v>237</v>
      </c>
      <c r="N431" s="15" t="s">
        <v>237</v>
      </c>
      <c r="O431" s="15" t="s">
        <v>237</v>
      </c>
      <c r="P431" s="15" t="s">
        <v>237</v>
      </c>
      <c r="Q431" s="15" t="s">
        <v>237</v>
      </c>
      <c r="R431" s="15" t="s">
        <v>237</v>
      </c>
    </row>
    <row r="432" spans="1:18">
      <c r="A432" t="s">
        <v>112</v>
      </c>
      <c r="B432" t="s">
        <v>228</v>
      </c>
      <c r="C432" t="s">
        <v>252</v>
      </c>
      <c r="D432" t="s">
        <v>85</v>
      </c>
      <c r="E432" t="s">
        <v>72</v>
      </c>
      <c r="F432" s="15" t="s">
        <v>237</v>
      </c>
      <c r="G432" s="15" t="s">
        <v>237</v>
      </c>
      <c r="H432" s="15" t="s">
        <v>237</v>
      </c>
      <c r="I432" s="15" t="s">
        <v>237</v>
      </c>
      <c r="J432" s="15" t="s">
        <v>237</v>
      </c>
      <c r="K432" s="15" t="s">
        <v>237</v>
      </c>
      <c r="L432" s="15" t="s">
        <v>237</v>
      </c>
      <c r="M432" s="17">
        <v>-2.3E-2</v>
      </c>
      <c r="N432" s="17">
        <v>-0.02</v>
      </c>
      <c r="O432" s="17">
        <v>-1.2E-2</v>
      </c>
      <c r="P432" s="17">
        <v>-0.01</v>
      </c>
      <c r="Q432" s="17">
        <v>1E-3</v>
      </c>
      <c r="R432" s="17">
        <v>2.1999999999999999E-2</v>
      </c>
    </row>
    <row r="433" spans="1:18">
      <c r="A433" t="s">
        <v>112</v>
      </c>
      <c r="B433" t="s">
        <v>229</v>
      </c>
      <c r="C433" t="s">
        <v>252</v>
      </c>
      <c r="D433" t="s">
        <v>85</v>
      </c>
      <c r="E433" t="s">
        <v>72</v>
      </c>
      <c r="F433" s="15" t="s">
        <v>237</v>
      </c>
      <c r="G433" s="15" t="s">
        <v>237</v>
      </c>
      <c r="H433" s="15" t="s">
        <v>237</v>
      </c>
      <c r="I433" s="15" t="s">
        <v>237</v>
      </c>
      <c r="J433" s="15" t="s">
        <v>237</v>
      </c>
      <c r="K433" s="15" t="s">
        <v>237</v>
      </c>
      <c r="L433" s="15" t="s">
        <v>237</v>
      </c>
      <c r="M433" s="15" t="s">
        <v>237</v>
      </c>
      <c r="N433" s="15" t="s">
        <v>237</v>
      </c>
      <c r="O433" s="15" t="s">
        <v>237</v>
      </c>
      <c r="P433" s="15" t="s">
        <v>237</v>
      </c>
      <c r="Q433" s="15" t="s">
        <v>237</v>
      </c>
      <c r="R433" s="15" t="s">
        <v>237</v>
      </c>
    </row>
    <row r="434" spans="1:18">
      <c r="A434" t="s">
        <v>112</v>
      </c>
      <c r="B434" t="s">
        <v>230</v>
      </c>
      <c r="C434" t="s">
        <v>252</v>
      </c>
      <c r="D434" t="s">
        <v>85</v>
      </c>
      <c r="E434" t="s">
        <v>72</v>
      </c>
      <c r="F434" s="15" t="s">
        <v>237</v>
      </c>
      <c r="G434" s="15" t="s">
        <v>237</v>
      </c>
      <c r="H434" s="15" t="s">
        <v>237</v>
      </c>
      <c r="I434" s="15" t="s">
        <v>237</v>
      </c>
      <c r="J434" s="15" t="s">
        <v>237</v>
      </c>
      <c r="K434" s="15" t="s">
        <v>237</v>
      </c>
      <c r="L434" s="15" t="s">
        <v>237</v>
      </c>
      <c r="M434" s="15" t="s">
        <v>237</v>
      </c>
      <c r="N434" s="15" t="s">
        <v>237</v>
      </c>
      <c r="O434" s="15" t="s">
        <v>237</v>
      </c>
      <c r="P434" s="15" t="s">
        <v>237</v>
      </c>
      <c r="Q434" s="15" t="s">
        <v>237</v>
      </c>
      <c r="R434" s="15" t="s">
        <v>237</v>
      </c>
    </row>
    <row r="435" spans="1:18">
      <c r="A435" t="s">
        <v>112</v>
      </c>
      <c r="B435" t="s">
        <v>136</v>
      </c>
      <c r="C435" t="s">
        <v>256</v>
      </c>
      <c r="D435" t="s">
        <v>257</v>
      </c>
      <c r="E435" t="s">
        <v>72</v>
      </c>
      <c r="F435" s="15" t="s">
        <v>237</v>
      </c>
      <c r="G435" s="15" t="s">
        <v>237</v>
      </c>
      <c r="H435" s="15" t="s">
        <v>237</v>
      </c>
      <c r="I435" s="15" t="s">
        <v>237</v>
      </c>
      <c r="J435" s="15" t="s">
        <v>237</v>
      </c>
      <c r="K435" s="19">
        <v>152.4</v>
      </c>
      <c r="L435" s="19">
        <v>151.5</v>
      </c>
      <c r="M435" s="19">
        <v>142.80000000000001</v>
      </c>
      <c r="N435" s="19">
        <v>151.1</v>
      </c>
      <c r="O435" s="19">
        <v>148</v>
      </c>
      <c r="P435" s="19">
        <v>141.9</v>
      </c>
      <c r="Q435" s="19">
        <v>146.30000000000001</v>
      </c>
      <c r="R435" s="19">
        <v>138.9</v>
      </c>
    </row>
    <row r="436" spans="1:18">
      <c r="A436" t="s">
        <v>112</v>
      </c>
      <c r="B436" t="s">
        <v>137</v>
      </c>
      <c r="C436" t="s">
        <v>256</v>
      </c>
      <c r="D436" t="s">
        <v>257</v>
      </c>
      <c r="E436" t="s">
        <v>72</v>
      </c>
      <c r="F436" s="15" t="s">
        <v>237</v>
      </c>
      <c r="G436" s="15" t="s">
        <v>237</v>
      </c>
      <c r="H436" s="15" t="s">
        <v>237</v>
      </c>
      <c r="I436" s="15" t="s">
        <v>237</v>
      </c>
      <c r="J436" s="15" t="s">
        <v>237</v>
      </c>
      <c r="K436" s="15" t="s">
        <v>237</v>
      </c>
      <c r="L436" s="15" t="s">
        <v>237</v>
      </c>
      <c r="M436" s="15" t="s">
        <v>237</v>
      </c>
      <c r="N436" s="15" t="s">
        <v>237</v>
      </c>
      <c r="O436" s="15" t="s">
        <v>237</v>
      </c>
      <c r="P436" s="15" t="s">
        <v>237</v>
      </c>
      <c r="Q436" s="15" t="s">
        <v>237</v>
      </c>
      <c r="R436" s="15" t="s">
        <v>237</v>
      </c>
    </row>
    <row r="437" spans="1:18">
      <c r="A437" t="s">
        <v>112</v>
      </c>
      <c r="B437" t="s">
        <v>138</v>
      </c>
      <c r="C437" t="s">
        <v>256</v>
      </c>
      <c r="D437" t="s">
        <v>257</v>
      </c>
      <c r="E437" t="s">
        <v>72</v>
      </c>
      <c r="F437" s="15" t="s">
        <v>237</v>
      </c>
      <c r="G437" s="15" t="s">
        <v>237</v>
      </c>
      <c r="H437" s="15" t="s">
        <v>237</v>
      </c>
      <c r="I437" s="15" t="s">
        <v>237</v>
      </c>
      <c r="J437" s="15" t="s">
        <v>237</v>
      </c>
      <c r="K437" s="15" t="s">
        <v>237</v>
      </c>
      <c r="L437" s="15" t="s">
        <v>237</v>
      </c>
      <c r="M437" s="15" t="s">
        <v>237</v>
      </c>
      <c r="N437" s="15" t="s">
        <v>237</v>
      </c>
      <c r="O437" s="15" t="s">
        <v>237</v>
      </c>
      <c r="P437" s="15" t="s">
        <v>237</v>
      </c>
      <c r="Q437" s="15" t="s">
        <v>237</v>
      </c>
      <c r="R437" s="15" t="s">
        <v>237</v>
      </c>
    </row>
    <row r="438" spans="1:18">
      <c r="A438" t="s">
        <v>112</v>
      </c>
      <c r="B438" t="s">
        <v>141</v>
      </c>
      <c r="C438" t="s">
        <v>258</v>
      </c>
      <c r="D438" t="s">
        <v>257</v>
      </c>
      <c r="E438" t="s">
        <v>72</v>
      </c>
      <c r="F438" s="19">
        <v>146.80000000000001</v>
      </c>
      <c r="G438" s="19">
        <v>151.19999999999999</v>
      </c>
      <c r="H438" s="19">
        <v>149.9</v>
      </c>
      <c r="I438" s="19">
        <v>170.5</v>
      </c>
      <c r="J438" s="19">
        <v>160.30000000000001</v>
      </c>
      <c r="K438" s="19">
        <v>152.19999999999999</v>
      </c>
      <c r="L438" s="19">
        <v>154.4</v>
      </c>
      <c r="M438" s="19">
        <v>157</v>
      </c>
      <c r="N438" s="19">
        <v>155.5</v>
      </c>
      <c r="O438" s="19">
        <v>153.69999999999999</v>
      </c>
      <c r="P438" s="19">
        <v>150.6</v>
      </c>
      <c r="Q438" s="19">
        <v>146.30000000000001</v>
      </c>
      <c r="R438" s="19">
        <v>141</v>
      </c>
    </row>
    <row r="439" spans="1:18">
      <c r="A439" t="s">
        <v>112</v>
      </c>
      <c r="B439" t="s">
        <v>142</v>
      </c>
      <c r="C439" t="s">
        <v>258</v>
      </c>
      <c r="D439" t="s">
        <v>257</v>
      </c>
      <c r="E439" t="s">
        <v>72</v>
      </c>
      <c r="F439" s="15" t="s">
        <v>237</v>
      </c>
      <c r="G439" s="15" t="s">
        <v>237</v>
      </c>
      <c r="H439" s="15" t="s">
        <v>237</v>
      </c>
      <c r="I439" s="15" t="s">
        <v>237</v>
      </c>
      <c r="J439" s="15" t="s">
        <v>237</v>
      </c>
      <c r="K439" s="15" t="s">
        <v>237</v>
      </c>
      <c r="L439" s="15" t="s">
        <v>237</v>
      </c>
      <c r="M439" s="15" t="s">
        <v>237</v>
      </c>
      <c r="N439" s="15" t="s">
        <v>237</v>
      </c>
      <c r="O439" s="15" t="s">
        <v>237</v>
      </c>
      <c r="P439" s="15" t="s">
        <v>237</v>
      </c>
      <c r="Q439" s="15" t="s">
        <v>237</v>
      </c>
      <c r="R439" s="15" t="s">
        <v>237</v>
      </c>
    </row>
    <row r="440" spans="1:18">
      <c r="A440" t="s">
        <v>112</v>
      </c>
      <c r="B440" t="s">
        <v>143</v>
      </c>
      <c r="C440" t="s">
        <v>258</v>
      </c>
      <c r="D440" t="s">
        <v>257</v>
      </c>
      <c r="E440" t="s">
        <v>72</v>
      </c>
      <c r="F440" s="15" t="s">
        <v>237</v>
      </c>
      <c r="G440" s="15" t="s">
        <v>237</v>
      </c>
      <c r="H440" s="15" t="s">
        <v>237</v>
      </c>
      <c r="I440" s="15" t="s">
        <v>237</v>
      </c>
      <c r="J440" s="15" t="s">
        <v>237</v>
      </c>
      <c r="K440" s="15" t="s">
        <v>237</v>
      </c>
      <c r="L440" s="15" t="s">
        <v>237</v>
      </c>
      <c r="M440" s="15" t="s">
        <v>237</v>
      </c>
      <c r="N440" s="15" t="s">
        <v>237</v>
      </c>
      <c r="O440" s="15" t="s">
        <v>237</v>
      </c>
      <c r="P440" s="15" t="s">
        <v>237</v>
      </c>
      <c r="Q440" s="15" t="s">
        <v>237</v>
      </c>
      <c r="R440" s="15" t="s">
        <v>237</v>
      </c>
    </row>
    <row r="441" spans="1:18">
      <c r="A441" t="s">
        <v>113</v>
      </c>
      <c r="B441" t="s">
        <v>212</v>
      </c>
      <c r="C441" t="s">
        <v>234</v>
      </c>
      <c r="D441" t="s">
        <v>235</v>
      </c>
      <c r="E441" t="s">
        <v>72</v>
      </c>
      <c r="F441" s="88">
        <v>3.0972222222222224E-2</v>
      </c>
      <c r="G441" s="88">
        <v>9.8611111111111104E-3</v>
      </c>
      <c r="H441" s="88">
        <v>6.9444444444444441E-3</v>
      </c>
      <c r="I441" s="88">
        <v>2.1843240740740743E-2</v>
      </c>
      <c r="J441" s="88">
        <v>5.0384560185185182E-2</v>
      </c>
      <c r="K441" s="88">
        <v>0.11586006944444444</v>
      </c>
      <c r="L441" s="88">
        <v>2.8278645833333334E-2</v>
      </c>
      <c r="M441" s="88">
        <v>1.5583506944444443E-2</v>
      </c>
      <c r="N441" s="88">
        <v>8.5902777777777783E-3</v>
      </c>
      <c r="O441" s="88">
        <v>7.3055555555555565E-3</v>
      </c>
      <c r="P441" s="88">
        <v>6.0277777777777769E-3</v>
      </c>
      <c r="Q441" s="88">
        <v>4.7430555555555559E-3</v>
      </c>
      <c r="R441" s="88">
        <v>3.472222222222222E-3</v>
      </c>
    </row>
    <row r="442" spans="1:18">
      <c r="A442" t="s">
        <v>113</v>
      </c>
      <c r="B442" t="s">
        <v>208</v>
      </c>
      <c r="C442" t="s">
        <v>236</v>
      </c>
      <c r="D442" t="s">
        <v>85</v>
      </c>
      <c r="E442" t="s">
        <v>72</v>
      </c>
      <c r="F442" s="15" t="s">
        <v>237</v>
      </c>
      <c r="G442" s="15" t="s">
        <v>237</v>
      </c>
      <c r="H442" s="15" t="s">
        <v>237</v>
      </c>
      <c r="I442" s="17">
        <v>-4.3472849519117389E-2</v>
      </c>
      <c r="J442" s="17">
        <v>-6.7048723404246058E-2</v>
      </c>
      <c r="K442" s="17">
        <v>-7.6217054549026095E-2</v>
      </c>
      <c r="L442" s="17">
        <v>-2.524376354165182E-2</v>
      </c>
      <c r="M442" s="17">
        <v>1.3780302795478474E-2</v>
      </c>
      <c r="N442" s="17">
        <v>3.7464308903906306E-2</v>
      </c>
      <c r="O442" s="17">
        <v>4.9773504749470031E-2</v>
      </c>
      <c r="P442" s="17">
        <v>6.2298748180818576E-2</v>
      </c>
      <c r="Q442" s="17">
        <v>7.6148406268099711E-2</v>
      </c>
      <c r="R442" s="17">
        <v>9.0655546162359213E-2</v>
      </c>
    </row>
    <row r="443" spans="1:18">
      <c r="A443" t="s">
        <v>113</v>
      </c>
      <c r="B443" t="s">
        <v>153</v>
      </c>
      <c r="C443" t="s">
        <v>238</v>
      </c>
      <c r="D443" t="s">
        <v>148</v>
      </c>
      <c r="E443" t="s">
        <v>72</v>
      </c>
      <c r="F443" s="16">
        <v>95.9</v>
      </c>
      <c r="G443" s="16">
        <v>95</v>
      </c>
      <c r="H443" s="16">
        <v>94.5</v>
      </c>
      <c r="I443" s="16">
        <v>92.7</v>
      </c>
      <c r="J443" s="16">
        <v>88.7</v>
      </c>
      <c r="K443" s="16">
        <v>102.00239223237411</v>
      </c>
      <c r="L443" s="16">
        <v>101.4003884391073</v>
      </c>
      <c r="M443" s="16">
        <v>80.999971000000002</v>
      </c>
      <c r="N443" s="16">
        <v>79.261471000000014</v>
      </c>
      <c r="O443" s="16">
        <v>76.125271000000012</v>
      </c>
      <c r="P443" s="16">
        <v>74.236270999999988</v>
      </c>
      <c r="Q443" s="16">
        <v>72.360071000000005</v>
      </c>
      <c r="R443" s="16">
        <v>70.495771000000005</v>
      </c>
    </row>
    <row r="444" spans="1:18">
      <c r="A444" t="s">
        <v>113</v>
      </c>
      <c r="B444" t="s">
        <v>154</v>
      </c>
      <c r="C444" t="s">
        <v>239</v>
      </c>
      <c r="D444" t="s">
        <v>148</v>
      </c>
      <c r="E444" t="s">
        <v>72</v>
      </c>
      <c r="F444" s="15" t="s">
        <v>237</v>
      </c>
      <c r="G444" s="15" t="s">
        <v>237</v>
      </c>
      <c r="H444" s="15" t="s">
        <v>237</v>
      </c>
      <c r="I444" s="15" t="s">
        <v>237</v>
      </c>
      <c r="J444" s="15" t="s">
        <v>237</v>
      </c>
      <c r="K444" s="15" t="s">
        <v>237</v>
      </c>
      <c r="L444" s="15" t="s">
        <v>237</v>
      </c>
      <c r="M444" s="15" t="s">
        <v>237</v>
      </c>
      <c r="N444" s="15" t="s">
        <v>237</v>
      </c>
      <c r="O444" s="15" t="s">
        <v>237</v>
      </c>
      <c r="P444" s="15" t="s">
        <v>237</v>
      </c>
      <c r="Q444" s="15" t="s">
        <v>237</v>
      </c>
      <c r="R444" s="15" t="s">
        <v>237</v>
      </c>
    </row>
    <row r="445" spans="1:18">
      <c r="A445" t="s">
        <v>113</v>
      </c>
      <c r="B445" t="s">
        <v>155</v>
      </c>
      <c r="C445" t="s">
        <v>240</v>
      </c>
      <c r="D445" t="s">
        <v>148</v>
      </c>
      <c r="E445" t="s">
        <v>72</v>
      </c>
      <c r="F445" s="15" t="s">
        <v>237</v>
      </c>
      <c r="G445" s="15" t="s">
        <v>237</v>
      </c>
      <c r="H445" s="15" t="s">
        <v>237</v>
      </c>
      <c r="I445" s="15" t="s">
        <v>237</v>
      </c>
      <c r="J445" s="15" t="s">
        <v>237</v>
      </c>
      <c r="K445" s="15" t="s">
        <v>237</v>
      </c>
      <c r="L445" s="15" t="s">
        <v>237</v>
      </c>
      <c r="M445" s="15" t="s">
        <v>237</v>
      </c>
      <c r="N445" s="15" t="s">
        <v>237</v>
      </c>
      <c r="O445" s="15" t="s">
        <v>237</v>
      </c>
      <c r="P445" s="15" t="s">
        <v>237</v>
      </c>
      <c r="Q445" s="15" t="s">
        <v>237</v>
      </c>
      <c r="R445" s="15" t="s">
        <v>237</v>
      </c>
    </row>
    <row r="446" spans="1:18">
      <c r="A446" t="s">
        <v>113</v>
      </c>
      <c r="B446" t="s">
        <v>205</v>
      </c>
      <c r="C446" t="s">
        <v>241</v>
      </c>
      <c r="D446" t="s">
        <v>85</v>
      </c>
      <c r="E446" t="s">
        <v>72</v>
      </c>
      <c r="F446" s="15" t="s">
        <v>237</v>
      </c>
      <c r="G446" s="15" t="s">
        <v>237</v>
      </c>
      <c r="H446" s="15" t="s">
        <v>237</v>
      </c>
      <c r="I446" s="17">
        <v>1.1212333566923577E-2</v>
      </c>
      <c r="J446" s="17">
        <v>3.3286615276804536E-2</v>
      </c>
      <c r="K446" s="17">
        <v>6.9993264457809375E-3</v>
      </c>
      <c r="L446" s="17">
        <v>-2.3485566473305707E-2</v>
      </c>
      <c r="M446" s="17">
        <v>3.4942127838771971E-3</v>
      </c>
      <c r="N446" s="17">
        <v>8.3175086057787825E-2</v>
      </c>
      <c r="O446" s="17">
        <v>0.17173541345480012</v>
      </c>
      <c r="P446" s="17">
        <v>0.19543443237561312</v>
      </c>
      <c r="Q446" s="17">
        <v>0.21961593202522767</v>
      </c>
      <c r="R446" s="17">
        <v>0.23934087946741414</v>
      </c>
    </row>
    <row r="447" spans="1:18">
      <c r="A447" t="s">
        <v>113</v>
      </c>
      <c r="B447" t="s">
        <v>206</v>
      </c>
      <c r="C447" t="s">
        <v>242</v>
      </c>
      <c r="D447" t="s">
        <v>85</v>
      </c>
      <c r="E447" t="s">
        <v>72</v>
      </c>
      <c r="F447" s="15" t="s">
        <v>237</v>
      </c>
      <c r="G447" s="15" t="s">
        <v>237</v>
      </c>
      <c r="H447" s="15" t="s">
        <v>237</v>
      </c>
      <c r="I447" s="15" t="s">
        <v>237</v>
      </c>
      <c r="J447" s="15" t="s">
        <v>237</v>
      </c>
      <c r="K447" s="15" t="s">
        <v>237</v>
      </c>
      <c r="L447" s="15" t="s">
        <v>237</v>
      </c>
      <c r="M447" s="15" t="s">
        <v>237</v>
      </c>
      <c r="N447" s="15" t="s">
        <v>237</v>
      </c>
      <c r="O447" s="15" t="s">
        <v>237</v>
      </c>
      <c r="P447" s="15" t="s">
        <v>237</v>
      </c>
      <c r="Q447" s="15" t="s">
        <v>237</v>
      </c>
      <c r="R447" s="15" t="s">
        <v>237</v>
      </c>
    </row>
    <row r="448" spans="1:18">
      <c r="A448" t="s">
        <v>113</v>
      </c>
      <c r="B448" t="s">
        <v>207</v>
      </c>
      <c r="C448" t="s">
        <v>243</v>
      </c>
      <c r="D448" t="s">
        <v>85</v>
      </c>
      <c r="E448" t="s">
        <v>72</v>
      </c>
      <c r="F448" s="15" t="s">
        <v>237</v>
      </c>
      <c r="G448" s="15" t="s">
        <v>237</v>
      </c>
      <c r="H448" s="15" t="s">
        <v>237</v>
      </c>
      <c r="I448" s="15" t="s">
        <v>237</v>
      </c>
      <c r="J448" s="15" t="s">
        <v>237</v>
      </c>
      <c r="K448" s="15" t="s">
        <v>237</v>
      </c>
      <c r="L448" s="15" t="s">
        <v>237</v>
      </c>
      <c r="M448" s="15" t="s">
        <v>237</v>
      </c>
      <c r="N448" s="15" t="s">
        <v>237</v>
      </c>
      <c r="O448" s="15" t="s">
        <v>237</v>
      </c>
      <c r="P448" s="15" t="s">
        <v>237</v>
      </c>
      <c r="Q448" s="15" t="s">
        <v>237</v>
      </c>
      <c r="R448" s="15" t="s">
        <v>237</v>
      </c>
    </row>
    <row r="449" spans="1:18">
      <c r="A449" t="s">
        <v>113</v>
      </c>
      <c r="B449" t="s">
        <v>214</v>
      </c>
      <c r="C449" t="s">
        <v>244</v>
      </c>
      <c r="D449" t="s">
        <v>245</v>
      </c>
      <c r="E449" t="s">
        <v>72</v>
      </c>
      <c r="F449" s="15" t="s">
        <v>237</v>
      </c>
      <c r="G449" s="15" t="s">
        <v>237</v>
      </c>
      <c r="H449" s="15" t="s">
        <v>237</v>
      </c>
      <c r="I449" s="15" t="s">
        <v>237</v>
      </c>
      <c r="J449" s="15" t="s">
        <v>237</v>
      </c>
      <c r="K449" s="15" t="s">
        <v>237</v>
      </c>
      <c r="L449" s="15" t="s">
        <v>237</v>
      </c>
      <c r="M449" s="15" t="s">
        <v>237</v>
      </c>
      <c r="N449" s="15" t="s">
        <v>237</v>
      </c>
      <c r="O449" s="15" t="s">
        <v>237</v>
      </c>
      <c r="P449" s="15" t="s">
        <v>237</v>
      </c>
      <c r="Q449" s="15" t="s">
        <v>237</v>
      </c>
      <c r="R449" s="15" t="s">
        <v>237</v>
      </c>
    </row>
    <row r="450" spans="1:18">
      <c r="A450" t="s">
        <v>113</v>
      </c>
      <c r="B450" t="s">
        <v>213</v>
      </c>
      <c r="C450" t="s">
        <v>246</v>
      </c>
      <c r="D450" t="s">
        <v>245</v>
      </c>
      <c r="E450" t="s">
        <v>72</v>
      </c>
      <c r="F450" s="15" t="s">
        <v>237</v>
      </c>
      <c r="G450" s="15" t="s">
        <v>237</v>
      </c>
      <c r="H450" s="15" t="s">
        <v>237</v>
      </c>
      <c r="I450" s="15" t="s">
        <v>237</v>
      </c>
      <c r="J450" s="15" t="s">
        <v>237</v>
      </c>
      <c r="K450" s="15" t="s">
        <v>237</v>
      </c>
      <c r="L450" s="15" t="s">
        <v>237</v>
      </c>
      <c r="M450" s="15" t="s">
        <v>237</v>
      </c>
      <c r="N450" s="15" t="s">
        <v>237</v>
      </c>
      <c r="O450" s="15" t="s">
        <v>237</v>
      </c>
      <c r="P450" s="15" t="s">
        <v>237</v>
      </c>
      <c r="Q450" s="15" t="s">
        <v>237</v>
      </c>
      <c r="R450" s="18">
        <v>0</v>
      </c>
    </row>
    <row r="451" spans="1:18">
      <c r="A451" t="s">
        <v>113</v>
      </c>
      <c r="B451" t="s">
        <v>167</v>
      </c>
      <c r="C451" t="s">
        <v>247</v>
      </c>
      <c r="D451" t="s">
        <v>248</v>
      </c>
      <c r="E451" t="s">
        <v>72</v>
      </c>
      <c r="F451" s="15" t="s">
        <v>237</v>
      </c>
      <c r="G451" s="15" t="s">
        <v>237</v>
      </c>
      <c r="H451" s="15" t="s">
        <v>237</v>
      </c>
      <c r="I451" s="15" t="s">
        <v>237</v>
      </c>
      <c r="J451" s="15" t="s">
        <v>237</v>
      </c>
      <c r="K451" s="18">
        <v>0</v>
      </c>
      <c r="L451" s="18">
        <v>0</v>
      </c>
      <c r="M451" s="18">
        <v>0</v>
      </c>
      <c r="N451" s="18">
        <v>0</v>
      </c>
      <c r="O451" s="18">
        <v>0</v>
      </c>
      <c r="P451" s="18">
        <v>0</v>
      </c>
      <c r="Q451" s="18">
        <v>0</v>
      </c>
      <c r="R451" s="18">
        <v>0</v>
      </c>
    </row>
    <row r="452" spans="1:18">
      <c r="A452" t="s">
        <v>113</v>
      </c>
      <c r="B452" t="s">
        <v>222</v>
      </c>
      <c r="C452" t="s">
        <v>249</v>
      </c>
      <c r="D452" t="s">
        <v>235</v>
      </c>
      <c r="E452" t="s">
        <v>72</v>
      </c>
      <c r="F452" s="15" t="s">
        <v>237</v>
      </c>
      <c r="G452" s="15" t="s">
        <v>237</v>
      </c>
      <c r="H452" s="15" t="s">
        <v>237</v>
      </c>
      <c r="I452" s="15" t="s">
        <v>237</v>
      </c>
      <c r="J452" s="15" t="s">
        <v>237</v>
      </c>
      <c r="K452" s="15" t="s">
        <v>237</v>
      </c>
      <c r="L452" s="15" t="s">
        <v>237</v>
      </c>
      <c r="M452" s="76">
        <v>0</v>
      </c>
      <c r="N452" s="76">
        <v>8.5879629629629622E-3</v>
      </c>
      <c r="O452" s="76">
        <v>7.9949074074074054E-3</v>
      </c>
      <c r="P452" s="76">
        <v>7.4018518518518504E-3</v>
      </c>
      <c r="Q452" s="76">
        <v>6.8087962962962946E-3</v>
      </c>
      <c r="R452" s="76">
        <v>3.472222222222222E-3</v>
      </c>
    </row>
    <row r="453" spans="1:18">
      <c r="A453" t="s">
        <v>113</v>
      </c>
      <c r="B453" t="s">
        <v>225</v>
      </c>
      <c r="C453" t="s">
        <v>250</v>
      </c>
      <c r="D453" t="s">
        <v>245</v>
      </c>
      <c r="E453" t="s">
        <v>72</v>
      </c>
      <c r="F453" s="15" t="s">
        <v>237</v>
      </c>
      <c r="G453" s="15" t="s">
        <v>237</v>
      </c>
      <c r="H453" s="15" t="s">
        <v>237</v>
      </c>
      <c r="I453" s="15" t="s">
        <v>237</v>
      </c>
      <c r="J453" s="15" t="s">
        <v>237</v>
      </c>
      <c r="K453" s="15" t="s">
        <v>237</v>
      </c>
      <c r="L453" s="15" t="s">
        <v>237</v>
      </c>
      <c r="M453" s="15" t="s">
        <v>237</v>
      </c>
      <c r="N453" s="15" t="s">
        <v>237</v>
      </c>
      <c r="O453" s="15" t="s">
        <v>237</v>
      </c>
      <c r="P453" s="15" t="s">
        <v>237</v>
      </c>
      <c r="Q453" s="15" t="s">
        <v>237</v>
      </c>
      <c r="R453" s="15" t="s">
        <v>237</v>
      </c>
    </row>
    <row r="454" spans="1:18">
      <c r="A454" t="s">
        <v>113</v>
      </c>
      <c r="B454" t="s">
        <v>227</v>
      </c>
      <c r="C454" t="s">
        <v>251</v>
      </c>
      <c r="D454" t="s">
        <v>245</v>
      </c>
      <c r="E454" t="s">
        <v>72</v>
      </c>
      <c r="F454" s="15" t="s">
        <v>237</v>
      </c>
      <c r="G454" s="15" t="s">
        <v>237</v>
      </c>
      <c r="H454" s="15" t="s">
        <v>237</v>
      </c>
      <c r="I454" s="15" t="s">
        <v>237</v>
      </c>
      <c r="J454" s="15" t="s">
        <v>237</v>
      </c>
      <c r="K454" s="15" t="s">
        <v>237</v>
      </c>
      <c r="L454" s="15" t="s">
        <v>237</v>
      </c>
      <c r="M454" s="15" t="s">
        <v>237</v>
      </c>
      <c r="N454" s="15" t="s">
        <v>237</v>
      </c>
      <c r="O454" s="15" t="s">
        <v>237</v>
      </c>
      <c r="P454" s="15" t="s">
        <v>237</v>
      </c>
      <c r="Q454" s="15" t="s">
        <v>237</v>
      </c>
      <c r="R454" s="15" t="s">
        <v>237</v>
      </c>
    </row>
    <row r="455" spans="1:18">
      <c r="A455" t="s">
        <v>113</v>
      </c>
      <c r="B455" t="s">
        <v>157</v>
      </c>
      <c r="C455" t="s">
        <v>252</v>
      </c>
      <c r="D455" t="s">
        <v>85</v>
      </c>
      <c r="E455" t="s">
        <v>72</v>
      </c>
      <c r="F455" s="15" t="s">
        <v>237</v>
      </c>
      <c r="G455" s="15" t="s">
        <v>237</v>
      </c>
      <c r="H455" s="15" t="s">
        <v>237</v>
      </c>
      <c r="I455" s="15" t="s">
        <v>237</v>
      </c>
      <c r="J455" s="15" t="s">
        <v>237</v>
      </c>
      <c r="K455" s="15" t="s">
        <v>237</v>
      </c>
      <c r="L455" s="15" t="s">
        <v>237</v>
      </c>
      <c r="M455" s="17">
        <v>-0.08</v>
      </c>
      <c r="N455" s="17">
        <v>-6.6000000000000003E-2</v>
      </c>
      <c r="O455" s="17">
        <v>-2.9000000000000005E-2</v>
      </c>
      <c r="P455" s="17">
        <v>4.2000000000000003E-2</v>
      </c>
      <c r="Q455" s="17">
        <v>0.115</v>
      </c>
      <c r="R455" s="17">
        <v>0.18600000000000003</v>
      </c>
    </row>
    <row r="456" spans="1:18">
      <c r="A456" t="s">
        <v>113</v>
      </c>
      <c r="B456" t="s">
        <v>158</v>
      </c>
      <c r="C456" t="s">
        <v>252</v>
      </c>
      <c r="D456" t="s">
        <v>85</v>
      </c>
      <c r="E456" t="s">
        <v>72</v>
      </c>
      <c r="F456" s="15" t="s">
        <v>237</v>
      </c>
      <c r="G456" s="15" t="s">
        <v>237</v>
      </c>
      <c r="H456" s="15" t="s">
        <v>237</v>
      </c>
      <c r="I456" s="15" t="s">
        <v>237</v>
      </c>
      <c r="J456" s="15" t="s">
        <v>237</v>
      </c>
      <c r="K456" s="15" t="s">
        <v>237</v>
      </c>
      <c r="L456" s="15" t="s">
        <v>237</v>
      </c>
      <c r="M456" s="15" t="s">
        <v>237</v>
      </c>
      <c r="N456" s="15" t="s">
        <v>237</v>
      </c>
      <c r="O456" s="15" t="s">
        <v>237</v>
      </c>
      <c r="P456" s="15" t="s">
        <v>237</v>
      </c>
      <c r="Q456" s="15" t="s">
        <v>237</v>
      </c>
      <c r="R456" s="15" t="s">
        <v>237</v>
      </c>
    </row>
    <row r="457" spans="1:18">
      <c r="A457" t="s">
        <v>113</v>
      </c>
      <c r="B457" t="s">
        <v>159</v>
      </c>
      <c r="C457" t="s">
        <v>252</v>
      </c>
      <c r="D457" t="s">
        <v>85</v>
      </c>
      <c r="E457" t="s">
        <v>72</v>
      </c>
      <c r="F457" s="15" t="s">
        <v>237</v>
      </c>
      <c r="G457" s="15" t="s">
        <v>237</v>
      </c>
      <c r="H457" s="15" t="s">
        <v>237</v>
      </c>
      <c r="I457" s="15" t="s">
        <v>237</v>
      </c>
      <c r="J457" s="15" t="s">
        <v>237</v>
      </c>
      <c r="K457" s="15" t="s">
        <v>237</v>
      </c>
      <c r="L457" s="15" t="s">
        <v>237</v>
      </c>
      <c r="M457" s="15" t="s">
        <v>237</v>
      </c>
      <c r="N457" s="15" t="s">
        <v>237</v>
      </c>
      <c r="O457" s="15" t="s">
        <v>237</v>
      </c>
      <c r="P457" s="15" t="s">
        <v>237</v>
      </c>
      <c r="Q457" s="15" t="s">
        <v>237</v>
      </c>
      <c r="R457" s="15" t="s">
        <v>237</v>
      </c>
    </row>
    <row r="458" spans="1:18">
      <c r="A458" t="s">
        <v>113</v>
      </c>
      <c r="B458" t="s">
        <v>150</v>
      </c>
      <c r="C458" t="s">
        <v>253</v>
      </c>
      <c r="D458" t="s">
        <v>148</v>
      </c>
      <c r="E458" t="s">
        <v>72</v>
      </c>
      <c r="F458" s="15" t="s">
        <v>237</v>
      </c>
      <c r="G458" s="15" t="s">
        <v>237</v>
      </c>
      <c r="H458" s="15" t="s">
        <v>237</v>
      </c>
      <c r="I458" s="15" t="s">
        <v>237</v>
      </c>
      <c r="J458" s="15" t="s">
        <v>237</v>
      </c>
      <c r="K458" s="19">
        <v>102</v>
      </c>
      <c r="L458" s="19">
        <v>101.4</v>
      </c>
      <c r="M458" s="19">
        <v>104.8</v>
      </c>
      <c r="N458" s="19">
        <v>97.94</v>
      </c>
      <c r="O458" s="19">
        <v>91.08</v>
      </c>
      <c r="P458" s="19">
        <v>84.22</v>
      </c>
      <c r="Q458" s="19">
        <v>77.36</v>
      </c>
      <c r="R458" s="19">
        <v>70.5</v>
      </c>
    </row>
    <row r="459" spans="1:18">
      <c r="A459" t="s">
        <v>113</v>
      </c>
      <c r="B459" t="s">
        <v>151</v>
      </c>
      <c r="C459" t="s">
        <v>253</v>
      </c>
      <c r="D459" t="s">
        <v>148</v>
      </c>
      <c r="E459" t="s">
        <v>72</v>
      </c>
      <c r="F459" s="15" t="s">
        <v>237</v>
      </c>
      <c r="G459" s="15" t="s">
        <v>237</v>
      </c>
      <c r="H459" s="15" t="s">
        <v>237</v>
      </c>
      <c r="I459" s="15" t="s">
        <v>237</v>
      </c>
      <c r="J459" s="15" t="s">
        <v>237</v>
      </c>
      <c r="K459" s="15" t="s">
        <v>237</v>
      </c>
      <c r="L459" s="15" t="s">
        <v>237</v>
      </c>
      <c r="M459" s="15" t="s">
        <v>237</v>
      </c>
      <c r="N459" s="15" t="s">
        <v>237</v>
      </c>
      <c r="O459" s="15" t="s">
        <v>237</v>
      </c>
      <c r="P459" s="15" t="s">
        <v>237</v>
      </c>
      <c r="Q459" s="15" t="s">
        <v>237</v>
      </c>
      <c r="R459" s="15" t="s">
        <v>237</v>
      </c>
    </row>
    <row r="460" spans="1:18">
      <c r="A460" t="s">
        <v>113</v>
      </c>
      <c r="B460" t="s">
        <v>152</v>
      </c>
      <c r="C460" t="s">
        <v>253</v>
      </c>
      <c r="D460" t="s">
        <v>148</v>
      </c>
      <c r="E460" t="s">
        <v>72</v>
      </c>
      <c r="F460" s="15" t="s">
        <v>237</v>
      </c>
      <c r="G460" s="15" t="s">
        <v>237</v>
      </c>
      <c r="H460" s="15" t="s">
        <v>237</v>
      </c>
      <c r="I460" s="15" t="s">
        <v>237</v>
      </c>
      <c r="J460" s="15" t="s">
        <v>237</v>
      </c>
      <c r="K460" s="15" t="s">
        <v>237</v>
      </c>
      <c r="L460" s="15" t="s">
        <v>237</v>
      </c>
      <c r="M460" s="15" t="s">
        <v>237</v>
      </c>
      <c r="N460" s="15" t="s">
        <v>237</v>
      </c>
      <c r="O460" s="15" t="s">
        <v>237</v>
      </c>
      <c r="P460" s="15" t="s">
        <v>237</v>
      </c>
      <c r="Q460" s="15" t="s">
        <v>237</v>
      </c>
      <c r="R460" s="15" t="s">
        <v>237</v>
      </c>
    </row>
    <row r="461" spans="1:18">
      <c r="A461" t="s">
        <v>113</v>
      </c>
      <c r="B461" t="s">
        <v>209</v>
      </c>
      <c r="C461" t="s">
        <v>254</v>
      </c>
      <c r="D461" t="s">
        <v>85</v>
      </c>
      <c r="E461" t="s">
        <v>72</v>
      </c>
      <c r="F461" s="15" t="s">
        <v>237</v>
      </c>
      <c r="G461" s="15" t="s">
        <v>237</v>
      </c>
      <c r="H461" s="15" t="s">
        <v>237</v>
      </c>
      <c r="I461" s="15" t="s">
        <v>237</v>
      </c>
      <c r="J461" s="15" t="s">
        <v>237</v>
      </c>
      <c r="K461" s="15" t="s">
        <v>237</v>
      </c>
      <c r="L461" s="15" t="s">
        <v>237</v>
      </c>
      <c r="M461" s="15" t="s">
        <v>237</v>
      </c>
      <c r="N461" s="15" t="s">
        <v>237</v>
      </c>
      <c r="O461" s="15" t="s">
        <v>237</v>
      </c>
      <c r="P461" s="15" t="s">
        <v>237</v>
      </c>
      <c r="Q461" s="15" t="s">
        <v>237</v>
      </c>
      <c r="R461" s="15" t="s">
        <v>237</v>
      </c>
    </row>
    <row r="462" spans="1:18">
      <c r="A462" t="s">
        <v>113</v>
      </c>
      <c r="B462" t="s">
        <v>210</v>
      </c>
      <c r="C462" t="s">
        <v>255</v>
      </c>
      <c r="D462" t="s">
        <v>85</v>
      </c>
      <c r="E462" t="s">
        <v>72</v>
      </c>
      <c r="F462" s="15" t="s">
        <v>237</v>
      </c>
      <c r="G462" s="15" t="s">
        <v>237</v>
      </c>
      <c r="H462" s="15" t="s">
        <v>237</v>
      </c>
      <c r="I462" s="15" t="s">
        <v>237</v>
      </c>
      <c r="J462" s="15" t="s">
        <v>237</v>
      </c>
      <c r="K462" s="15" t="s">
        <v>237</v>
      </c>
      <c r="L462" s="15" t="s">
        <v>237</v>
      </c>
      <c r="M462" s="15" t="s">
        <v>237</v>
      </c>
      <c r="N462" s="15" t="s">
        <v>237</v>
      </c>
      <c r="O462" s="15" t="s">
        <v>237</v>
      </c>
      <c r="P462" s="15" t="s">
        <v>237</v>
      </c>
      <c r="Q462" s="15" t="s">
        <v>237</v>
      </c>
      <c r="R462" s="15" t="s">
        <v>237</v>
      </c>
    </row>
    <row r="463" spans="1:18">
      <c r="A463" t="s">
        <v>113</v>
      </c>
      <c r="B463" t="s">
        <v>228</v>
      </c>
      <c r="C463" t="s">
        <v>252</v>
      </c>
      <c r="D463" t="s">
        <v>85</v>
      </c>
      <c r="E463" t="s">
        <v>72</v>
      </c>
      <c r="F463" s="15" t="s">
        <v>237</v>
      </c>
      <c r="G463" s="15" t="s">
        <v>237</v>
      </c>
      <c r="H463" s="15" t="s">
        <v>237</v>
      </c>
      <c r="I463" s="15" t="s">
        <v>237</v>
      </c>
      <c r="J463" s="15" t="s">
        <v>237</v>
      </c>
      <c r="K463" s="15" t="s">
        <v>237</v>
      </c>
      <c r="L463" s="15" t="s">
        <v>237</v>
      </c>
      <c r="M463" s="17">
        <v>1.6E-2</v>
      </c>
      <c r="N463" s="17">
        <v>4.5999999999999999E-2</v>
      </c>
      <c r="O463" s="17">
        <v>7.0000000000000007E-2</v>
      </c>
      <c r="P463" s="17">
        <v>9.5000000000000001E-2</v>
      </c>
      <c r="Q463" s="17">
        <v>0.11799999999999999</v>
      </c>
      <c r="R463" s="17">
        <v>0.13700000000000001</v>
      </c>
    </row>
    <row r="464" spans="1:18">
      <c r="A464" t="s">
        <v>113</v>
      </c>
      <c r="B464" t="s">
        <v>229</v>
      </c>
      <c r="C464" t="s">
        <v>252</v>
      </c>
      <c r="D464" t="s">
        <v>85</v>
      </c>
      <c r="E464" t="s">
        <v>72</v>
      </c>
      <c r="F464" s="15" t="s">
        <v>237</v>
      </c>
      <c r="G464" s="15" t="s">
        <v>237</v>
      </c>
      <c r="H464" s="15" t="s">
        <v>237</v>
      </c>
      <c r="I464" s="15" t="s">
        <v>237</v>
      </c>
      <c r="J464" s="15" t="s">
        <v>237</v>
      </c>
      <c r="K464" s="15" t="s">
        <v>237</v>
      </c>
      <c r="L464" s="15" t="s">
        <v>237</v>
      </c>
      <c r="M464" s="15" t="s">
        <v>237</v>
      </c>
      <c r="N464" s="15" t="s">
        <v>237</v>
      </c>
      <c r="O464" s="15" t="s">
        <v>237</v>
      </c>
      <c r="P464" s="15" t="s">
        <v>237</v>
      </c>
      <c r="Q464" s="15" t="s">
        <v>237</v>
      </c>
      <c r="R464" s="15" t="s">
        <v>237</v>
      </c>
    </row>
    <row r="465" spans="1:18">
      <c r="A465" t="s">
        <v>113</v>
      </c>
      <c r="B465" t="s">
        <v>230</v>
      </c>
      <c r="C465" t="s">
        <v>252</v>
      </c>
      <c r="D465" t="s">
        <v>85</v>
      </c>
      <c r="E465" t="s">
        <v>72</v>
      </c>
      <c r="F465" s="15" t="s">
        <v>237</v>
      </c>
      <c r="G465" s="15" t="s">
        <v>237</v>
      </c>
      <c r="H465" s="15" t="s">
        <v>237</v>
      </c>
      <c r="I465" s="15" t="s">
        <v>237</v>
      </c>
      <c r="J465" s="15" t="s">
        <v>237</v>
      </c>
      <c r="K465" s="15" t="s">
        <v>237</v>
      </c>
      <c r="L465" s="15" t="s">
        <v>237</v>
      </c>
      <c r="M465" s="15" t="s">
        <v>237</v>
      </c>
      <c r="N465" s="15" t="s">
        <v>237</v>
      </c>
      <c r="O465" s="15" t="s">
        <v>237</v>
      </c>
      <c r="P465" s="15" t="s">
        <v>237</v>
      </c>
      <c r="Q465" s="15" t="s">
        <v>237</v>
      </c>
      <c r="R465" s="15" t="s">
        <v>237</v>
      </c>
    </row>
    <row r="466" spans="1:18">
      <c r="A466" t="s">
        <v>113</v>
      </c>
      <c r="B466" t="s">
        <v>136</v>
      </c>
      <c r="C466" t="s">
        <v>256</v>
      </c>
      <c r="D466" t="s">
        <v>257</v>
      </c>
      <c r="E466" t="s">
        <v>72</v>
      </c>
      <c r="F466" s="15" t="s">
        <v>237</v>
      </c>
      <c r="G466" s="15" t="s">
        <v>237</v>
      </c>
      <c r="H466" s="15" t="s">
        <v>237</v>
      </c>
      <c r="I466" s="15" t="s">
        <v>237</v>
      </c>
      <c r="J466" s="15" t="s">
        <v>237</v>
      </c>
      <c r="K466" s="19">
        <v>150.30000000000001</v>
      </c>
      <c r="L466" s="19">
        <v>143.4</v>
      </c>
      <c r="M466" s="19">
        <v>140.4</v>
      </c>
      <c r="N466" s="19">
        <v>136.69999999999999</v>
      </c>
      <c r="O466" s="19">
        <v>133</v>
      </c>
      <c r="P466" s="19">
        <v>129.19</v>
      </c>
      <c r="Q466" s="19">
        <v>126.92</v>
      </c>
      <c r="R466" s="19">
        <v>124.7</v>
      </c>
    </row>
    <row r="467" spans="1:18">
      <c r="A467" t="s">
        <v>113</v>
      </c>
      <c r="B467" t="s">
        <v>137</v>
      </c>
      <c r="C467" t="s">
        <v>256</v>
      </c>
      <c r="D467" t="s">
        <v>257</v>
      </c>
      <c r="E467" t="s">
        <v>72</v>
      </c>
      <c r="F467" s="15" t="s">
        <v>237</v>
      </c>
      <c r="G467" s="15" t="s">
        <v>237</v>
      </c>
      <c r="H467" s="15" t="s">
        <v>237</v>
      </c>
      <c r="I467" s="15" t="s">
        <v>237</v>
      </c>
      <c r="J467" s="15" t="s">
        <v>237</v>
      </c>
      <c r="K467" s="15" t="s">
        <v>237</v>
      </c>
      <c r="L467" s="15" t="s">
        <v>237</v>
      </c>
      <c r="M467" s="15" t="s">
        <v>237</v>
      </c>
      <c r="N467" s="15" t="s">
        <v>237</v>
      </c>
      <c r="O467" s="15" t="s">
        <v>237</v>
      </c>
      <c r="P467" s="15" t="s">
        <v>237</v>
      </c>
      <c r="Q467" s="15" t="s">
        <v>237</v>
      </c>
      <c r="R467" s="15" t="s">
        <v>237</v>
      </c>
    </row>
    <row r="468" spans="1:18">
      <c r="A468" t="s">
        <v>113</v>
      </c>
      <c r="B468" t="s">
        <v>138</v>
      </c>
      <c r="C468" t="s">
        <v>256</v>
      </c>
      <c r="D468" t="s">
        <v>257</v>
      </c>
      <c r="E468" t="s">
        <v>72</v>
      </c>
      <c r="F468" s="15" t="s">
        <v>237</v>
      </c>
      <c r="G468" s="15" t="s">
        <v>237</v>
      </c>
      <c r="H468" s="15" t="s">
        <v>237</v>
      </c>
      <c r="I468" s="15" t="s">
        <v>237</v>
      </c>
      <c r="J468" s="15" t="s">
        <v>237</v>
      </c>
      <c r="K468" s="15" t="s">
        <v>237</v>
      </c>
      <c r="L468" s="15" t="s">
        <v>237</v>
      </c>
      <c r="M468" s="15" t="s">
        <v>237</v>
      </c>
      <c r="N468" s="15" t="s">
        <v>237</v>
      </c>
      <c r="O468" s="15" t="s">
        <v>237</v>
      </c>
      <c r="P468" s="15" t="s">
        <v>237</v>
      </c>
      <c r="Q468" s="15" t="s">
        <v>237</v>
      </c>
      <c r="R468" s="15" t="s">
        <v>237</v>
      </c>
    </row>
    <row r="469" spans="1:18">
      <c r="A469" t="s">
        <v>113</v>
      </c>
      <c r="B469" t="s">
        <v>141</v>
      </c>
      <c r="C469" t="s">
        <v>258</v>
      </c>
      <c r="D469" t="s">
        <v>257</v>
      </c>
      <c r="E469" t="s">
        <v>72</v>
      </c>
      <c r="F469" s="19">
        <v>146.69999999999999</v>
      </c>
      <c r="G469" s="19">
        <v>148.19999999999999</v>
      </c>
      <c r="H469" s="19">
        <v>146.19999999999999</v>
      </c>
      <c r="I469" s="19">
        <v>165.9</v>
      </c>
      <c r="J469" s="19">
        <v>158.6</v>
      </c>
      <c r="K469" s="19">
        <v>150.30000000000001</v>
      </c>
      <c r="L469" s="19">
        <v>143.4</v>
      </c>
      <c r="M469" s="19">
        <v>141.4</v>
      </c>
      <c r="N469" s="19">
        <v>139.80000000000001</v>
      </c>
      <c r="O469" s="19">
        <v>137.9</v>
      </c>
      <c r="P469" s="19">
        <v>135.9</v>
      </c>
      <c r="Q469" s="19">
        <v>133.69999999999999</v>
      </c>
      <c r="R469" s="19">
        <v>131.5</v>
      </c>
    </row>
    <row r="470" spans="1:18">
      <c r="A470" t="s">
        <v>113</v>
      </c>
      <c r="B470" t="s">
        <v>142</v>
      </c>
      <c r="C470" t="s">
        <v>258</v>
      </c>
      <c r="D470" t="s">
        <v>257</v>
      </c>
      <c r="E470" t="s">
        <v>72</v>
      </c>
      <c r="F470" s="15" t="s">
        <v>237</v>
      </c>
      <c r="G470" s="15" t="s">
        <v>237</v>
      </c>
      <c r="H470" s="15" t="s">
        <v>237</v>
      </c>
      <c r="I470" s="15" t="s">
        <v>237</v>
      </c>
      <c r="J470" s="15" t="s">
        <v>237</v>
      </c>
      <c r="K470" s="15" t="s">
        <v>237</v>
      </c>
      <c r="L470" s="15" t="s">
        <v>237</v>
      </c>
      <c r="M470" s="15" t="s">
        <v>237</v>
      </c>
      <c r="N470" s="15" t="s">
        <v>237</v>
      </c>
      <c r="O470" s="15" t="s">
        <v>237</v>
      </c>
      <c r="P470" s="15" t="s">
        <v>237</v>
      </c>
      <c r="Q470" s="15" t="s">
        <v>237</v>
      </c>
      <c r="R470" s="15" t="s">
        <v>237</v>
      </c>
    </row>
    <row r="471" spans="1:18">
      <c r="A471" t="s">
        <v>113</v>
      </c>
      <c r="B471" t="s">
        <v>143</v>
      </c>
      <c r="C471" t="s">
        <v>258</v>
      </c>
      <c r="D471" t="s">
        <v>257</v>
      </c>
      <c r="E471" t="s">
        <v>72</v>
      </c>
      <c r="F471" s="15" t="s">
        <v>237</v>
      </c>
      <c r="G471" s="15" t="s">
        <v>237</v>
      </c>
      <c r="H471" s="15" t="s">
        <v>237</v>
      </c>
      <c r="I471" s="15" t="s">
        <v>237</v>
      </c>
      <c r="J471" s="15" t="s">
        <v>237</v>
      </c>
      <c r="K471" s="15" t="s">
        <v>237</v>
      </c>
      <c r="L471" s="15" t="s">
        <v>237</v>
      </c>
      <c r="M471" s="15" t="s">
        <v>237</v>
      </c>
      <c r="N471" s="15" t="s">
        <v>237</v>
      </c>
      <c r="O471" s="15" t="s">
        <v>237</v>
      </c>
      <c r="P471" s="15" t="s">
        <v>237</v>
      </c>
      <c r="Q471" s="15" t="s">
        <v>237</v>
      </c>
      <c r="R471" s="15" t="s">
        <v>237</v>
      </c>
    </row>
    <row r="472" spans="1:18">
      <c r="A472" t="s">
        <v>114</v>
      </c>
      <c r="B472" t="s">
        <v>212</v>
      </c>
      <c r="C472" t="s">
        <v>234</v>
      </c>
      <c r="D472" t="s">
        <v>235</v>
      </c>
      <c r="E472" t="s">
        <v>72</v>
      </c>
      <c r="F472" s="88">
        <v>5.9259259259259256E-3</v>
      </c>
      <c r="G472" s="88">
        <v>4.9652777777777777E-3</v>
      </c>
      <c r="H472" s="88">
        <v>2.3263888888888887E-3</v>
      </c>
      <c r="I472" s="88">
        <v>3.1621412037037039E-3</v>
      </c>
      <c r="J472" s="88">
        <v>2.2519328703703703E-3</v>
      </c>
      <c r="K472" s="88">
        <v>3.1122916666666664E-3</v>
      </c>
      <c r="L472" s="88">
        <v>2.8237962962962965E-3</v>
      </c>
      <c r="M472" s="88">
        <v>2.5381712962962962E-3</v>
      </c>
      <c r="N472" s="88">
        <v>2.2517824074074076E-3</v>
      </c>
      <c r="O472" s="88">
        <v>2.1139004629629628E-3</v>
      </c>
      <c r="P472" s="88">
        <v>1.9873842592592595E-3</v>
      </c>
      <c r="Q472" s="88">
        <v>1.8733101851851853E-3</v>
      </c>
      <c r="R472" s="88">
        <v>1.7375231481481484E-3</v>
      </c>
    </row>
    <row r="473" spans="1:18">
      <c r="A473" t="s">
        <v>114</v>
      </c>
      <c r="B473" t="s">
        <v>208</v>
      </c>
      <c r="C473" t="s">
        <v>236</v>
      </c>
      <c r="D473" t="s">
        <v>85</v>
      </c>
      <c r="E473" t="s">
        <v>72</v>
      </c>
      <c r="F473" s="15" t="s">
        <v>237</v>
      </c>
      <c r="G473" s="15" t="s">
        <v>237</v>
      </c>
      <c r="H473" s="15" t="s">
        <v>237</v>
      </c>
      <c r="I473" s="17">
        <v>-5.4820258943959865E-2</v>
      </c>
      <c r="J473" s="17">
        <v>-9.1333812206922285E-2</v>
      </c>
      <c r="K473" s="17">
        <v>-0.12964027783092738</v>
      </c>
      <c r="L473" s="17">
        <v>-8.625015291653805E-2</v>
      </c>
      <c r="M473" s="17">
        <v>-5.551352814621132E-2</v>
      </c>
      <c r="N473" s="17">
        <v>-3.8783280937116325E-2</v>
      </c>
      <c r="O473" s="17">
        <v>-3.5838249598043284E-2</v>
      </c>
      <c r="P473" s="17">
        <v>-2.2383086882376908E-2</v>
      </c>
      <c r="Q473" s="17">
        <v>-4.3534473509793973E-3</v>
      </c>
      <c r="R473" s="17">
        <v>1.3206335931392629E-2</v>
      </c>
    </row>
    <row r="474" spans="1:18">
      <c r="A474" t="s">
        <v>114</v>
      </c>
      <c r="B474" t="s">
        <v>153</v>
      </c>
      <c r="C474" t="s">
        <v>238</v>
      </c>
      <c r="D474" t="s">
        <v>148</v>
      </c>
      <c r="E474" t="s">
        <v>72</v>
      </c>
      <c r="F474" s="16">
        <v>90.6</v>
      </c>
      <c r="G474" s="16">
        <v>89.4</v>
      </c>
      <c r="H474" s="16">
        <v>84.8</v>
      </c>
      <c r="I474" s="16">
        <v>79</v>
      </c>
      <c r="J474" s="16">
        <v>79.099999999999994</v>
      </c>
      <c r="K474" s="16">
        <v>78.72999999999999</v>
      </c>
      <c r="L474" s="16">
        <v>76.359999999999985</v>
      </c>
      <c r="M474" s="16">
        <v>74</v>
      </c>
      <c r="N474" s="16">
        <v>69.692000000000007</v>
      </c>
      <c r="O474" s="16">
        <v>67.404000000000011</v>
      </c>
      <c r="P474" s="16">
        <v>65.106000000000009</v>
      </c>
      <c r="Q474" s="16">
        <v>62.818000000000005</v>
      </c>
      <c r="R474" s="16">
        <v>60.530000000000008</v>
      </c>
    </row>
    <row r="475" spans="1:18">
      <c r="A475" t="s">
        <v>114</v>
      </c>
      <c r="B475" t="s">
        <v>154</v>
      </c>
      <c r="C475" t="s">
        <v>239</v>
      </c>
      <c r="D475" t="s">
        <v>148</v>
      </c>
      <c r="E475" t="s">
        <v>72</v>
      </c>
      <c r="F475" s="16">
        <v>75</v>
      </c>
      <c r="G475" s="16">
        <v>73.2</v>
      </c>
      <c r="H475" s="16">
        <v>69.8</v>
      </c>
      <c r="I475" s="16">
        <v>65.900000000000006</v>
      </c>
      <c r="J475" s="16">
        <v>66.599999999999994</v>
      </c>
      <c r="K475" s="16">
        <v>65.3</v>
      </c>
      <c r="L475" s="16">
        <v>64.069999999999993</v>
      </c>
      <c r="M475" s="16">
        <v>61.2</v>
      </c>
      <c r="N475" s="16">
        <v>57.02</v>
      </c>
      <c r="O475" s="16">
        <v>55.26</v>
      </c>
      <c r="P475" s="16">
        <v>53.49</v>
      </c>
      <c r="Q475" s="16">
        <v>51.73</v>
      </c>
      <c r="R475" s="16">
        <v>49.97</v>
      </c>
    </row>
    <row r="476" spans="1:18">
      <c r="A476" t="s">
        <v>114</v>
      </c>
      <c r="B476" t="s">
        <v>155</v>
      </c>
      <c r="C476" t="s">
        <v>240</v>
      </c>
      <c r="D476" t="s">
        <v>148</v>
      </c>
      <c r="E476" t="s">
        <v>72</v>
      </c>
      <c r="F476" s="16">
        <v>15.6</v>
      </c>
      <c r="G476" s="16">
        <v>16.2</v>
      </c>
      <c r="H476" s="16">
        <v>15</v>
      </c>
      <c r="I476" s="16">
        <v>13.1</v>
      </c>
      <c r="J476" s="16">
        <v>12.5</v>
      </c>
      <c r="K476" s="16">
        <v>13.43</v>
      </c>
      <c r="L476" s="16">
        <v>12.29</v>
      </c>
      <c r="M476" s="16">
        <v>12.8</v>
      </c>
      <c r="N476" s="16">
        <v>12.672000000000009</v>
      </c>
      <c r="O476" s="16">
        <v>12.144000000000011</v>
      </c>
      <c r="P476" s="16">
        <v>11.61600000000001</v>
      </c>
      <c r="Q476" s="16">
        <v>11.08800000000001</v>
      </c>
      <c r="R476" s="16">
        <v>10.560000000000009</v>
      </c>
    </row>
    <row r="477" spans="1:18">
      <c r="A477" t="s">
        <v>114</v>
      </c>
      <c r="B477" t="s">
        <v>205</v>
      </c>
      <c r="C477" t="s">
        <v>241</v>
      </c>
      <c r="D477" t="s">
        <v>85</v>
      </c>
      <c r="E477" t="s">
        <v>72</v>
      </c>
      <c r="F477" s="15" t="s">
        <v>237</v>
      </c>
      <c r="G477" s="15" t="s">
        <v>237</v>
      </c>
      <c r="H477" s="15" t="s">
        <v>237</v>
      </c>
      <c r="I477" s="17">
        <v>4.3806646525679852E-2</v>
      </c>
      <c r="J477" s="17">
        <v>8.2703927492447094E-2</v>
      </c>
      <c r="K477" s="17">
        <v>0.10562688821752271</v>
      </c>
      <c r="L477" s="17">
        <v>0.11559667673716029</v>
      </c>
      <c r="M477" s="17">
        <v>0.13485649546827796</v>
      </c>
      <c r="N477" s="17">
        <v>0.16898791540785496</v>
      </c>
      <c r="O477" s="17">
        <v>0.20280966767371594</v>
      </c>
      <c r="P477" s="17">
        <v>0.23639728096676738</v>
      </c>
      <c r="Q477" s="17">
        <v>0.26235649546827788</v>
      </c>
      <c r="R477" s="17">
        <v>0.28831570996978845</v>
      </c>
    </row>
    <row r="478" spans="1:18">
      <c r="A478" t="s">
        <v>114</v>
      </c>
      <c r="B478" t="s">
        <v>206</v>
      </c>
      <c r="C478" t="s">
        <v>242</v>
      </c>
      <c r="D478" t="s">
        <v>85</v>
      </c>
      <c r="E478" t="s">
        <v>72</v>
      </c>
      <c r="F478" s="15" t="s">
        <v>237</v>
      </c>
      <c r="G478" s="15" t="s">
        <v>237</v>
      </c>
      <c r="H478" s="15" t="s">
        <v>237</v>
      </c>
      <c r="I478" s="17">
        <v>4.174311926605502E-2</v>
      </c>
      <c r="J478" s="17">
        <v>7.2018348623853409E-2</v>
      </c>
      <c r="K478" s="17">
        <v>9.2660550458715601E-2</v>
      </c>
      <c r="L478" s="17">
        <v>0.10105504587155982</v>
      </c>
      <c r="M478" s="17">
        <v>0.12582568807339456</v>
      </c>
      <c r="N478" s="17">
        <v>0.1638073394495414</v>
      </c>
      <c r="O478" s="17">
        <v>0.20422018348623866</v>
      </c>
      <c r="P478" s="17">
        <v>0.23958715596330279</v>
      </c>
      <c r="Q478" s="17">
        <v>0.26385321100917436</v>
      </c>
      <c r="R478" s="17">
        <v>0.28811926605504595</v>
      </c>
    </row>
    <row r="479" spans="1:18">
      <c r="A479" t="s">
        <v>114</v>
      </c>
      <c r="B479" t="s">
        <v>207</v>
      </c>
      <c r="C479" t="s">
        <v>243</v>
      </c>
      <c r="D479" t="s">
        <v>85</v>
      </c>
      <c r="E479" t="s">
        <v>72</v>
      </c>
      <c r="F479" s="15" t="s">
        <v>237</v>
      </c>
      <c r="G479" s="15" t="s">
        <v>237</v>
      </c>
      <c r="H479" s="15" t="s">
        <v>237</v>
      </c>
      <c r="I479" s="17">
        <v>5.3418803418803458E-2</v>
      </c>
      <c r="J479" s="17">
        <v>0.13247863247863248</v>
      </c>
      <c r="K479" s="17">
        <v>0.16602564102564102</v>
      </c>
      <c r="L479" s="17">
        <v>0.18333333333333329</v>
      </c>
      <c r="M479" s="17">
        <v>0.17692307692307702</v>
      </c>
      <c r="N479" s="17">
        <v>0.19311965811965798</v>
      </c>
      <c r="O479" s="17">
        <v>0.19623931623931581</v>
      </c>
      <c r="P479" s="17">
        <v>0.22153846153846082</v>
      </c>
      <c r="Q479" s="17">
        <v>0.25538461538461482</v>
      </c>
      <c r="R479" s="17">
        <v>0.28923076923076857</v>
      </c>
    </row>
    <row r="480" spans="1:18">
      <c r="A480" t="s">
        <v>114</v>
      </c>
      <c r="B480" t="s">
        <v>214</v>
      </c>
      <c r="C480" t="s">
        <v>244</v>
      </c>
      <c r="D480" t="s">
        <v>245</v>
      </c>
      <c r="E480" t="s">
        <v>72</v>
      </c>
      <c r="F480" s="15" t="s">
        <v>237</v>
      </c>
      <c r="G480" s="15" t="s">
        <v>237</v>
      </c>
      <c r="H480" s="15" t="s">
        <v>237</v>
      </c>
      <c r="I480" s="15" t="s">
        <v>237</v>
      </c>
      <c r="J480" s="15" t="s">
        <v>237</v>
      </c>
      <c r="K480" s="15" t="s">
        <v>237</v>
      </c>
      <c r="L480" s="15" t="s">
        <v>237</v>
      </c>
      <c r="M480" s="15" t="s">
        <v>237</v>
      </c>
      <c r="N480" s="15" t="s">
        <v>237</v>
      </c>
      <c r="O480" s="15" t="s">
        <v>237</v>
      </c>
      <c r="P480" s="15" t="s">
        <v>237</v>
      </c>
      <c r="Q480" s="15" t="s">
        <v>237</v>
      </c>
      <c r="R480" s="15" t="s">
        <v>237</v>
      </c>
    </row>
    <row r="481" spans="1:18">
      <c r="A481" t="s">
        <v>114</v>
      </c>
      <c r="B481" t="s">
        <v>213</v>
      </c>
      <c r="C481" t="s">
        <v>246</v>
      </c>
      <c r="D481" t="s">
        <v>245</v>
      </c>
      <c r="E481" t="s">
        <v>72</v>
      </c>
      <c r="F481" s="15" t="s">
        <v>237</v>
      </c>
      <c r="G481" s="15" t="s">
        <v>237</v>
      </c>
      <c r="H481" s="15" t="s">
        <v>237</v>
      </c>
      <c r="I481" s="15" t="s">
        <v>237</v>
      </c>
      <c r="J481" s="15" t="s">
        <v>237</v>
      </c>
      <c r="K481" s="15" t="s">
        <v>237</v>
      </c>
      <c r="L481" s="15" t="s">
        <v>237</v>
      </c>
      <c r="M481" s="15" t="s">
        <v>237</v>
      </c>
      <c r="N481" s="15" t="s">
        <v>237</v>
      </c>
      <c r="O481" s="15" t="s">
        <v>237</v>
      </c>
      <c r="P481" s="15" t="s">
        <v>237</v>
      </c>
      <c r="Q481" s="15" t="s">
        <v>237</v>
      </c>
      <c r="R481" s="18">
        <v>0</v>
      </c>
    </row>
    <row r="482" spans="1:18">
      <c r="A482" t="s">
        <v>114</v>
      </c>
      <c r="B482" t="s">
        <v>167</v>
      </c>
      <c r="C482" t="s">
        <v>247</v>
      </c>
      <c r="D482" t="s">
        <v>248</v>
      </c>
      <c r="E482" t="s">
        <v>72</v>
      </c>
      <c r="F482" s="15" t="s">
        <v>237</v>
      </c>
      <c r="G482" s="15" t="s">
        <v>237</v>
      </c>
      <c r="H482" s="15" t="s">
        <v>237</v>
      </c>
      <c r="I482" s="15" t="s">
        <v>237</v>
      </c>
      <c r="J482" s="15" t="s">
        <v>237</v>
      </c>
      <c r="K482" s="18">
        <v>0</v>
      </c>
      <c r="L482" s="18">
        <v>0</v>
      </c>
      <c r="M482" s="18">
        <v>0</v>
      </c>
      <c r="N482" s="18">
        <v>0</v>
      </c>
      <c r="O482" s="18">
        <v>0</v>
      </c>
      <c r="P482" s="18">
        <v>0</v>
      </c>
      <c r="Q482" s="18">
        <v>0</v>
      </c>
      <c r="R482" s="18">
        <v>0</v>
      </c>
    </row>
    <row r="483" spans="1:18">
      <c r="A483" t="s">
        <v>114</v>
      </c>
      <c r="B483" t="s">
        <v>222</v>
      </c>
      <c r="C483" t="s">
        <v>249</v>
      </c>
      <c r="D483" t="s">
        <v>235</v>
      </c>
      <c r="E483" t="s">
        <v>72</v>
      </c>
      <c r="F483" s="15" t="s">
        <v>237</v>
      </c>
      <c r="G483" s="15" t="s">
        <v>237</v>
      </c>
      <c r="H483" s="15" t="s">
        <v>237</v>
      </c>
      <c r="I483" s="15" t="s">
        <v>237</v>
      </c>
      <c r="J483" s="15" t="s">
        <v>237</v>
      </c>
      <c r="K483" s="15" t="s">
        <v>237</v>
      </c>
      <c r="L483" s="15" t="s">
        <v>237</v>
      </c>
      <c r="M483" s="76">
        <v>3.472222222222222E-3</v>
      </c>
      <c r="N483" s="76">
        <v>3.472222222222222E-3</v>
      </c>
      <c r="O483" s="76">
        <v>3.472222222222222E-3</v>
      </c>
      <c r="P483" s="76">
        <v>3.472222222222222E-3</v>
      </c>
      <c r="Q483" s="76">
        <v>3.472222222222222E-3</v>
      </c>
      <c r="R483" s="76">
        <v>3.47E-3</v>
      </c>
    </row>
    <row r="484" spans="1:18">
      <c r="A484" t="s">
        <v>114</v>
      </c>
      <c r="B484" t="s">
        <v>225</v>
      </c>
      <c r="C484" t="s">
        <v>250</v>
      </c>
      <c r="D484" t="s">
        <v>245</v>
      </c>
      <c r="E484" t="s">
        <v>72</v>
      </c>
      <c r="F484" s="15" t="s">
        <v>237</v>
      </c>
      <c r="G484" s="15" t="s">
        <v>237</v>
      </c>
      <c r="H484" s="15" t="s">
        <v>237</v>
      </c>
      <c r="I484" s="15" t="s">
        <v>237</v>
      </c>
      <c r="J484" s="15" t="s">
        <v>237</v>
      </c>
      <c r="K484" s="15" t="s">
        <v>237</v>
      </c>
      <c r="L484" s="15" t="s">
        <v>237</v>
      </c>
      <c r="M484" s="15" t="s">
        <v>237</v>
      </c>
      <c r="N484" s="15" t="s">
        <v>237</v>
      </c>
      <c r="O484" s="15" t="s">
        <v>237</v>
      </c>
      <c r="P484" s="15" t="s">
        <v>237</v>
      </c>
      <c r="Q484" s="15" t="s">
        <v>237</v>
      </c>
      <c r="R484" s="15" t="s">
        <v>237</v>
      </c>
    </row>
    <row r="485" spans="1:18">
      <c r="A485" t="s">
        <v>114</v>
      </c>
      <c r="B485" t="s">
        <v>227</v>
      </c>
      <c r="C485" t="s">
        <v>251</v>
      </c>
      <c r="D485" t="s">
        <v>245</v>
      </c>
      <c r="E485" t="s">
        <v>72</v>
      </c>
      <c r="F485" s="15" t="s">
        <v>237</v>
      </c>
      <c r="G485" s="15" t="s">
        <v>237</v>
      </c>
      <c r="H485" s="15" t="s">
        <v>237</v>
      </c>
      <c r="I485" s="15" t="s">
        <v>237</v>
      </c>
      <c r="J485" s="15" t="s">
        <v>237</v>
      </c>
      <c r="K485" s="15" t="s">
        <v>237</v>
      </c>
      <c r="L485" s="15" t="s">
        <v>237</v>
      </c>
      <c r="M485" s="15" t="s">
        <v>237</v>
      </c>
      <c r="N485" s="15" t="s">
        <v>237</v>
      </c>
      <c r="O485" s="15" t="s">
        <v>237</v>
      </c>
      <c r="P485" s="15" t="s">
        <v>237</v>
      </c>
      <c r="Q485" s="15" t="s">
        <v>237</v>
      </c>
      <c r="R485" s="15" t="s">
        <v>237</v>
      </c>
    </row>
    <row r="486" spans="1:18">
      <c r="A486" t="s">
        <v>114</v>
      </c>
      <c r="B486" t="s">
        <v>157</v>
      </c>
      <c r="C486" t="s">
        <v>252</v>
      </c>
      <c r="D486" t="s">
        <v>85</v>
      </c>
      <c r="E486" t="s">
        <v>72</v>
      </c>
      <c r="F486" s="15" t="s">
        <v>237</v>
      </c>
      <c r="G486" s="15" t="s">
        <v>237</v>
      </c>
      <c r="H486" s="15" t="s">
        <v>237</v>
      </c>
      <c r="I486" s="15" t="s">
        <v>237</v>
      </c>
      <c r="J486" s="15" t="s">
        <v>237</v>
      </c>
      <c r="K486" s="15" t="s">
        <v>237</v>
      </c>
      <c r="L486" s="15" t="s">
        <v>237</v>
      </c>
      <c r="M486" s="17">
        <v>0.13600000000000001</v>
      </c>
      <c r="N486" s="17">
        <v>0.16600000000000001</v>
      </c>
      <c r="O486" s="17">
        <v>0.19800000000000001</v>
      </c>
      <c r="P486" s="17">
        <v>0.22800000000000001</v>
      </c>
      <c r="Q486" s="17">
        <v>0.253</v>
      </c>
      <c r="R486" s="17">
        <v>0.27900000000000003</v>
      </c>
    </row>
    <row r="487" spans="1:18">
      <c r="A487" t="s">
        <v>114</v>
      </c>
      <c r="B487" t="s">
        <v>158</v>
      </c>
      <c r="C487" t="s">
        <v>252</v>
      </c>
      <c r="D487" t="s">
        <v>85</v>
      </c>
      <c r="E487" t="s">
        <v>72</v>
      </c>
      <c r="F487" s="15" t="s">
        <v>237</v>
      </c>
      <c r="G487" s="15" t="s">
        <v>237</v>
      </c>
      <c r="H487" s="15" t="s">
        <v>237</v>
      </c>
      <c r="I487" s="15" t="s">
        <v>237</v>
      </c>
      <c r="J487" s="15" t="s">
        <v>237</v>
      </c>
      <c r="K487" s="15" t="s">
        <v>237</v>
      </c>
      <c r="L487" s="15" t="s">
        <v>237</v>
      </c>
      <c r="M487" s="17">
        <v>0.128</v>
      </c>
      <c r="N487" s="17">
        <v>0.16400000000000003</v>
      </c>
      <c r="O487" s="17">
        <v>0.20100000000000001</v>
      </c>
      <c r="P487" s="17">
        <v>0.23</v>
      </c>
      <c r="Q487" s="17">
        <v>0.253</v>
      </c>
      <c r="R487" s="17">
        <v>0.27800000000000002</v>
      </c>
    </row>
    <row r="488" spans="1:18">
      <c r="A488" t="s">
        <v>114</v>
      </c>
      <c r="B488" t="s">
        <v>159</v>
      </c>
      <c r="C488" t="s">
        <v>252</v>
      </c>
      <c r="D488" t="s">
        <v>85</v>
      </c>
      <c r="E488" t="s">
        <v>72</v>
      </c>
      <c r="F488" s="15" t="s">
        <v>237</v>
      </c>
      <c r="G488" s="15" t="s">
        <v>237</v>
      </c>
      <c r="H488" s="15" t="s">
        <v>237</v>
      </c>
      <c r="I488" s="15" t="s">
        <v>237</v>
      </c>
      <c r="J488" s="15" t="s">
        <v>237</v>
      </c>
      <c r="K488" s="15" t="s">
        <v>237</v>
      </c>
      <c r="L488" s="15" t="s">
        <v>237</v>
      </c>
      <c r="M488" s="17">
        <v>0.16699999999999998</v>
      </c>
      <c r="N488" s="17">
        <v>0.18600000000000003</v>
      </c>
      <c r="O488" s="17">
        <v>0.18600000000000003</v>
      </c>
      <c r="P488" s="17">
        <v>0.218</v>
      </c>
      <c r="Q488" s="17">
        <v>0.25</v>
      </c>
      <c r="R488" s="17">
        <v>0.28199999999999997</v>
      </c>
    </row>
    <row r="489" spans="1:18">
      <c r="A489" t="s">
        <v>114</v>
      </c>
      <c r="B489" t="s">
        <v>150</v>
      </c>
      <c r="C489" t="s">
        <v>253</v>
      </c>
      <c r="D489" t="s">
        <v>148</v>
      </c>
      <c r="E489" t="s">
        <v>72</v>
      </c>
      <c r="F489" s="15" t="s">
        <v>237</v>
      </c>
      <c r="G489" s="15" t="s">
        <v>237</v>
      </c>
      <c r="H489" s="15" t="s">
        <v>237</v>
      </c>
      <c r="I489" s="15" t="s">
        <v>237</v>
      </c>
      <c r="J489" s="15" t="s">
        <v>237</v>
      </c>
      <c r="K489" s="19">
        <v>78.7</v>
      </c>
      <c r="L489" s="19">
        <v>76.400000000000006</v>
      </c>
      <c r="M489" s="19">
        <v>73.900000000000006</v>
      </c>
      <c r="N489" s="19">
        <v>70.400000000000006</v>
      </c>
      <c r="O489" s="19">
        <v>68.2</v>
      </c>
      <c r="P489" s="19">
        <v>66</v>
      </c>
      <c r="Q489" s="19">
        <v>63.7</v>
      </c>
      <c r="R489" s="19">
        <v>61.3</v>
      </c>
    </row>
    <row r="490" spans="1:18">
      <c r="A490" t="s">
        <v>114</v>
      </c>
      <c r="B490" t="s">
        <v>151</v>
      </c>
      <c r="C490" t="s">
        <v>253</v>
      </c>
      <c r="D490" t="s">
        <v>148</v>
      </c>
      <c r="E490" t="s">
        <v>72</v>
      </c>
      <c r="F490" s="15" t="s">
        <v>237</v>
      </c>
      <c r="G490" s="15" t="s">
        <v>237</v>
      </c>
      <c r="H490" s="15" t="s">
        <v>237</v>
      </c>
      <c r="I490" s="15" t="s">
        <v>237</v>
      </c>
      <c r="J490" s="15" t="s">
        <v>237</v>
      </c>
      <c r="K490" s="19">
        <v>65.3</v>
      </c>
      <c r="L490" s="19">
        <v>64.099999999999994</v>
      </c>
      <c r="M490" s="19">
        <v>60.7</v>
      </c>
      <c r="N490" s="19">
        <v>57.7</v>
      </c>
      <c r="O490" s="19">
        <v>56</v>
      </c>
      <c r="P490" s="19">
        <v>54.3</v>
      </c>
      <c r="Q490" s="19">
        <v>52.5</v>
      </c>
      <c r="R490" s="19">
        <v>50.7</v>
      </c>
    </row>
    <row r="491" spans="1:18">
      <c r="A491" t="s">
        <v>114</v>
      </c>
      <c r="B491" t="s">
        <v>152</v>
      </c>
      <c r="C491" t="s">
        <v>253</v>
      </c>
      <c r="D491" t="s">
        <v>148</v>
      </c>
      <c r="E491" t="s">
        <v>72</v>
      </c>
      <c r="F491" s="15" t="s">
        <v>237</v>
      </c>
      <c r="G491" s="15" t="s">
        <v>237</v>
      </c>
      <c r="H491" s="15" t="s">
        <v>237</v>
      </c>
      <c r="I491" s="15" t="s">
        <v>237</v>
      </c>
      <c r="J491" s="15" t="s">
        <v>237</v>
      </c>
      <c r="K491" s="19">
        <v>13.4</v>
      </c>
      <c r="L491" s="19">
        <v>12.3</v>
      </c>
      <c r="M491" s="19">
        <v>13.2</v>
      </c>
      <c r="N491" s="19">
        <v>12.7</v>
      </c>
      <c r="O491" s="19">
        <v>12.2</v>
      </c>
      <c r="P491" s="19">
        <v>11.7</v>
      </c>
      <c r="Q491" s="19">
        <v>11.2</v>
      </c>
      <c r="R491" s="19">
        <v>10.6</v>
      </c>
    </row>
    <row r="492" spans="1:18">
      <c r="A492" t="s">
        <v>114</v>
      </c>
      <c r="B492" t="s">
        <v>209</v>
      </c>
      <c r="C492" t="s">
        <v>254</v>
      </c>
      <c r="D492" t="s">
        <v>85</v>
      </c>
      <c r="E492" t="s">
        <v>72</v>
      </c>
      <c r="F492" s="15" t="s">
        <v>237</v>
      </c>
      <c r="G492" s="15" t="s">
        <v>237</v>
      </c>
      <c r="H492" s="15" t="s">
        <v>237</v>
      </c>
      <c r="I492" s="17">
        <v>-6.0479696079792283E-2</v>
      </c>
      <c r="J492" s="17">
        <v>-0.10561716142810677</v>
      </c>
      <c r="K492" s="17">
        <v>-0.14819892454058833</v>
      </c>
      <c r="L492" s="17">
        <v>-0.11190508648005776</v>
      </c>
      <c r="M492" s="17">
        <v>-7.9360492055554455E-2</v>
      </c>
      <c r="N492" s="17">
        <v>-6.1114202090404961E-2</v>
      </c>
      <c r="O492" s="17">
        <v>-5.2937761303985351E-2</v>
      </c>
      <c r="P492" s="17">
        <v>-3.9757589962672306E-2</v>
      </c>
      <c r="Q492" s="17">
        <v>-2.1586616422633736E-2</v>
      </c>
      <c r="R492" s="17">
        <v>-3.0005004176877886E-3</v>
      </c>
    </row>
    <row r="493" spans="1:18">
      <c r="A493" t="s">
        <v>114</v>
      </c>
      <c r="B493" t="s">
        <v>210</v>
      </c>
      <c r="C493" t="s">
        <v>255</v>
      </c>
      <c r="D493" t="s">
        <v>85</v>
      </c>
      <c r="E493" t="s">
        <v>72</v>
      </c>
      <c r="F493" s="15" t="s">
        <v>237</v>
      </c>
      <c r="G493" s="15" t="s">
        <v>237</v>
      </c>
      <c r="H493" s="15" t="s">
        <v>237</v>
      </c>
      <c r="I493" s="17">
        <v>-3.2145246104097504E-2</v>
      </c>
      <c r="J493" s="17">
        <v>-3.4808549885813264E-2</v>
      </c>
      <c r="K493" s="17">
        <v>-5.6830534915192923E-2</v>
      </c>
      <c r="L493" s="17">
        <v>1.9908924440201776E-2</v>
      </c>
      <c r="M493" s="17">
        <v>5.6340062635786482E-2</v>
      </c>
      <c r="N493" s="17">
        <v>8.3304703333290042E-2</v>
      </c>
      <c r="O493" s="17">
        <v>7.2887764080633119E-2</v>
      </c>
      <c r="P493" s="17">
        <v>8.2811598534752395E-2</v>
      </c>
      <c r="Q493" s="17">
        <v>9.2540876063175612E-2</v>
      </c>
      <c r="R493" s="17">
        <v>0.10253552447589467</v>
      </c>
    </row>
    <row r="494" spans="1:18">
      <c r="A494" t="s">
        <v>114</v>
      </c>
      <c r="B494" t="s">
        <v>228</v>
      </c>
      <c r="C494" t="s">
        <v>252</v>
      </c>
      <c r="D494" t="s">
        <v>85</v>
      </c>
      <c r="E494" t="s">
        <v>72</v>
      </c>
      <c r="F494" s="15" t="s">
        <v>237</v>
      </c>
      <c r="G494" s="15" t="s">
        <v>237</v>
      </c>
      <c r="H494" s="15" t="s">
        <v>237</v>
      </c>
      <c r="I494" s="15" t="s">
        <v>237</v>
      </c>
      <c r="J494" s="15" t="s">
        <v>237</v>
      </c>
      <c r="K494" s="15" t="s">
        <v>237</v>
      </c>
      <c r="L494" s="15" t="s">
        <v>237</v>
      </c>
      <c r="M494" s="17">
        <v>-5.2000000000000005E-2</v>
      </c>
      <c r="N494" s="17">
        <v>-2.5000000000000001E-2</v>
      </c>
      <c r="O494" s="17">
        <v>-1.3000000000000001E-2</v>
      </c>
      <c r="P494" s="17">
        <v>-5.0000000000000001E-3</v>
      </c>
      <c r="Q494" s="17">
        <v>5.0000000000000001E-3</v>
      </c>
      <c r="R494" s="17">
        <v>1.9E-2</v>
      </c>
    </row>
    <row r="495" spans="1:18">
      <c r="A495" t="s">
        <v>114</v>
      </c>
      <c r="B495" t="s">
        <v>229</v>
      </c>
      <c r="C495" t="s">
        <v>252</v>
      </c>
      <c r="D495" t="s">
        <v>85</v>
      </c>
      <c r="E495" t="s">
        <v>72</v>
      </c>
      <c r="F495" s="15" t="s">
        <v>237</v>
      </c>
      <c r="G495" s="15" t="s">
        <v>237</v>
      </c>
      <c r="H495" s="15" t="s">
        <v>237</v>
      </c>
      <c r="I495" s="15" t="s">
        <v>237</v>
      </c>
      <c r="J495" s="15" t="s">
        <v>237</v>
      </c>
      <c r="K495" s="15" t="s">
        <v>237</v>
      </c>
      <c r="L495" s="15" t="s">
        <v>237</v>
      </c>
      <c r="M495" s="17">
        <v>-7.2999999999999995E-2</v>
      </c>
      <c r="N495" s="17">
        <v>-4.7E-2</v>
      </c>
      <c r="O495" s="17">
        <v>-3.5999999999999997E-2</v>
      </c>
      <c r="P495" s="17">
        <v>-0.03</v>
      </c>
      <c r="Q495" s="17">
        <v>-1.7999999999999999E-2</v>
      </c>
      <c r="R495" s="17">
        <v>-3.0000000000000001E-3</v>
      </c>
    </row>
    <row r="496" spans="1:18">
      <c r="A496" t="s">
        <v>114</v>
      </c>
      <c r="B496" t="s">
        <v>230</v>
      </c>
      <c r="C496" t="s">
        <v>252</v>
      </c>
      <c r="D496" t="s">
        <v>85</v>
      </c>
      <c r="E496" t="s">
        <v>72</v>
      </c>
      <c r="F496" s="15" t="s">
        <v>237</v>
      </c>
      <c r="G496" s="15" t="s">
        <v>237</v>
      </c>
      <c r="H496" s="15" t="s">
        <v>237</v>
      </c>
      <c r="I496" s="15" t="s">
        <v>237</v>
      </c>
      <c r="J496" s="15" t="s">
        <v>237</v>
      </c>
      <c r="K496" s="15" t="s">
        <v>237</v>
      </c>
      <c r="L496" s="15" t="s">
        <v>237</v>
      </c>
      <c r="M496" s="17">
        <v>3.2000000000000001E-2</v>
      </c>
      <c r="N496" s="17">
        <v>5.8999999999999997E-2</v>
      </c>
      <c r="O496" s="17">
        <v>7.0999999999999994E-2</v>
      </c>
      <c r="P496" s="17">
        <v>8.2000000000000017E-2</v>
      </c>
      <c r="Q496" s="17">
        <v>9.1999999999999998E-2</v>
      </c>
      <c r="R496" s="17">
        <v>0.10199999999999999</v>
      </c>
    </row>
    <row r="497" spans="1:18">
      <c r="A497" t="s">
        <v>114</v>
      </c>
      <c r="B497" t="s">
        <v>136</v>
      </c>
      <c r="C497" t="s">
        <v>256</v>
      </c>
      <c r="D497" t="s">
        <v>257</v>
      </c>
      <c r="E497" t="s">
        <v>72</v>
      </c>
      <c r="F497" s="15" t="s">
        <v>237</v>
      </c>
      <c r="G497" s="15" t="s">
        <v>237</v>
      </c>
      <c r="H497" s="15" t="s">
        <v>237</v>
      </c>
      <c r="I497" s="15" t="s">
        <v>237</v>
      </c>
      <c r="J497" s="15" t="s">
        <v>237</v>
      </c>
      <c r="K497" s="19">
        <v>141.4</v>
      </c>
      <c r="L497" s="19">
        <v>135.30000000000001</v>
      </c>
      <c r="M497" s="19">
        <v>132.4</v>
      </c>
      <c r="N497" s="19">
        <v>131.4</v>
      </c>
      <c r="O497" s="19">
        <v>130.5</v>
      </c>
      <c r="P497" s="19">
        <v>129.4</v>
      </c>
      <c r="Q497" s="19">
        <v>127.1</v>
      </c>
      <c r="R497" s="19">
        <v>125</v>
      </c>
    </row>
    <row r="498" spans="1:18">
      <c r="A498" t="s">
        <v>114</v>
      </c>
      <c r="B498" t="s">
        <v>137</v>
      </c>
      <c r="C498" t="s">
        <v>256</v>
      </c>
      <c r="D498" t="s">
        <v>257</v>
      </c>
      <c r="E498" t="s">
        <v>72</v>
      </c>
      <c r="F498" s="15" t="s">
        <v>237</v>
      </c>
      <c r="G498" s="15" t="s">
        <v>237</v>
      </c>
      <c r="H498" s="15" t="s">
        <v>237</v>
      </c>
      <c r="I498" s="15" t="s">
        <v>237</v>
      </c>
      <c r="J498" s="15" t="s">
        <v>237</v>
      </c>
      <c r="K498" s="19">
        <v>142.9</v>
      </c>
      <c r="L498" s="19">
        <v>136.9</v>
      </c>
      <c r="M498" s="19">
        <v>133.9</v>
      </c>
      <c r="N498" s="19">
        <v>133.1</v>
      </c>
      <c r="O498" s="19">
        <v>132.30000000000001</v>
      </c>
      <c r="P498" s="19">
        <v>131.4</v>
      </c>
      <c r="Q498" s="19">
        <v>128.80000000000001</v>
      </c>
      <c r="R498" s="19">
        <v>126.5</v>
      </c>
    </row>
    <row r="499" spans="1:18">
      <c r="A499" t="s">
        <v>114</v>
      </c>
      <c r="B499" t="s">
        <v>138</v>
      </c>
      <c r="C499" t="s">
        <v>256</v>
      </c>
      <c r="D499" t="s">
        <v>257</v>
      </c>
      <c r="E499" t="s">
        <v>72</v>
      </c>
      <c r="F499" s="15" t="s">
        <v>237</v>
      </c>
      <c r="G499" s="15" t="s">
        <v>237</v>
      </c>
      <c r="H499" s="15" t="s">
        <v>237</v>
      </c>
      <c r="I499" s="15" t="s">
        <v>237</v>
      </c>
      <c r="J499" s="15" t="s">
        <v>237</v>
      </c>
      <c r="K499" s="19">
        <v>135.9</v>
      </c>
      <c r="L499" s="19">
        <v>129</v>
      </c>
      <c r="M499" s="19">
        <v>126.6</v>
      </c>
      <c r="N499" s="19">
        <v>125.2</v>
      </c>
      <c r="O499" s="19">
        <v>123.8</v>
      </c>
      <c r="P499" s="19">
        <v>122.3</v>
      </c>
      <c r="Q499" s="19">
        <v>121</v>
      </c>
      <c r="R499" s="19">
        <v>119.6</v>
      </c>
    </row>
    <row r="500" spans="1:18">
      <c r="A500" t="s">
        <v>114</v>
      </c>
      <c r="B500" t="s">
        <v>141</v>
      </c>
      <c r="C500" t="s">
        <v>258</v>
      </c>
      <c r="D500" t="s">
        <v>257</v>
      </c>
      <c r="E500" t="s">
        <v>72</v>
      </c>
      <c r="F500" s="19">
        <v>129.4</v>
      </c>
      <c r="G500" s="19">
        <v>133.19999999999999</v>
      </c>
      <c r="H500" s="19">
        <v>126.6</v>
      </c>
      <c r="I500" s="19">
        <v>150.80000000000001</v>
      </c>
      <c r="J500" s="19">
        <v>147.4</v>
      </c>
      <c r="K500" s="19">
        <v>141.5</v>
      </c>
      <c r="L500" s="19">
        <v>133.9</v>
      </c>
      <c r="M500" s="19">
        <v>134.4</v>
      </c>
      <c r="N500" s="19">
        <v>133.6</v>
      </c>
      <c r="O500" s="19">
        <v>131.6</v>
      </c>
      <c r="P500" s="19">
        <v>129.4</v>
      </c>
      <c r="Q500" s="19">
        <v>127.2</v>
      </c>
      <c r="R500" s="19">
        <v>125</v>
      </c>
    </row>
    <row r="501" spans="1:18">
      <c r="A501" t="s">
        <v>114</v>
      </c>
      <c r="B501" t="s">
        <v>142</v>
      </c>
      <c r="C501" t="s">
        <v>258</v>
      </c>
      <c r="D501" t="s">
        <v>257</v>
      </c>
      <c r="E501" t="s">
        <v>72</v>
      </c>
      <c r="F501" s="19">
        <v>127.5</v>
      </c>
      <c r="G501" s="19">
        <v>131.6</v>
      </c>
      <c r="H501" s="19">
        <v>126.5</v>
      </c>
      <c r="I501" s="19">
        <v>150.9</v>
      </c>
      <c r="J501" s="19">
        <v>149</v>
      </c>
      <c r="K501" s="19">
        <v>142.9</v>
      </c>
      <c r="L501" s="19">
        <v>136.9</v>
      </c>
      <c r="M501" s="19">
        <v>136.5</v>
      </c>
      <c r="N501" s="19">
        <v>135.80000000000001</v>
      </c>
      <c r="O501" s="19">
        <v>133.69999999999999</v>
      </c>
      <c r="P501" s="19">
        <v>131.4</v>
      </c>
      <c r="Q501" s="19">
        <v>128.80000000000001</v>
      </c>
      <c r="R501" s="19">
        <v>126.5</v>
      </c>
    </row>
    <row r="502" spans="1:18">
      <c r="A502" t="s">
        <v>114</v>
      </c>
      <c r="B502" t="s">
        <v>143</v>
      </c>
      <c r="C502" t="s">
        <v>258</v>
      </c>
      <c r="D502" t="s">
        <v>257</v>
      </c>
      <c r="E502" t="s">
        <v>72</v>
      </c>
      <c r="F502" s="19">
        <v>137.4</v>
      </c>
      <c r="G502" s="19">
        <v>139.9</v>
      </c>
      <c r="H502" s="19">
        <v>127</v>
      </c>
      <c r="I502" s="19">
        <v>150.4</v>
      </c>
      <c r="J502" s="19">
        <v>141</v>
      </c>
      <c r="K502" s="19">
        <v>135.9</v>
      </c>
      <c r="L502" s="19">
        <v>119.4</v>
      </c>
      <c r="M502" s="19">
        <v>126.3</v>
      </c>
      <c r="N502" s="19">
        <v>125</v>
      </c>
      <c r="O502" s="19">
        <v>123.6</v>
      </c>
      <c r="P502" s="19">
        <v>122.3</v>
      </c>
      <c r="Q502" s="19">
        <v>121</v>
      </c>
      <c r="R502" s="19">
        <v>119.6</v>
      </c>
    </row>
    <row r="503" spans="1:18">
      <c r="A503" t="s">
        <v>115</v>
      </c>
      <c r="B503" t="s">
        <v>212</v>
      </c>
      <c r="C503" t="s">
        <v>234</v>
      </c>
      <c r="D503" t="s">
        <v>235</v>
      </c>
      <c r="E503" t="s">
        <v>72</v>
      </c>
      <c r="F503" s="15" t="s">
        <v>237</v>
      </c>
      <c r="G503" s="15" t="s">
        <v>237</v>
      </c>
      <c r="H503" s="15" t="s">
        <v>237</v>
      </c>
      <c r="I503" s="88">
        <v>4.8172106481481477E-3</v>
      </c>
      <c r="J503" s="88">
        <v>2.0555208333333332E-3</v>
      </c>
      <c r="K503" s="88">
        <v>2.5966666666666668E-3</v>
      </c>
      <c r="L503" s="88">
        <v>2.4853935185185187E-3</v>
      </c>
      <c r="M503" s="88">
        <v>2.611550925925926E-3</v>
      </c>
      <c r="N503" s="88">
        <v>2.502789351851852E-3</v>
      </c>
      <c r="O503" s="88">
        <v>2.4684375000000001E-3</v>
      </c>
      <c r="P503" s="88">
        <v>2.4152546296296296E-3</v>
      </c>
      <c r="Q503" s="88">
        <v>2.3740277777777779E-3</v>
      </c>
      <c r="R503" s="88">
        <v>2.3185185185185184E-3</v>
      </c>
    </row>
    <row r="504" spans="1:18">
      <c r="A504" t="s">
        <v>115</v>
      </c>
      <c r="B504" t="s">
        <v>208</v>
      </c>
      <c r="C504" t="s">
        <v>236</v>
      </c>
      <c r="D504" t="s">
        <v>85</v>
      </c>
      <c r="E504" t="s">
        <v>72</v>
      </c>
      <c r="F504" s="15" t="s">
        <v>237</v>
      </c>
      <c r="G504" s="15" t="s">
        <v>237</v>
      </c>
      <c r="H504" s="15" t="s">
        <v>237</v>
      </c>
      <c r="I504" s="17">
        <v>-3.7477841439179933E-2</v>
      </c>
      <c r="J504" s="17">
        <v>-2.4357751457036357E-2</v>
      </c>
      <c r="K504" s="17">
        <v>-4.1114783471674556E-2</v>
      </c>
      <c r="L504" s="17">
        <v>-2.64170762761824E-3</v>
      </c>
      <c r="M504" s="17">
        <v>2.9200450727661011E-2</v>
      </c>
      <c r="N504" s="17">
        <v>6.461401679831065E-2</v>
      </c>
      <c r="O504" s="17">
        <v>9.4902054152461779E-2</v>
      </c>
      <c r="P504" s="17">
        <v>0.10840063623296967</v>
      </c>
      <c r="Q504" s="17">
        <v>0.12195821084217197</v>
      </c>
      <c r="R504" s="17">
        <v>0.13496006115683115</v>
      </c>
    </row>
    <row r="505" spans="1:18">
      <c r="A505" t="s">
        <v>115</v>
      </c>
      <c r="B505" t="s">
        <v>153</v>
      </c>
      <c r="C505" t="s">
        <v>238</v>
      </c>
      <c r="D505" t="s">
        <v>148</v>
      </c>
      <c r="E505" t="s">
        <v>72</v>
      </c>
      <c r="F505" s="16">
        <v>25.8</v>
      </c>
      <c r="G505" s="16">
        <v>25</v>
      </c>
      <c r="H505" s="16">
        <v>24.8</v>
      </c>
      <c r="I505" s="16">
        <v>25</v>
      </c>
      <c r="J505" s="16">
        <v>21.1</v>
      </c>
      <c r="K505" s="16">
        <v>22.82</v>
      </c>
      <c r="L505" s="16">
        <v>20.67</v>
      </c>
      <c r="M505" s="16">
        <v>21.3</v>
      </c>
      <c r="N505" s="16">
        <v>20.6</v>
      </c>
      <c r="O505" s="16">
        <v>19.900000000000009</v>
      </c>
      <c r="P505" s="16">
        <v>19.20000000000001</v>
      </c>
      <c r="Q505" s="16">
        <v>18.500000000000011</v>
      </c>
      <c r="R505" s="16">
        <v>17.800000000000011</v>
      </c>
    </row>
    <row r="506" spans="1:18">
      <c r="A506" t="s">
        <v>115</v>
      </c>
      <c r="B506" t="s">
        <v>154</v>
      </c>
      <c r="C506" t="s">
        <v>239</v>
      </c>
      <c r="D506" t="s">
        <v>148</v>
      </c>
      <c r="E506" t="s">
        <v>72</v>
      </c>
      <c r="F506" s="15" t="s">
        <v>237</v>
      </c>
      <c r="G506" s="15" t="s">
        <v>237</v>
      </c>
      <c r="H506" s="15" t="s">
        <v>237</v>
      </c>
      <c r="I506" s="15" t="s">
        <v>237</v>
      </c>
      <c r="J506" s="15" t="s">
        <v>237</v>
      </c>
      <c r="K506" s="16">
        <v>0</v>
      </c>
      <c r="L506" s="16">
        <v>0</v>
      </c>
      <c r="M506" s="16">
        <v>0</v>
      </c>
      <c r="N506" s="16">
        <v>0</v>
      </c>
      <c r="O506" s="16">
        <v>0</v>
      </c>
      <c r="P506" s="16">
        <v>0</v>
      </c>
      <c r="Q506" s="16">
        <v>0</v>
      </c>
      <c r="R506" s="16">
        <v>0</v>
      </c>
    </row>
    <row r="507" spans="1:18">
      <c r="A507" t="s">
        <v>115</v>
      </c>
      <c r="B507" t="s">
        <v>155</v>
      </c>
      <c r="C507" t="s">
        <v>240</v>
      </c>
      <c r="D507" t="s">
        <v>148</v>
      </c>
      <c r="E507" t="s">
        <v>72</v>
      </c>
      <c r="F507" s="15" t="s">
        <v>237</v>
      </c>
      <c r="G507" s="15" t="s">
        <v>237</v>
      </c>
      <c r="H507" s="15" t="s">
        <v>237</v>
      </c>
      <c r="I507" s="15" t="s">
        <v>237</v>
      </c>
      <c r="J507" s="15" t="s">
        <v>237</v>
      </c>
      <c r="K507" s="16">
        <v>0</v>
      </c>
      <c r="L507" s="16">
        <v>0</v>
      </c>
      <c r="M507" s="16">
        <v>0</v>
      </c>
      <c r="N507" s="16">
        <v>0</v>
      </c>
      <c r="O507" s="16">
        <v>0</v>
      </c>
      <c r="P507" s="16">
        <v>0</v>
      </c>
      <c r="Q507" s="16">
        <v>0</v>
      </c>
      <c r="R507" s="16">
        <v>0</v>
      </c>
    </row>
    <row r="508" spans="1:18">
      <c r="A508" t="s">
        <v>115</v>
      </c>
      <c r="B508" t="s">
        <v>205</v>
      </c>
      <c r="C508" t="s">
        <v>241</v>
      </c>
      <c r="D508" t="s">
        <v>85</v>
      </c>
      <c r="E508" t="s">
        <v>72</v>
      </c>
      <c r="F508" s="15" t="s">
        <v>237</v>
      </c>
      <c r="G508" s="15" t="s">
        <v>237</v>
      </c>
      <c r="H508" s="15" t="s">
        <v>237</v>
      </c>
      <c r="I508" s="17">
        <v>1.0582010582010547E-2</v>
      </c>
      <c r="J508" s="17">
        <v>6.2169312169312013E-2</v>
      </c>
      <c r="K508" s="17">
        <v>8.835978835978836E-2</v>
      </c>
      <c r="L508" s="17">
        <v>0.14563492063492056</v>
      </c>
      <c r="M508" s="17">
        <v>0.14298941798941792</v>
      </c>
      <c r="N508" s="17">
        <v>0.17235449735449737</v>
      </c>
      <c r="O508" s="17">
        <v>0.18253968253968231</v>
      </c>
      <c r="P508" s="17">
        <v>0.21031746031745993</v>
      </c>
      <c r="Q508" s="17">
        <v>0.23809523809523753</v>
      </c>
      <c r="R508" s="17">
        <v>0.26587301587301543</v>
      </c>
    </row>
    <row r="509" spans="1:18">
      <c r="A509" t="s">
        <v>115</v>
      </c>
      <c r="B509" t="s">
        <v>206</v>
      </c>
      <c r="C509" t="s">
        <v>242</v>
      </c>
      <c r="D509" t="s">
        <v>85</v>
      </c>
      <c r="E509" t="s">
        <v>72</v>
      </c>
      <c r="F509" s="15" t="s">
        <v>237</v>
      </c>
      <c r="G509" s="15" t="s">
        <v>237</v>
      </c>
      <c r="H509" s="15" t="s">
        <v>237</v>
      </c>
      <c r="I509" s="15" t="s">
        <v>237</v>
      </c>
      <c r="J509" s="15" t="s">
        <v>237</v>
      </c>
      <c r="K509" s="15" t="s">
        <v>237</v>
      </c>
      <c r="L509" s="15" t="s">
        <v>237</v>
      </c>
      <c r="M509" s="15" t="s">
        <v>237</v>
      </c>
      <c r="N509" s="15" t="s">
        <v>237</v>
      </c>
      <c r="O509" s="15" t="s">
        <v>237</v>
      </c>
      <c r="P509" s="15" t="s">
        <v>237</v>
      </c>
      <c r="Q509" s="15" t="s">
        <v>237</v>
      </c>
      <c r="R509" s="15" t="s">
        <v>237</v>
      </c>
    </row>
    <row r="510" spans="1:18">
      <c r="A510" t="s">
        <v>115</v>
      </c>
      <c r="B510" t="s">
        <v>207</v>
      </c>
      <c r="C510" t="s">
        <v>243</v>
      </c>
      <c r="D510" t="s">
        <v>85</v>
      </c>
      <c r="E510" t="s">
        <v>72</v>
      </c>
      <c r="F510" s="15" t="s">
        <v>237</v>
      </c>
      <c r="G510" s="15" t="s">
        <v>237</v>
      </c>
      <c r="H510" s="15" t="s">
        <v>237</v>
      </c>
      <c r="I510" s="15" t="s">
        <v>237</v>
      </c>
      <c r="J510" s="15" t="s">
        <v>237</v>
      </c>
      <c r="K510" s="15" t="s">
        <v>237</v>
      </c>
      <c r="L510" s="15" t="s">
        <v>237</v>
      </c>
      <c r="M510" s="15" t="s">
        <v>237</v>
      </c>
      <c r="N510" s="15" t="s">
        <v>237</v>
      </c>
      <c r="O510" s="15" t="s">
        <v>237</v>
      </c>
      <c r="P510" s="15" t="s">
        <v>237</v>
      </c>
      <c r="Q510" s="15" t="s">
        <v>237</v>
      </c>
      <c r="R510" s="15" t="s">
        <v>237</v>
      </c>
    </row>
    <row r="511" spans="1:18">
      <c r="A511" t="s">
        <v>115</v>
      </c>
      <c r="B511" t="s">
        <v>214</v>
      </c>
      <c r="C511" t="s">
        <v>244</v>
      </c>
      <c r="D511" t="s">
        <v>245</v>
      </c>
      <c r="E511" t="s">
        <v>72</v>
      </c>
      <c r="F511" s="15" t="s">
        <v>237</v>
      </c>
      <c r="G511" s="15" t="s">
        <v>237</v>
      </c>
      <c r="H511" s="15" t="s">
        <v>237</v>
      </c>
      <c r="I511" s="15" t="s">
        <v>237</v>
      </c>
      <c r="J511" s="15" t="s">
        <v>237</v>
      </c>
      <c r="K511" s="15" t="s">
        <v>237</v>
      </c>
      <c r="L511" s="15" t="s">
        <v>237</v>
      </c>
      <c r="M511" s="15" t="s">
        <v>237</v>
      </c>
      <c r="N511" s="15" t="s">
        <v>237</v>
      </c>
      <c r="O511" s="15" t="s">
        <v>237</v>
      </c>
      <c r="P511" s="15" t="s">
        <v>237</v>
      </c>
      <c r="Q511" s="15" t="s">
        <v>237</v>
      </c>
      <c r="R511" s="15" t="s">
        <v>237</v>
      </c>
    </row>
    <row r="512" spans="1:18">
      <c r="A512" t="s">
        <v>115</v>
      </c>
      <c r="B512" t="s">
        <v>213</v>
      </c>
      <c r="C512" t="s">
        <v>246</v>
      </c>
      <c r="D512" t="s">
        <v>245</v>
      </c>
      <c r="E512" t="s">
        <v>72</v>
      </c>
      <c r="F512" s="15" t="s">
        <v>237</v>
      </c>
      <c r="G512" s="15" t="s">
        <v>237</v>
      </c>
      <c r="H512" s="15" t="s">
        <v>237</v>
      </c>
      <c r="I512" s="15" t="s">
        <v>237</v>
      </c>
      <c r="J512" s="15" t="s">
        <v>237</v>
      </c>
      <c r="K512" s="15" t="s">
        <v>237</v>
      </c>
      <c r="L512" s="15" t="s">
        <v>237</v>
      </c>
      <c r="M512" s="15" t="s">
        <v>237</v>
      </c>
      <c r="N512" s="15" t="s">
        <v>237</v>
      </c>
      <c r="O512" s="15" t="s">
        <v>237</v>
      </c>
      <c r="P512" s="15" t="s">
        <v>237</v>
      </c>
      <c r="Q512" s="15" t="s">
        <v>237</v>
      </c>
      <c r="R512" s="18">
        <v>0</v>
      </c>
    </row>
    <row r="513" spans="1:18">
      <c r="A513" t="s">
        <v>115</v>
      </c>
      <c r="B513" t="s">
        <v>167</v>
      </c>
      <c r="C513" t="s">
        <v>247</v>
      </c>
      <c r="D513" t="s">
        <v>248</v>
      </c>
      <c r="E513" t="s">
        <v>72</v>
      </c>
      <c r="F513" s="18">
        <v>0</v>
      </c>
      <c r="G513" s="18">
        <v>0</v>
      </c>
      <c r="H513" s="18">
        <v>0</v>
      </c>
      <c r="I513" s="18">
        <v>0</v>
      </c>
      <c r="J513" s="18">
        <v>0</v>
      </c>
      <c r="K513" s="18">
        <v>0</v>
      </c>
      <c r="L513" s="18">
        <v>0</v>
      </c>
      <c r="M513" s="18">
        <v>0</v>
      </c>
      <c r="N513" s="18">
        <v>0</v>
      </c>
      <c r="O513" s="18">
        <v>0</v>
      </c>
      <c r="P513" s="18">
        <v>0</v>
      </c>
      <c r="Q513" s="18">
        <v>0</v>
      </c>
      <c r="R513" s="18">
        <v>0</v>
      </c>
    </row>
    <row r="514" spans="1:18">
      <c r="A514" t="s">
        <v>115</v>
      </c>
      <c r="B514" t="s">
        <v>222</v>
      </c>
      <c r="C514" t="s">
        <v>249</v>
      </c>
      <c r="D514" t="s">
        <v>235</v>
      </c>
      <c r="E514" t="s">
        <v>72</v>
      </c>
      <c r="F514" s="15" t="s">
        <v>237</v>
      </c>
      <c r="G514" s="15" t="s">
        <v>237</v>
      </c>
      <c r="H514" s="15" t="s">
        <v>237</v>
      </c>
      <c r="I514" s="15" t="s">
        <v>237</v>
      </c>
      <c r="J514" s="15" t="s">
        <v>237</v>
      </c>
      <c r="K514" s="15" t="s">
        <v>237</v>
      </c>
      <c r="L514" s="15" t="s">
        <v>237</v>
      </c>
      <c r="M514" s="76">
        <v>3.472222222222222E-3</v>
      </c>
      <c r="N514" s="76">
        <v>3.472222222222222E-3</v>
      </c>
      <c r="O514" s="76">
        <v>3.472222222222222E-3</v>
      </c>
      <c r="P514" s="76">
        <v>3.472222222222222E-3</v>
      </c>
      <c r="Q514" s="76">
        <v>3.472222222222222E-3</v>
      </c>
      <c r="R514" s="76">
        <v>3.47E-3</v>
      </c>
    </row>
    <row r="515" spans="1:18">
      <c r="A515" t="s">
        <v>115</v>
      </c>
      <c r="B515" t="s">
        <v>225</v>
      </c>
      <c r="C515" t="s">
        <v>250</v>
      </c>
      <c r="D515" t="s">
        <v>245</v>
      </c>
      <c r="E515" t="s">
        <v>72</v>
      </c>
      <c r="F515" s="15" t="s">
        <v>237</v>
      </c>
      <c r="G515" s="15" t="s">
        <v>237</v>
      </c>
      <c r="H515" s="15" t="s">
        <v>237</v>
      </c>
      <c r="I515" s="15" t="s">
        <v>237</v>
      </c>
      <c r="J515" s="15" t="s">
        <v>237</v>
      </c>
      <c r="K515" s="15" t="s">
        <v>237</v>
      </c>
      <c r="L515" s="15" t="s">
        <v>237</v>
      </c>
      <c r="M515" s="15" t="s">
        <v>237</v>
      </c>
      <c r="N515" s="15" t="s">
        <v>237</v>
      </c>
      <c r="O515" s="15" t="s">
        <v>237</v>
      </c>
      <c r="P515" s="15" t="s">
        <v>237</v>
      </c>
      <c r="Q515" s="15" t="s">
        <v>237</v>
      </c>
      <c r="R515" s="15" t="s">
        <v>237</v>
      </c>
    </row>
    <row r="516" spans="1:18">
      <c r="A516" t="s">
        <v>115</v>
      </c>
      <c r="B516" t="s">
        <v>227</v>
      </c>
      <c r="C516" t="s">
        <v>251</v>
      </c>
      <c r="D516" t="s">
        <v>245</v>
      </c>
      <c r="E516" t="s">
        <v>72</v>
      </c>
      <c r="F516" s="15" t="s">
        <v>237</v>
      </c>
      <c r="G516" s="15" t="s">
        <v>237</v>
      </c>
      <c r="H516" s="15" t="s">
        <v>237</v>
      </c>
      <c r="I516" s="15" t="s">
        <v>237</v>
      </c>
      <c r="J516" s="15" t="s">
        <v>237</v>
      </c>
      <c r="K516" s="15" t="s">
        <v>237</v>
      </c>
      <c r="L516" s="15" t="s">
        <v>237</v>
      </c>
      <c r="M516" s="15" t="s">
        <v>237</v>
      </c>
      <c r="N516" s="15" t="s">
        <v>237</v>
      </c>
      <c r="O516" s="15" t="s">
        <v>237</v>
      </c>
      <c r="P516" s="15" t="s">
        <v>237</v>
      </c>
      <c r="Q516" s="15" t="s">
        <v>237</v>
      </c>
      <c r="R516" s="15" t="s">
        <v>237</v>
      </c>
    </row>
    <row r="517" spans="1:18">
      <c r="A517" t="s">
        <v>115</v>
      </c>
      <c r="B517" t="s">
        <v>157</v>
      </c>
      <c r="C517" t="s">
        <v>252</v>
      </c>
      <c r="D517" t="s">
        <v>85</v>
      </c>
      <c r="E517" t="s">
        <v>72</v>
      </c>
      <c r="F517" s="15" t="s">
        <v>237</v>
      </c>
      <c r="G517" s="15" t="s">
        <v>237</v>
      </c>
      <c r="H517" s="15" t="s">
        <v>237</v>
      </c>
      <c r="I517" s="15" t="s">
        <v>237</v>
      </c>
      <c r="J517" s="15" t="s">
        <v>237</v>
      </c>
      <c r="K517" s="15" t="s">
        <v>237</v>
      </c>
      <c r="L517" s="15" t="s">
        <v>237</v>
      </c>
      <c r="M517" s="17">
        <v>0.14299999999999999</v>
      </c>
      <c r="N517" s="17">
        <v>0.17100000000000001</v>
      </c>
      <c r="O517" s="17">
        <v>0.183</v>
      </c>
      <c r="P517" s="17">
        <v>0.21</v>
      </c>
      <c r="Q517" s="17">
        <v>0.23799999999999996</v>
      </c>
      <c r="R517" s="17">
        <v>0.26600000000000001</v>
      </c>
    </row>
    <row r="518" spans="1:18">
      <c r="A518" t="s">
        <v>115</v>
      </c>
      <c r="B518" t="s">
        <v>158</v>
      </c>
      <c r="C518" t="s">
        <v>252</v>
      </c>
      <c r="D518" t="s">
        <v>85</v>
      </c>
      <c r="E518" t="s">
        <v>72</v>
      </c>
      <c r="F518" s="15" t="s">
        <v>237</v>
      </c>
      <c r="G518" s="15" t="s">
        <v>237</v>
      </c>
      <c r="H518" s="15" t="s">
        <v>237</v>
      </c>
      <c r="I518" s="15" t="s">
        <v>237</v>
      </c>
      <c r="J518" s="15" t="s">
        <v>237</v>
      </c>
      <c r="K518" s="15" t="s">
        <v>237</v>
      </c>
      <c r="L518" s="15" t="s">
        <v>237</v>
      </c>
      <c r="M518" s="15" t="s">
        <v>237</v>
      </c>
      <c r="N518" s="15" t="s">
        <v>237</v>
      </c>
      <c r="O518" s="15" t="s">
        <v>237</v>
      </c>
      <c r="P518" s="15" t="s">
        <v>237</v>
      </c>
      <c r="Q518" s="15" t="s">
        <v>237</v>
      </c>
      <c r="R518" s="15" t="s">
        <v>237</v>
      </c>
    </row>
    <row r="519" spans="1:18">
      <c r="A519" t="s">
        <v>115</v>
      </c>
      <c r="B519" t="s">
        <v>159</v>
      </c>
      <c r="C519" t="s">
        <v>252</v>
      </c>
      <c r="D519" t="s">
        <v>85</v>
      </c>
      <c r="E519" t="s">
        <v>72</v>
      </c>
      <c r="F519" s="15" t="s">
        <v>237</v>
      </c>
      <c r="G519" s="15" t="s">
        <v>237</v>
      </c>
      <c r="H519" s="15" t="s">
        <v>237</v>
      </c>
      <c r="I519" s="15" t="s">
        <v>237</v>
      </c>
      <c r="J519" s="15" t="s">
        <v>237</v>
      </c>
      <c r="K519" s="15" t="s">
        <v>237</v>
      </c>
      <c r="L519" s="15" t="s">
        <v>237</v>
      </c>
      <c r="M519" s="15" t="s">
        <v>237</v>
      </c>
      <c r="N519" s="15" t="s">
        <v>237</v>
      </c>
      <c r="O519" s="15" t="s">
        <v>237</v>
      </c>
      <c r="P519" s="15" t="s">
        <v>237</v>
      </c>
      <c r="Q519" s="15" t="s">
        <v>237</v>
      </c>
      <c r="R519" s="15" t="s">
        <v>237</v>
      </c>
    </row>
    <row r="520" spans="1:18">
      <c r="A520" t="s">
        <v>115</v>
      </c>
      <c r="B520" t="s">
        <v>150</v>
      </c>
      <c r="C520" t="s">
        <v>253</v>
      </c>
      <c r="D520" t="s">
        <v>148</v>
      </c>
      <c r="E520" t="s">
        <v>72</v>
      </c>
      <c r="F520" s="15" t="s">
        <v>237</v>
      </c>
      <c r="G520" s="15" t="s">
        <v>237</v>
      </c>
      <c r="H520" s="15" t="s">
        <v>237</v>
      </c>
      <c r="I520" s="15" t="s">
        <v>237</v>
      </c>
      <c r="J520" s="15" t="s">
        <v>237</v>
      </c>
      <c r="K520" s="19">
        <v>22.8</v>
      </c>
      <c r="L520" s="19">
        <v>20.7</v>
      </c>
      <c r="M520" s="19">
        <v>21.3</v>
      </c>
      <c r="N520" s="19">
        <v>20.6</v>
      </c>
      <c r="O520" s="19">
        <v>19.899999999999999</v>
      </c>
      <c r="P520" s="19">
        <v>19.2</v>
      </c>
      <c r="Q520" s="19">
        <v>18.5</v>
      </c>
      <c r="R520" s="19">
        <v>17.8</v>
      </c>
    </row>
    <row r="521" spans="1:18">
      <c r="A521" t="s">
        <v>115</v>
      </c>
      <c r="B521" t="s">
        <v>151</v>
      </c>
      <c r="C521" t="s">
        <v>253</v>
      </c>
      <c r="D521" t="s">
        <v>148</v>
      </c>
      <c r="E521" t="s">
        <v>72</v>
      </c>
      <c r="F521" s="15" t="s">
        <v>237</v>
      </c>
      <c r="G521" s="15" t="s">
        <v>237</v>
      </c>
      <c r="H521" s="15" t="s">
        <v>237</v>
      </c>
      <c r="I521" s="15" t="s">
        <v>237</v>
      </c>
      <c r="J521" s="15" t="s">
        <v>237</v>
      </c>
      <c r="K521" s="15" t="s">
        <v>237</v>
      </c>
      <c r="L521" s="15" t="s">
        <v>237</v>
      </c>
      <c r="M521" s="15" t="s">
        <v>237</v>
      </c>
      <c r="N521" s="15" t="s">
        <v>237</v>
      </c>
      <c r="O521" s="15" t="s">
        <v>237</v>
      </c>
      <c r="P521" s="15" t="s">
        <v>237</v>
      </c>
      <c r="Q521" s="15" t="s">
        <v>237</v>
      </c>
      <c r="R521" s="15" t="s">
        <v>237</v>
      </c>
    </row>
    <row r="522" spans="1:18">
      <c r="A522" t="s">
        <v>115</v>
      </c>
      <c r="B522" t="s">
        <v>152</v>
      </c>
      <c r="C522" t="s">
        <v>253</v>
      </c>
      <c r="D522" t="s">
        <v>148</v>
      </c>
      <c r="E522" t="s">
        <v>72</v>
      </c>
      <c r="F522" s="15" t="s">
        <v>237</v>
      </c>
      <c r="G522" s="15" t="s">
        <v>237</v>
      </c>
      <c r="H522" s="15" t="s">
        <v>237</v>
      </c>
      <c r="I522" s="15" t="s">
        <v>237</v>
      </c>
      <c r="J522" s="15" t="s">
        <v>237</v>
      </c>
      <c r="K522" s="15" t="s">
        <v>237</v>
      </c>
      <c r="L522" s="15" t="s">
        <v>237</v>
      </c>
      <c r="M522" s="15" t="s">
        <v>237</v>
      </c>
      <c r="N522" s="15" t="s">
        <v>237</v>
      </c>
      <c r="O522" s="15" t="s">
        <v>237</v>
      </c>
      <c r="P522" s="15" t="s">
        <v>237</v>
      </c>
      <c r="Q522" s="15" t="s">
        <v>237</v>
      </c>
      <c r="R522" s="15" t="s">
        <v>237</v>
      </c>
    </row>
    <row r="523" spans="1:18">
      <c r="A523" t="s">
        <v>115</v>
      </c>
      <c r="B523" t="s">
        <v>209</v>
      </c>
      <c r="C523" t="s">
        <v>254</v>
      </c>
      <c r="D523" t="s">
        <v>85</v>
      </c>
      <c r="E523" t="s">
        <v>72</v>
      </c>
      <c r="F523" s="15" t="s">
        <v>237</v>
      </c>
      <c r="G523" s="15" t="s">
        <v>237</v>
      </c>
      <c r="H523" s="15" t="s">
        <v>237</v>
      </c>
      <c r="I523" s="15" t="s">
        <v>237</v>
      </c>
      <c r="J523" s="15" t="s">
        <v>237</v>
      </c>
      <c r="K523" s="15" t="s">
        <v>237</v>
      </c>
      <c r="L523" s="15" t="s">
        <v>237</v>
      </c>
      <c r="M523" s="15" t="s">
        <v>237</v>
      </c>
      <c r="N523" s="15" t="s">
        <v>237</v>
      </c>
      <c r="O523" s="15" t="s">
        <v>237</v>
      </c>
      <c r="P523" s="15" t="s">
        <v>237</v>
      </c>
      <c r="Q523" s="15" t="s">
        <v>237</v>
      </c>
      <c r="R523" s="15" t="s">
        <v>237</v>
      </c>
    </row>
    <row r="524" spans="1:18">
      <c r="A524" t="s">
        <v>115</v>
      </c>
      <c r="B524" t="s">
        <v>210</v>
      </c>
      <c r="C524" t="s">
        <v>255</v>
      </c>
      <c r="D524" t="s">
        <v>85</v>
      </c>
      <c r="E524" t="s">
        <v>72</v>
      </c>
      <c r="F524" s="15" t="s">
        <v>237</v>
      </c>
      <c r="G524" s="15" t="s">
        <v>237</v>
      </c>
      <c r="H524" s="15" t="s">
        <v>237</v>
      </c>
      <c r="I524" s="15" t="s">
        <v>237</v>
      </c>
      <c r="J524" s="15" t="s">
        <v>237</v>
      </c>
      <c r="K524" s="15" t="s">
        <v>237</v>
      </c>
      <c r="L524" s="15" t="s">
        <v>237</v>
      </c>
      <c r="M524" s="15" t="s">
        <v>237</v>
      </c>
      <c r="N524" s="15" t="s">
        <v>237</v>
      </c>
      <c r="O524" s="15" t="s">
        <v>237</v>
      </c>
      <c r="P524" s="15" t="s">
        <v>237</v>
      </c>
      <c r="Q524" s="15" t="s">
        <v>237</v>
      </c>
      <c r="R524" s="15" t="s">
        <v>237</v>
      </c>
    </row>
    <row r="525" spans="1:18">
      <c r="A525" t="s">
        <v>115</v>
      </c>
      <c r="B525" t="s">
        <v>228</v>
      </c>
      <c r="C525" t="s">
        <v>252</v>
      </c>
      <c r="D525" t="s">
        <v>85</v>
      </c>
      <c r="E525" t="s">
        <v>72</v>
      </c>
      <c r="F525" s="15" t="s">
        <v>237</v>
      </c>
      <c r="G525" s="15" t="s">
        <v>237</v>
      </c>
      <c r="H525" s="15" t="s">
        <v>237</v>
      </c>
      <c r="I525" s="15" t="s">
        <v>237</v>
      </c>
      <c r="J525" s="15" t="s">
        <v>237</v>
      </c>
      <c r="K525" s="15" t="s">
        <v>237</v>
      </c>
      <c r="L525" s="15" t="s">
        <v>237</v>
      </c>
      <c r="M525" s="17">
        <v>2.1000000000000001E-2</v>
      </c>
      <c r="N525" s="17">
        <v>5.2000000000000005E-2</v>
      </c>
      <c r="O525" s="17">
        <v>7.9000000000000001E-2</v>
      </c>
      <c r="P525" s="17">
        <v>0.10100000000000002</v>
      </c>
      <c r="Q525" s="17">
        <v>0.11899999999999998</v>
      </c>
      <c r="R525" s="17">
        <v>0.13500000000000001</v>
      </c>
    </row>
    <row r="526" spans="1:18">
      <c r="A526" t="s">
        <v>115</v>
      </c>
      <c r="B526" t="s">
        <v>229</v>
      </c>
      <c r="C526" t="s">
        <v>252</v>
      </c>
      <c r="D526" t="s">
        <v>85</v>
      </c>
      <c r="E526" t="s">
        <v>72</v>
      </c>
      <c r="F526" s="15" t="s">
        <v>237</v>
      </c>
      <c r="G526" s="15" t="s">
        <v>237</v>
      </c>
      <c r="H526" s="15" t="s">
        <v>237</v>
      </c>
      <c r="I526" s="15" t="s">
        <v>237</v>
      </c>
      <c r="J526" s="15" t="s">
        <v>237</v>
      </c>
      <c r="K526" s="15" t="s">
        <v>237</v>
      </c>
      <c r="L526" s="15" t="s">
        <v>237</v>
      </c>
      <c r="M526" s="15" t="s">
        <v>237</v>
      </c>
      <c r="N526" s="15" t="s">
        <v>237</v>
      </c>
      <c r="O526" s="15" t="s">
        <v>237</v>
      </c>
      <c r="P526" s="15" t="s">
        <v>237</v>
      </c>
      <c r="Q526" s="15" t="s">
        <v>237</v>
      </c>
      <c r="R526" s="15" t="s">
        <v>237</v>
      </c>
    </row>
    <row r="527" spans="1:18">
      <c r="A527" t="s">
        <v>115</v>
      </c>
      <c r="B527" t="s">
        <v>230</v>
      </c>
      <c r="C527" t="s">
        <v>252</v>
      </c>
      <c r="D527" t="s">
        <v>85</v>
      </c>
      <c r="E527" t="s">
        <v>72</v>
      </c>
      <c r="F527" s="15" t="s">
        <v>237</v>
      </c>
      <c r="G527" s="15" t="s">
        <v>237</v>
      </c>
      <c r="H527" s="15" t="s">
        <v>237</v>
      </c>
      <c r="I527" s="15" t="s">
        <v>237</v>
      </c>
      <c r="J527" s="15" t="s">
        <v>237</v>
      </c>
      <c r="K527" s="15" t="s">
        <v>237</v>
      </c>
      <c r="L527" s="15" t="s">
        <v>237</v>
      </c>
      <c r="M527" s="15" t="s">
        <v>237</v>
      </c>
      <c r="N527" s="15" t="s">
        <v>237</v>
      </c>
      <c r="O527" s="15" t="s">
        <v>237</v>
      </c>
      <c r="P527" s="15" t="s">
        <v>237</v>
      </c>
      <c r="Q527" s="15" t="s">
        <v>237</v>
      </c>
      <c r="R527" s="15" t="s">
        <v>237</v>
      </c>
    </row>
    <row r="528" spans="1:18">
      <c r="A528" t="s">
        <v>115</v>
      </c>
      <c r="B528" t="s">
        <v>136</v>
      </c>
      <c r="C528" t="s">
        <v>256</v>
      </c>
      <c r="D528" t="s">
        <v>257</v>
      </c>
      <c r="E528" t="s">
        <v>72</v>
      </c>
      <c r="F528" s="15" t="s">
        <v>237</v>
      </c>
      <c r="G528" s="15" t="s">
        <v>237</v>
      </c>
      <c r="H528" s="15" t="s">
        <v>237</v>
      </c>
      <c r="I528" s="15" t="s">
        <v>237</v>
      </c>
      <c r="J528" s="15" t="s">
        <v>237</v>
      </c>
      <c r="K528" s="19">
        <v>150.80000000000001</v>
      </c>
      <c r="L528" s="19">
        <v>146.4</v>
      </c>
      <c r="M528" s="19">
        <v>140.4</v>
      </c>
      <c r="N528" s="19">
        <v>137.19999999999999</v>
      </c>
      <c r="O528" s="19">
        <v>134</v>
      </c>
      <c r="P528" s="19">
        <v>130.80000000000001</v>
      </c>
      <c r="Q528" s="19">
        <v>128.9</v>
      </c>
      <c r="R528" s="19">
        <v>127</v>
      </c>
    </row>
    <row r="529" spans="1:18">
      <c r="A529" t="s">
        <v>115</v>
      </c>
      <c r="B529" t="s">
        <v>137</v>
      </c>
      <c r="C529" t="s">
        <v>256</v>
      </c>
      <c r="D529" t="s">
        <v>257</v>
      </c>
      <c r="E529" t="s">
        <v>72</v>
      </c>
      <c r="F529" s="15" t="s">
        <v>237</v>
      </c>
      <c r="G529" s="15" t="s">
        <v>237</v>
      </c>
      <c r="H529" s="15" t="s">
        <v>237</v>
      </c>
      <c r="I529" s="15" t="s">
        <v>237</v>
      </c>
      <c r="J529" s="15" t="s">
        <v>237</v>
      </c>
      <c r="K529" s="15" t="s">
        <v>237</v>
      </c>
      <c r="L529" s="15" t="s">
        <v>237</v>
      </c>
      <c r="M529" s="15" t="s">
        <v>237</v>
      </c>
      <c r="N529" s="15" t="s">
        <v>237</v>
      </c>
      <c r="O529" s="15" t="s">
        <v>237</v>
      </c>
      <c r="P529" s="15" t="s">
        <v>237</v>
      </c>
      <c r="Q529" s="15" t="s">
        <v>237</v>
      </c>
      <c r="R529" s="15" t="s">
        <v>237</v>
      </c>
    </row>
    <row r="530" spans="1:18">
      <c r="A530" t="s">
        <v>115</v>
      </c>
      <c r="B530" t="s">
        <v>138</v>
      </c>
      <c r="C530" t="s">
        <v>256</v>
      </c>
      <c r="D530" t="s">
        <v>257</v>
      </c>
      <c r="E530" t="s">
        <v>72</v>
      </c>
      <c r="F530" s="15" t="s">
        <v>237</v>
      </c>
      <c r="G530" s="15" t="s">
        <v>237</v>
      </c>
      <c r="H530" s="15" t="s">
        <v>237</v>
      </c>
      <c r="I530" s="15" t="s">
        <v>237</v>
      </c>
      <c r="J530" s="15" t="s">
        <v>237</v>
      </c>
      <c r="K530" s="15" t="s">
        <v>237</v>
      </c>
      <c r="L530" s="15" t="s">
        <v>237</v>
      </c>
      <c r="M530" s="15" t="s">
        <v>237</v>
      </c>
      <c r="N530" s="15" t="s">
        <v>237</v>
      </c>
      <c r="O530" s="15" t="s">
        <v>237</v>
      </c>
      <c r="P530" s="15" t="s">
        <v>237</v>
      </c>
      <c r="Q530" s="15" t="s">
        <v>237</v>
      </c>
      <c r="R530" s="15" t="s">
        <v>237</v>
      </c>
    </row>
    <row r="531" spans="1:18">
      <c r="A531" t="s">
        <v>115</v>
      </c>
      <c r="B531" t="s">
        <v>141</v>
      </c>
      <c r="C531" t="s">
        <v>258</v>
      </c>
      <c r="D531" t="s">
        <v>257</v>
      </c>
      <c r="E531" t="s">
        <v>72</v>
      </c>
      <c r="F531" s="19">
        <v>146.80000000000001</v>
      </c>
      <c r="G531" s="19">
        <v>156.9</v>
      </c>
      <c r="H531" s="19">
        <v>143.30000000000001</v>
      </c>
      <c r="I531" s="19">
        <v>163.6</v>
      </c>
      <c r="J531" s="19">
        <v>151.1</v>
      </c>
      <c r="K531" s="19">
        <v>150.80000000000001</v>
      </c>
      <c r="L531" s="19">
        <v>146.4</v>
      </c>
      <c r="M531" s="19">
        <v>136.80000000000001</v>
      </c>
      <c r="N531" s="19">
        <v>134.9</v>
      </c>
      <c r="O531" s="19">
        <v>132.80000000000001</v>
      </c>
      <c r="P531" s="19">
        <v>130.80000000000001</v>
      </c>
      <c r="Q531" s="19">
        <v>128.9</v>
      </c>
      <c r="R531" s="19">
        <v>127</v>
      </c>
    </row>
    <row r="532" spans="1:18">
      <c r="A532" t="s">
        <v>115</v>
      </c>
      <c r="B532" t="s">
        <v>142</v>
      </c>
      <c r="C532" t="s">
        <v>258</v>
      </c>
      <c r="D532" t="s">
        <v>257</v>
      </c>
      <c r="E532" t="s">
        <v>72</v>
      </c>
      <c r="F532" s="15" t="s">
        <v>237</v>
      </c>
      <c r="G532" s="15" t="s">
        <v>237</v>
      </c>
      <c r="H532" s="15" t="s">
        <v>237</v>
      </c>
      <c r="I532" s="15" t="s">
        <v>237</v>
      </c>
      <c r="J532" s="15" t="s">
        <v>237</v>
      </c>
      <c r="K532" s="15" t="s">
        <v>237</v>
      </c>
      <c r="L532" s="15" t="s">
        <v>237</v>
      </c>
      <c r="M532" s="15" t="s">
        <v>237</v>
      </c>
      <c r="N532" s="15" t="s">
        <v>237</v>
      </c>
      <c r="O532" s="15" t="s">
        <v>237</v>
      </c>
      <c r="P532" s="15" t="s">
        <v>237</v>
      </c>
      <c r="Q532" s="15" t="s">
        <v>237</v>
      </c>
      <c r="R532" s="15" t="s">
        <v>237</v>
      </c>
    </row>
    <row r="533" spans="1:18">
      <c r="A533" t="s">
        <v>115</v>
      </c>
      <c r="B533" t="s">
        <v>143</v>
      </c>
      <c r="C533" t="s">
        <v>258</v>
      </c>
      <c r="D533" t="s">
        <v>257</v>
      </c>
      <c r="E533" t="s">
        <v>72</v>
      </c>
      <c r="F533" s="15" t="s">
        <v>237</v>
      </c>
      <c r="G533" s="15" t="s">
        <v>237</v>
      </c>
      <c r="H533" s="15" t="s">
        <v>237</v>
      </c>
      <c r="I533" s="15" t="s">
        <v>237</v>
      </c>
      <c r="J533" s="15" t="s">
        <v>237</v>
      </c>
      <c r="K533" s="15" t="s">
        <v>237</v>
      </c>
      <c r="L533" s="15" t="s">
        <v>237</v>
      </c>
      <c r="M533" s="15" t="s">
        <v>237</v>
      </c>
      <c r="N533" s="15" t="s">
        <v>237</v>
      </c>
      <c r="O533" s="15" t="s">
        <v>237</v>
      </c>
      <c r="P533" s="15" t="s">
        <v>237</v>
      </c>
      <c r="Q533" s="15" t="s">
        <v>237</v>
      </c>
      <c r="R533" s="15" t="s">
        <v>237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2EC80-D590-4A77-A1BA-8A168F3D336F}">
  <sheetPr>
    <tabColor theme="3"/>
    <outlinePr summaryBelow="0" summaryRight="0"/>
    <pageSetUpPr fitToPage="1"/>
  </sheetPr>
  <dimension ref="A1:XFC109"/>
  <sheetViews>
    <sheetView showGridLines="0" tabSelected="1" zoomScale="80" zoomScaleNormal="80" workbookViewId="0">
      <selection activeCell="H8" sqref="H8"/>
    </sheetView>
  </sheetViews>
  <sheetFormatPr defaultColWidth="8" defaultRowHeight="0" customHeight="1" zeroHeight="1"/>
  <cols>
    <col min="1" max="1" width="7.625" style="3" customWidth="1"/>
    <col min="2" max="2" width="57.625" style="3" bestFit="1" customWidth="1"/>
    <col min="3" max="3" width="13.5" style="3" customWidth="1"/>
    <col min="4" max="10" width="8" style="3" customWidth="1"/>
    <col min="11" max="13" width="8" style="3" hidden="1" customWidth="1"/>
    <col min="14" max="16383" width="0" style="3" hidden="1" customWidth="1"/>
    <col min="16384" max="16384" width="8.25" style="3" hidden="1" customWidth="1"/>
  </cols>
  <sheetData>
    <row r="1" spans="1:10" ht="31.5">
      <c r="A1" s="89" t="str">
        <f ca="1" xml:space="preserve"> RIGHT(CELL("filename", $A$1), LEN(CELL("filename", $A$1)) - SEARCH("]", CELL("filename", $A$1)))</f>
        <v>Cover</v>
      </c>
      <c r="B1" s="89"/>
      <c r="C1" s="2"/>
      <c r="D1" s="2"/>
      <c r="E1" s="2"/>
      <c r="F1" s="2"/>
      <c r="G1" s="2"/>
      <c r="H1" s="2"/>
      <c r="I1" s="2"/>
      <c r="J1" s="2"/>
    </row>
    <row r="2" spans="1:10" ht="12.75"/>
    <row r="3" spans="1:10" s="90" customFormat="1" ht="23.25">
      <c r="B3" s="91" t="s">
        <v>30</v>
      </c>
    </row>
    <row r="4" spans="1:10" ht="12.75"/>
    <row r="5" spans="1:10" ht="12.75">
      <c r="B5" s="3" t="s">
        <v>31</v>
      </c>
      <c r="C5" s="4" t="s">
        <v>32</v>
      </c>
    </row>
    <row r="6" spans="1:10" ht="12.75">
      <c r="B6" s="3" t="s">
        <v>33</v>
      </c>
      <c r="C6" s="4">
        <v>2</v>
      </c>
    </row>
    <row r="7" spans="1:10" ht="12.75">
      <c r="B7" s="3" t="s">
        <v>34</v>
      </c>
      <c r="C7" s="5" t="str">
        <f ca="1" xml:space="preserve"> MID(CELL("filename"), FIND("[", CELL("filename"), 1) + 1, FIND("]", CELL("filename"), 1) - FIND("[", CELL("filename"), 1) - 1)</f>
        <v>PR24-CMA-OC07-ODI-rates-Enhanced-thresholds-v2.xlsx</v>
      </c>
    </row>
    <row r="8" spans="1:10" ht="12.75">
      <c r="B8" s="3" t="s">
        <v>35</v>
      </c>
      <c r="C8" s="6">
        <v>46113</v>
      </c>
    </row>
    <row r="9" spans="1:10" ht="12.75"/>
    <row r="10" spans="1:10" ht="14.25">
      <c r="B10" s="3" t="s">
        <v>36</v>
      </c>
      <c r="C10" s="92" t="s">
        <v>37</v>
      </c>
    </row>
    <row r="11" spans="1:10" ht="12.75">
      <c r="C11" s="93"/>
    </row>
    <row r="12" spans="1:10" ht="12.75"/>
    <row r="13" spans="1:10" ht="12.75"/>
    <row r="14" spans="1:10" ht="12.75"/>
    <row r="15" spans="1:10" ht="12.75"/>
    <row r="16" spans="1:10" ht="12.75"/>
    <row r="17" spans="2:2" ht="12.75"/>
    <row r="18" spans="2:2" ht="12.75"/>
    <row r="19" spans="2:2" ht="12.75"/>
    <row r="20" spans="2:2" ht="15">
      <c r="B20" s="94"/>
    </row>
    <row r="21" spans="2:2" ht="12.75"/>
    <row r="22" spans="2:2" ht="12.75"/>
    <row r="23" spans="2:2" ht="12.75"/>
    <row r="24" spans="2:2" ht="12.75"/>
    <row r="25" spans="2:2" ht="12.75"/>
    <row r="26" spans="2:2" ht="12.75"/>
    <row r="27" spans="2:2" ht="12.75"/>
    <row r="28" spans="2:2" ht="12.75"/>
    <row r="29" spans="2:2" ht="12.75"/>
    <row r="30" spans="2:2" ht="12.75"/>
    <row r="31" spans="2:2" ht="12.75"/>
    <row r="32" spans="2:2" ht="12.75"/>
    <row r="33" s="3" customFormat="1" ht="12.75"/>
    <row r="34" s="3" customFormat="1" ht="12.75"/>
    <row r="35" s="3" customFormat="1" ht="12.75"/>
    <row r="36" s="3" customFormat="1" ht="12.75"/>
    <row r="37" s="3" customFormat="1" ht="12.75"/>
    <row r="38" s="3" customFormat="1" ht="12.75"/>
    <row r="39" s="3" customFormat="1" ht="13.5" hidden="1" customHeight="1"/>
    <row r="40" s="3" customFormat="1" ht="13.5" hidden="1" customHeight="1"/>
    <row r="41" s="3" customFormat="1" ht="13.5" hidden="1" customHeight="1"/>
    <row r="42" s="3" customFormat="1" ht="13.5" hidden="1" customHeight="1"/>
    <row r="43" s="3" customFormat="1" ht="13.5" hidden="1" customHeight="1"/>
    <row r="44" s="3" customFormat="1" ht="13.5" hidden="1" customHeight="1"/>
    <row r="45" s="3" customFormat="1" ht="13.5" hidden="1" customHeight="1"/>
    <row r="46" s="3" customFormat="1" ht="13.5" hidden="1" customHeight="1"/>
    <row r="47" s="3" customFormat="1" ht="13.5" hidden="1" customHeight="1"/>
    <row r="48" s="3" customFormat="1" ht="13.5" hidden="1" customHeight="1"/>
    <row r="49" s="3" customFormat="1" ht="13.5" hidden="1" customHeight="1"/>
    <row r="50" s="3" customFormat="1" ht="13.5" hidden="1" customHeight="1"/>
    <row r="51" s="3" customFormat="1" ht="13.5" hidden="1" customHeight="1"/>
    <row r="52" s="3" customFormat="1" ht="13.5" hidden="1" customHeight="1"/>
    <row r="53" s="3" customFormat="1" ht="13.5" hidden="1" customHeight="1"/>
    <row r="54" s="3" customFormat="1" ht="13.5" hidden="1" customHeight="1"/>
    <row r="55" s="3" customFormat="1" ht="13.5" hidden="1" customHeight="1"/>
    <row r="56" s="3" customFormat="1" ht="13.5" hidden="1" customHeight="1"/>
    <row r="57" s="3" customFormat="1" ht="13.5" hidden="1" customHeight="1"/>
    <row r="58" s="3" customFormat="1" ht="13.5" hidden="1" customHeight="1"/>
    <row r="59" s="3" customFormat="1" ht="13.5" hidden="1" customHeight="1"/>
    <row r="60" s="3" customFormat="1" ht="13.5" hidden="1" customHeight="1"/>
    <row r="61" s="3" customFormat="1" ht="13.5" hidden="1" customHeight="1"/>
    <row r="62" s="3" customFormat="1" ht="13.5" hidden="1" customHeight="1"/>
    <row r="63" s="3" customFormat="1" ht="13.5" hidden="1" customHeight="1"/>
    <row r="64" s="3" customFormat="1" ht="13.5" hidden="1" customHeight="1"/>
    <row r="65" s="3" customFormat="1" ht="13.5" hidden="1" customHeight="1"/>
    <row r="66" s="3" customFormat="1" ht="13.5" hidden="1" customHeight="1"/>
    <row r="67" s="3" customFormat="1" ht="13.5" hidden="1" customHeight="1"/>
    <row r="68" s="3" customFormat="1" ht="13.5" hidden="1" customHeight="1"/>
    <row r="69" s="3" customFormat="1" ht="13.5" hidden="1" customHeight="1"/>
    <row r="70" s="3" customFormat="1" ht="13.5" hidden="1" customHeight="1"/>
    <row r="71" s="3" customFormat="1" ht="13.5" hidden="1" customHeight="1"/>
    <row r="72" s="3" customFormat="1" ht="13.5" hidden="1" customHeight="1"/>
    <row r="73" s="3" customFormat="1" ht="13.5" hidden="1" customHeight="1"/>
    <row r="74" s="3" customFormat="1" ht="13.5" hidden="1" customHeight="1"/>
    <row r="75" s="3" customFormat="1" ht="13.5" hidden="1" customHeight="1"/>
    <row r="76" s="3" customFormat="1" ht="13.5" hidden="1" customHeight="1"/>
    <row r="77" s="3" customFormat="1" ht="13.5" hidden="1" customHeight="1"/>
    <row r="78" s="3" customFormat="1" ht="13.5" hidden="1" customHeight="1"/>
    <row r="79" s="3" customFormat="1" ht="13.5" hidden="1" customHeight="1"/>
    <row r="80" s="3" customFormat="1" ht="13.5" hidden="1" customHeight="1"/>
    <row r="81" s="3" customFormat="1" ht="13.5" hidden="1" customHeight="1"/>
    <row r="82" s="3" customFormat="1" ht="13.5" hidden="1" customHeight="1"/>
    <row r="83" s="3" customFormat="1" ht="13.5" hidden="1" customHeight="1"/>
    <row r="84" s="3" customFormat="1" ht="13.5" hidden="1" customHeight="1"/>
    <row r="85" s="3" customFormat="1" ht="13.5" hidden="1" customHeight="1"/>
    <row r="86" s="3" customFormat="1" ht="13.5" hidden="1" customHeight="1"/>
    <row r="87" s="3" customFormat="1" ht="13.5" hidden="1" customHeight="1"/>
    <row r="88" s="3" customFormat="1" ht="13.5" hidden="1" customHeight="1"/>
    <row r="89" s="3" customFormat="1" ht="13.5" hidden="1" customHeight="1"/>
    <row r="90" s="3" customFormat="1" ht="13.5" hidden="1" customHeight="1"/>
    <row r="91" s="3" customFormat="1" ht="13.5" hidden="1" customHeight="1"/>
    <row r="92" s="3" customFormat="1" ht="0" hidden="1" customHeight="1"/>
    <row r="93" s="3" customFormat="1" ht="0" hidden="1" customHeight="1"/>
    <row r="94" s="3" customFormat="1" ht="0" hidden="1" customHeight="1"/>
    <row r="95" s="3" customFormat="1" ht="0" hidden="1" customHeight="1"/>
    <row r="96" s="3" customFormat="1" ht="0" hidden="1" customHeight="1"/>
    <row r="97" s="3" customFormat="1" ht="0" hidden="1" customHeight="1"/>
    <row r="98" s="3" customFormat="1" ht="0" hidden="1" customHeight="1"/>
    <row r="99" s="3" customFormat="1" ht="0" hidden="1" customHeight="1"/>
    <row r="100" s="3" customFormat="1" ht="0" hidden="1" customHeight="1"/>
    <row r="101" s="3" customFormat="1" ht="0" hidden="1" customHeight="1"/>
    <row r="102" s="3" customFormat="1" ht="0" hidden="1" customHeight="1"/>
    <row r="103" s="3" customFormat="1" ht="0" hidden="1" customHeight="1"/>
    <row r="104" s="3" customFormat="1" ht="0" hidden="1" customHeight="1"/>
    <row r="105" s="3" customFormat="1" ht="0" hidden="1" customHeight="1"/>
    <row r="106" s="3" customFormat="1" ht="0" hidden="1" customHeight="1"/>
    <row r="107" s="3" customFormat="1" ht="0" hidden="1" customHeight="1"/>
    <row r="108" s="3" customFormat="1" ht="0" hidden="1" customHeight="1"/>
    <row r="109" s="3" customFormat="1" ht="0" hidden="1" customHeight="1"/>
  </sheetData>
  <hyperlinks>
    <hyperlink ref="C10" r:id="rId1" xr:uid="{4E8CB2EB-7EEE-4A2F-A679-B161737227A6}"/>
  </hyperlinks>
  <pageMargins left="0.7" right="0.7" top="0.75" bottom="0.75" header="0.3" footer="0.3"/>
  <pageSetup paperSize="9" scale="89" fitToHeight="0" orientation="landscape" r:id="rId2"/>
  <headerFooter>
    <oddHeader>&amp;L&amp;F&amp;C&amp;A&amp;ROFFICIAL</oddHeader>
    <oddFooter>&amp;LPrinted on &amp;D at &amp;T&amp;CPage &amp;P of &amp;N&amp;ROfwat</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BB666-5470-4691-B7A5-ABA4EA33A849}">
  <sheetPr>
    <tabColor rgb="FFCCCCCE"/>
  </sheetPr>
  <dimension ref="A1:V19"/>
  <sheetViews>
    <sheetView zoomScaleNormal="100" workbookViewId="0">
      <selection activeCell="D14" sqref="D14"/>
    </sheetView>
  </sheetViews>
  <sheetFormatPr defaultColWidth="14.25" defaultRowHeight="36.75" customHeight="1"/>
  <cols>
    <col min="1" max="1" width="9" style="106" customWidth="1"/>
    <col min="2" max="2" width="9.625" style="106" customWidth="1"/>
    <col min="3" max="3" width="41.125" style="106" customWidth="1"/>
    <col min="4" max="4" width="57.375" style="106" customWidth="1"/>
    <col min="5" max="5" width="39.5" style="106" customWidth="1"/>
    <col min="6" max="16384" width="14.25" style="106"/>
  </cols>
  <sheetData>
    <row r="1" spans="1:22" ht="31.5">
      <c r="A1" s="104" t="str">
        <f ca="1" xml:space="preserve"> RIGHT(CELL("filename", $A$1), LEN(CELL("filename", $A$1)) - SEARCH("]", CELL("filename", $A$1)))</f>
        <v>Change Log</v>
      </c>
      <c r="B1" s="105"/>
      <c r="C1" s="105"/>
      <c r="D1" s="105"/>
      <c r="E1" s="105"/>
      <c r="F1" s="105"/>
      <c r="G1" s="105"/>
      <c r="H1" s="105"/>
      <c r="I1" s="105"/>
      <c r="J1" s="105"/>
    </row>
    <row r="2" spans="1:22" ht="12.75"/>
    <row r="3" spans="1:22" ht="12.75"/>
    <row r="4" spans="1:22" ht="18.75">
      <c r="A4" s="107" t="s">
        <v>38</v>
      </c>
      <c r="B4" s="108"/>
      <c r="C4" s="108"/>
      <c r="D4" s="108"/>
      <c r="E4" s="108"/>
    </row>
    <row r="5" spans="1:22" ht="12.75"/>
    <row r="6" spans="1:22" ht="12.75">
      <c r="B6" s="106" t="s">
        <v>39</v>
      </c>
    </row>
    <row r="7" spans="1:22" ht="12.75"/>
    <row r="8" spans="1:22" ht="38.25" customHeight="1">
      <c r="B8" s="109" t="s">
        <v>40</v>
      </c>
      <c r="C8" s="109" t="s">
        <v>41</v>
      </c>
      <c r="D8" s="109" t="s">
        <v>42</v>
      </c>
      <c r="E8" s="110" t="s">
        <v>43</v>
      </c>
    </row>
    <row r="9" spans="1:22" ht="27.75" customHeight="1">
      <c r="B9" s="111">
        <v>1</v>
      </c>
      <c r="C9" s="111" t="s">
        <v>44</v>
      </c>
      <c r="D9" s="112" t="s">
        <v>45</v>
      </c>
      <c r="E9" s="113" t="s">
        <v>46</v>
      </c>
    </row>
    <row r="10" spans="1:22" ht="27.75" customHeight="1">
      <c r="B10" s="111">
        <v>2</v>
      </c>
      <c r="C10" s="111" t="s">
        <v>47</v>
      </c>
      <c r="D10" s="111" t="s">
        <v>48</v>
      </c>
      <c r="E10" s="113" t="s">
        <v>46</v>
      </c>
    </row>
    <row r="11" spans="1:22" ht="27.75" customHeight="1">
      <c r="B11" s="111">
        <v>3</v>
      </c>
      <c r="C11" s="111" t="s">
        <v>49</v>
      </c>
      <c r="D11" s="111" t="s">
        <v>50</v>
      </c>
      <c r="E11" s="113" t="s">
        <v>46</v>
      </c>
    </row>
    <row r="12" spans="1:22" ht="27.75" customHeight="1">
      <c r="B12" s="111">
        <v>4</v>
      </c>
      <c r="C12" s="111" t="s">
        <v>51</v>
      </c>
      <c r="D12" s="111" t="s">
        <v>52</v>
      </c>
      <c r="E12" s="113" t="s">
        <v>46</v>
      </c>
    </row>
    <row r="13" spans="1:22" ht="27.75" customHeight="1">
      <c r="B13" s="111">
        <v>6</v>
      </c>
      <c r="C13" s="111" t="s">
        <v>53</v>
      </c>
      <c r="D13" s="111" t="s">
        <v>52</v>
      </c>
      <c r="E13" s="114" t="s">
        <v>46</v>
      </c>
    </row>
    <row r="14" spans="1:22" ht="27.75" customHeight="1">
      <c r="B14" s="111">
        <v>7</v>
      </c>
      <c r="C14" s="111" t="s">
        <v>54</v>
      </c>
      <c r="D14" s="111" t="s">
        <v>55</v>
      </c>
      <c r="E14" s="114" t="s">
        <v>46</v>
      </c>
    </row>
    <row r="15" spans="1:22" ht="14.25">
      <c r="D15" s="115"/>
    </row>
    <row r="16" spans="1:22" s="117" customFormat="1" ht="14.25">
      <c r="A16" s="116" t="s">
        <v>56</v>
      </c>
      <c r="B16" s="116"/>
      <c r="C16" s="116"/>
      <c r="D16" s="116"/>
      <c r="E16" s="116"/>
      <c r="F16" s="116"/>
      <c r="G16" s="116"/>
      <c r="H16" s="116"/>
      <c r="I16" s="116"/>
      <c r="J16" s="116"/>
      <c r="K16" s="116"/>
      <c r="L16" s="116"/>
      <c r="M16" s="116"/>
      <c r="N16" s="116"/>
      <c r="O16" s="116"/>
      <c r="P16" s="116"/>
      <c r="Q16" s="116"/>
      <c r="R16" s="116"/>
      <c r="S16" s="116"/>
      <c r="T16" s="116"/>
      <c r="U16" s="116"/>
      <c r="V16" s="116"/>
    </row>
    <row r="17" spans="4:4" ht="36.75" customHeight="1">
      <c r="D17" s="118"/>
    </row>
    <row r="18" spans="4:4" ht="36.75" customHeight="1">
      <c r="D18" s="118"/>
    </row>
    <row r="19" spans="4:4" ht="36.75" customHeight="1">
      <c r="D19" s="11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2D710-505E-4582-B9BD-B39214CD9E5D}">
  <sheetPr>
    <tabColor theme="2" tint="-0.249977111117893"/>
  </sheetPr>
  <dimension ref="A1:Z23"/>
  <sheetViews>
    <sheetView zoomScale="80" zoomScaleNormal="80" workbookViewId="0">
      <selection activeCell="B36" sqref="B36"/>
    </sheetView>
  </sheetViews>
  <sheetFormatPr defaultColWidth="0" defaultRowHeight="14.25" zeroHeight="1"/>
  <cols>
    <col min="1" max="19" width="9" style="11" customWidth="1"/>
    <col min="20" max="20" width="9" style="11" hidden="1" customWidth="1"/>
    <col min="21" max="26" width="0" style="11" hidden="1" customWidth="1"/>
    <col min="27" max="16384" width="9" style="11" hidden="1"/>
  </cols>
  <sheetData>
    <row r="1" spans="1:18" s="7" customFormat="1" ht="31.5">
      <c r="A1" s="1" t="str">
        <f ca="1" xml:space="preserve"> RIGHT(CELL("filename", A1), LEN(CELL("filename", A1)) - SEARCH("]", CELL("filename", A1)))</f>
        <v>Conceptual model</v>
      </c>
      <c r="K1" s="8"/>
      <c r="L1" s="8"/>
    </row>
    <row r="2" spans="1:18" s="9" customFormat="1" ht="15">
      <c r="L2" s="10"/>
      <c r="M2" s="10"/>
      <c r="N2" s="10"/>
      <c r="O2" s="10"/>
      <c r="P2" s="10"/>
      <c r="Q2" s="10"/>
      <c r="R2" s="10"/>
    </row>
    <row r="3" spans="1:18" s="39" customFormat="1" ht="15"/>
    <row r="4" spans="1:18" s="39" customFormat="1" ht="15"/>
    <row r="5" spans="1:18" s="39" customFormat="1" ht="15"/>
    <row r="6" spans="1:18" s="39" customFormat="1" ht="15"/>
    <row r="7" spans="1:18" s="39" customFormat="1" ht="15"/>
    <row r="8" spans="1:18" s="39" customFormat="1" ht="15"/>
    <row r="9" spans="1:18" s="39" customFormat="1" ht="15"/>
    <row r="10" spans="1:18" s="39" customFormat="1" ht="15"/>
    <row r="11" spans="1:18" s="39" customFormat="1" ht="15"/>
    <row r="12" spans="1:18" s="39" customFormat="1" ht="15"/>
    <row r="13" spans="1:18" s="39" customFormat="1" ht="15"/>
    <row r="14" spans="1:18" s="39" customFormat="1" ht="15"/>
    <row r="15" spans="1:18" s="39" customFormat="1" ht="15"/>
    <row r="16" spans="1:18" s="39" customFormat="1" ht="15"/>
    <row r="17" spans="1:9" s="39" customFormat="1" ht="15"/>
    <row r="18" spans="1:9" s="39" customFormat="1" ht="15"/>
    <row r="19" spans="1:9" s="39" customFormat="1" ht="15"/>
    <row r="20" spans="1:9" s="39" customFormat="1" ht="15"/>
    <row r="21" spans="1:9" s="39" customFormat="1" ht="15"/>
    <row r="22" spans="1:9" s="39" customFormat="1" ht="15"/>
    <row r="23" spans="1:9" s="38" customFormat="1" ht="14.25" customHeight="1">
      <c r="A23" s="38" t="s">
        <v>57</v>
      </c>
      <c r="I23" s="58"/>
    </row>
  </sheetData>
  <pageMargins left="0.7" right="0.7" top="0.75" bottom="0.75" header="0.3" footer="0.3"/>
  <pageSetup paperSize="9" scale="89" fitToHeight="0" orientation="landscape" r:id="rId1"/>
  <headerFooter>
    <oddHeader>&amp;L&amp;F&amp;C&amp;A&amp;ROFFICIAL</oddHeader>
    <oddFooter>&amp;LPrinted on &amp;D at &amp;T&amp;CPage &amp;P of &amp;N&amp;ROfwat</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128CF-FF53-418F-AF5E-007F9D0A6576}">
  <sheetPr>
    <tabColor rgb="FF98C561"/>
  </sheetPr>
  <dimension ref="A1:B1"/>
  <sheetViews>
    <sheetView zoomScale="80" zoomScaleNormal="80" workbookViewId="0">
      <selection activeCell="B36" sqref="B36"/>
    </sheetView>
  </sheetViews>
  <sheetFormatPr defaultColWidth="0" defaultRowHeight="13.5" customHeight="1" zeroHeight="1"/>
  <cols>
    <col min="1" max="1" width="9" customWidth="1"/>
    <col min="2" max="2" width="8.75" hidden="1" customWidth="1"/>
    <col min="3" max="16384" width="9" hidden="1"/>
  </cols>
  <sheetData>
    <row r="1" ht="14.25"/>
  </sheetData>
  <pageMargins left="0.7" right="0.7" top="0.75" bottom="0.75" header="0.3" footer="0.3"/>
  <pageSetup paperSize="9" scale="89" fitToHeight="0" orientation="landscape" r:id="rId1"/>
  <headerFooter>
    <oddHeader>&amp;L&amp;F&amp;C&amp;A&amp;ROFFICIAL</oddHeader>
    <oddFooter>&amp;LPrinted on &amp;D at &amp;T&amp;CPage &amp;P of &amp;N&amp;ROfwat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8C197-A32B-443E-84C7-F9D426602CBC}">
  <sheetPr>
    <tabColor rgb="FF98C561"/>
  </sheetPr>
  <dimension ref="A1:J224"/>
  <sheetViews>
    <sheetView zoomScale="80" zoomScaleNormal="80" workbookViewId="0">
      <selection activeCell="B8" sqref="B8"/>
    </sheetView>
  </sheetViews>
  <sheetFormatPr defaultRowHeight="14.25"/>
  <cols>
    <col min="2" max="2" width="27.625" customWidth="1"/>
    <col min="3" max="3" width="51" customWidth="1"/>
    <col min="4" max="4" width="9.125" bestFit="1" customWidth="1"/>
    <col min="5" max="5" width="17.75" customWidth="1"/>
  </cols>
  <sheetData>
    <row r="1" spans="1:10" ht="15">
      <c r="C1" s="13" t="s">
        <v>58</v>
      </c>
      <c r="E1" s="13"/>
    </row>
    <row r="2" spans="1:10" ht="15">
      <c r="A2" s="14" t="s">
        <v>59</v>
      </c>
      <c r="B2" s="14" t="s">
        <v>40</v>
      </c>
      <c r="C2" s="14" t="s">
        <v>60</v>
      </c>
      <c r="D2" s="14" t="s">
        <v>61</v>
      </c>
      <c r="E2" s="14" t="s">
        <v>62</v>
      </c>
      <c r="F2" s="14" t="s">
        <v>63</v>
      </c>
      <c r="G2" s="14" t="s">
        <v>64</v>
      </c>
      <c r="H2" s="14" t="s">
        <v>65</v>
      </c>
      <c r="I2" s="14" t="s">
        <v>66</v>
      </c>
      <c r="J2" s="14" t="s">
        <v>67</v>
      </c>
    </row>
    <row r="4" spans="1:10">
      <c r="A4" t="s">
        <v>68</v>
      </c>
      <c r="B4" s="12" t="s">
        <v>69</v>
      </c>
      <c r="C4" s="12" t="s">
        <v>70</v>
      </c>
      <c r="D4" t="s">
        <v>71</v>
      </c>
      <c r="E4" t="s">
        <v>72</v>
      </c>
      <c r="F4" t="str">
        <f ca="1">CONCATENATE("[…]", TEXT(NOW(),"dd/mm/yyy hh:mm:ss"))</f>
        <v>[…]02/04/2026 16:21:08</v>
      </c>
      <c r="G4" t="str">
        <f ca="1">CONCATENATE("[…]", TEXT(NOW(),"dd/mm/yyy hh:mm:ss"))</f>
        <v>[…]02/04/2026 16:21:08</v>
      </c>
      <c r="H4" t="str">
        <f ca="1">CONCATENATE("[…]", TEXT(NOW(),"dd/mm/yyy hh:mm:ss"))</f>
        <v>[…]02/04/2026 16:21:08</v>
      </c>
      <c r="I4" t="str">
        <f ca="1">CONCATENATE("[…]", TEXT(NOW(),"dd/mm/yyy hh:mm:ss"))</f>
        <v>[…]02/04/2026 16:21:08</v>
      </c>
      <c r="J4" t="str">
        <f ca="1">CONCATENATE("[…]", TEXT(NOW(),"dd/mm/yyy hh:mm:ss"))</f>
        <v>[…]02/04/2026 16:21:08</v>
      </c>
    </row>
    <row r="5" spans="1:10">
      <c r="A5" t="s">
        <v>68</v>
      </c>
      <c r="B5" s="12" t="s">
        <v>73</v>
      </c>
      <c r="C5" s="12" t="s">
        <v>74</v>
      </c>
      <c r="D5" t="s">
        <v>71</v>
      </c>
      <c r="E5" t="s">
        <v>72</v>
      </c>
      <c r="F5" t="str">
        <f ca="1">MID(CELL("filename"),SEARCH("[",CELL("filename"))+1,SEARCH("]",CELL("filename"))-SEARCH("[",CELL("filename"))-1)</f>
        <v>PR24-CMA-OC07-ODI-rates-Enhanced-thresholds-v2.xlsx</v>
      </c>
      <c r="G5" t="str">
        <f ca="1">MID(CELL("filename"),SEARCH("[",CELL("filename"))+1,SEARCH("]",CELL("filename"))-SEARCH("[",CELL("filename"))-1)</f>
        <v>PR24-CMA-OC07-ODI-rates-Enhanced-thresholds-v2.xlsx</v>
      </c>
      <c r="H5" t="str">
        <f ca="1">MID(CELL("filename"),SEARCH("[",CELL("filename"))+1,SEARCH("]",CELL("filename"))-SEARCH("[",CELL("filename"))-1)</f>
        <v>PR24-CMA-OC07-ODI-rates-Enhanced-thresholds-v2.xlsx</v>
      </c>
      <c r="I5" t="str">
        <f ca="1">MID(CELL("filename"),SEARCH("[",CELL("filename"))+1,SEARCH("]",CELL("filename"))-SEARCH("[",CELL("filename"))-1)</f>
        <v>PR24-CMA-OC07-ODI-rates-Enhanced-thresholds-v2.xlsx</v>
      </c>
      <c r="J5" t="str">
        <f ca="1">MID(CELL("filename"),SEARCH("[",CELL("filename"))+1,SEARCH("]",CELL("filename"))-SEARCH("[",CELL("filename"))-1)</f>
        <v>PR24-CMA-OC07-ODI-rates-Enhanced-thresholds-v2.xlsx</v>
      </c>
    </row>
    <row r="6" spans="1:10">
      <c r="A6" t="s">
        <v>68</v>
      </c>
      <c r="B6" s="12" t="s">
        <v>75</v>
      </c>
      <c r="C6" s="12" t="s">
        <v>76</v>
      </c>
      <c r="D6" t="s">
        <v>71</v>
      </c>
      <c r="E6" t="s">
        <v>72</v>
      </c>
      <c r="F6" t="s">
        <v>46</v>
      </c>
      <c r="G6" t="s">
        <v>46</v>
      </c>
      <c r="H6" t="s">
        <v>46</v>
      </c>
      <c r="I6" t="s">
        <v>46</v>
      </c>
      <c r="J6" t="s">
        <v>46</v>
      </c>
    </row>
    <row r="7" spans="1:10">
      <c r="A7" t="s">
        <v>68</v>
      </c>
      <c r="B7" s="12" t="s">
        <v>77</v>
      </c>
      <c r="C7" s="12" t="s">
        <v>78</v>
      </c>
      <c r="D7" t="s">
        <v>79</v>
      </c>
      <c r="E7" t="s">
        <v>72</v>
      </c>
    </row>
    <row r="8" spans="1:10">
      <c r="A8" t="s">
        <v>68</v>
      </c>
      <c r="B8" t="s">
        <v>80</v>
      </c>
      <c r="C8" s="12" t="s">
        <v>81</v>
      </c>
      <c r="D8" t="s">
        <v>82</v>
      </c>
      <c r="E8" t="s">
        <v>72</v>
      </c>
      <c r="F8" s="69">
        <f ca="1" xml:space="preserve"> IF( SUMIFS( 'h. Enhanced Thresholds'!D:D, 'h. Enhanced Thresholds'!$C:$C, $A8, 'h. Enhanced Thresholds'!$I:$I, $B8 ) = 0, "##BLANK", SUMIFS( 'h. Enhanced Thresholds'!D:D, 'h. Enhanced Thresholds'!$C:$C, $A8, 'h. Enhanced Thresholds'!$I:$I, $B8 ) )</f>
        <v>1.8444930555555549E-3</v>
      </c>
      <c r="G8" s="69">
        <f ca="1" xml:space="preserve"> IF( SUMIFS( 'h. Enhanced Thresholds'!E:E, 'h. Enhanced Thresholds'!$C:$C, $A8, 'h. Enhanced Thresholds'!$I:$I, $B8 ) = 0, "##BLANK", SUMIFS( 'h. Enhanced Thresholds'!E:E, 'h. Enhanced Thresholds'!$C:$C, $A8, 'h. Enhanced Thresholds'!$I:$I, $B8 ) )</f>
        <v>1.8444930555555549E-3</v>
      </c>
      <c r="H8" s="69">
        <f ca="1" xml:space="preserve"> IF( SUMIFS( 'h. Enhanced Thresholds'!F:F, 'h. Enhanced Thresholds'!$C:$C, $A8, 'h. Enhanced Thresholds'!$I:$I, $B8 ) = 0, "##BLANK", SUMIFS( 'h. Enhanced Thresholds'!F:F, 'h. Enhanced Thresholds'!$C:$C, $A8, 'h. Enhanced Thresholds'!$I:$I, $B8 ) )</f>
        <v>1.8444930555555549E-3</v>
      </c>
      <c r="I8" s="69">
        <f ca="1" xml:space="preserve"> IF( SUMIFS( 'h. Enhanced Thresholds'!G:G, 'h. Enhanced Thresholds'!$C:$C, $A8, 'h. Enhanced Thresholds'!$I:$I, $B8 ) = 0, "##BLANK", SUMIFS( 'h. Enhanced Thresholds'!G:G, 'h. Enhanced Thresholds'!$C:$C, $A8, 'h. Enhanced Thresholds'!$I:$I, $B8 ) )</f>
        <v>1.8444930555555549E-3</v>
      </c>
      <c r="J8" s="69">
        <f ca="1" xml:space="preserve"> IF( SUMIFS( 'h. Enhanced Thresholds'!H:H, 'h. Enhanced Thresholds'!$C:$C, $A8, 'h. Enhanced Thresholds'!$I:$I, $B8 ) = 0, "##BLANK", SUMIFS( 'h. Enhanced Thresholds'!H:H, 'h. Enhanced Thresholds'!$C:$C, $A8, 'h. Enhanced Thresholds'!$I:$I, $B8 ) )</f>
        <v>1.8444930555555549E-3</v>
      </c>
    </row>
    <row r="9" spans="1:10">
      <c r="A9" t="s">
        <v>68</v>
      </c>
      <c r="B9" t="s">
        <v>83</v>
      </c>
      <c r="C9" s="12" t="s">
        <v>84</v>
      </c>
      <c r="D9" t="s">
        <v>85</v>
      </c>
      <c r="E9" t="s">
        <v>72</v>
      </c>
      <c r="F9" s="102">
        <f ca="1" xml:space="preserve"> IF( SUMIFS( 'h. Enhanced Thresholds'!D:D, 'h. Enhanced Thresholds'!$C:$C, $A9, 'h. Enhanced Thresholds'!$I:$I, $B9 ) = 0, "##BLANK", SUMIFS( 'h. Enhanced Thresholds'!D:D, 'h. Enhanced Thresholds'!$C:$C, $A9, 'h. Enhanced Thresholds'!$I:$I, $B9 ) )</f>
        <v>0.10667346196582794</v>
      </c>
      <c r="G9" s="102">
        <f ca="1" xml:space="preserve"> IF( SUMIFS( 'h. Enhanced Thresholds'!E:E, 'h. Enhanced Thresholds'!$C:$C, $A9, 'h. Enhanced Thresholds'!$I:$I, $B9 ) = 0, "##BLANK", SUMIFS( 'h. Enhanced Thresholds'!E:E, 'h. Enhanced Thresholds'!$C:$C, $A9, 'h. Enhanced Thresholds'!$I:$I, $B9 ) )</f>
        <v>0.15088344685943478</v>
      </c>
      <c r="H9" s="102">
        <f ca="1" xml:space="preserve"> IF( SUMIFS( 'h. Enhanced Thresholds'!F:F, 'h. Enhanced Thresholds'!$C:$C, $A9, 'h. Enhanced Thresholds'!$I:$I, $B9 ) = 0, "##BLANK", SUMIFS( 'h. Enhanced Thresholds'!F:F, 'h. Enhanced Thresholds'!$C:$C, $A9, 'h. Enhanced Thresholds'!$I:$I, $B9 ) )</f>
        <v>0.19400068708502571</v>
      </c>
      <c r="I9" s="102">
        <f ca="1" xml:space="preserve"> IF( SUMIFS( 'h. Enhanced Thresholds'!G:G, 'h. Enhanced Thresholds'!$C:$C, $A9, 'h. Enhanced Thresholds'!$I:$I, $B9 ) = 0, "##BLANK", SUMIFS( 'h. Enhanced Thresholds'!G:G, 'h. Enhanced Thresholds'!$C:$C, $A9, 'h. Enhanced Thresholds'!$I:$I, $B9 ) )</f>
        <v>0.23051810146639373</v>
      </c>
      <c r="J9" s="102">
        <f ca="1" xml:space="preserve"> IF( SUMIFS( 'h. Enhanced Thresholds'!H:H, 'h. Enhanced Thresholds'!$C:$C, $A9, 'h. Enhanced Thresholds'!$I:$I, $B9 ) = 0, "##BLANK", SUMIFS( 'h. Enhanced Thresholds'!H:H, 'h. Enhanced Thresholds'!$C:$C, $A9, 'h. Enhanced Thresholds'!$I:$I, $B9 ) )</f>
        <v>0.26347801210582622</v>
      </c>
    </row>
    <row r="10" spans="1:10">
      <c r="A10" t="s">
        <v>68</v>
      </c>
      <c r="B10" t="s">
        <v>86</v>
      </c>
      <c r="C10" s="12" t="s">
        <v>87</v>
      </c>
      <c r="D10" t="s">
        <v>85</v>
      </c>
      <c r="E10" t="s">
        <v>72</v>
      </c>
      <c r="F10" s="102">
        <f xml:space="preserve"> IF( SUMIFS( 'h. Enhanced Thresholds'!D:D, 'h. Enhanced Thresholds'!$C:$C, $A10, 'h. Enhanced Thresholds'!$I:$I, $B10 ) = 0, "##BLANK", SUMIFS( 'h. Enhanced Thresholds'!D:D, 'h. Enhanced Thresholds'!$C:$C, $A10, 'h. Enhanced Thresholds'!$I:$I, $B10 ) )</f>
        <v>5.7846913580247072E-2</v>
      </c>
      <c r="G10" s="102">
        <f xml:space="preserve"> IF( SUMIFS( 'h. Enhanced Thresholds'!E:E, 'h. Enhanced Thresholds'!$C:$C, $A10, 'h. Enhanced Thresholds'!$I:$I, $B10 ) = 0, "##BLANK", SUMIFS( 'h. Enhanced Thresholds'!E:E, 'h. Enhanced Thresholds'!$C:$C, $A10, 'h. Enhanced Thresholds'!$I:$I, $B10 ) )</f>
        <v>7.3703703703703938E-2</v>
      </c>
      <c r="H10" s="102">
        <f xml:space="preserve"> IF( SUMIFS( 'h. Enhanced Thresholds'!F:F, 'h. Enhanced Thresholds'!$C:$C, $A10, 'h. Enhanced Thresholds'!$I:$I, $B10 ) = 0, "##BLANK", SUMIFS( 'h. Enhanced Thresholds'!F:F, 'h. Enhanced Thresholds'!$C:$C, $A10, 'h. Enhanced Thresholds'!$I:$I, $B10 ) )</f>
        <v>8.4439753086419933E-2</v>
      </c>
      <c r="I10" s="102">
        <f xml:space="preserve"> IF( SUMIFS( 'h. Enhanced Thresholds'!G:G, 'h. Enhanced Thresholds'!$C:$C, $A10, 'h. Enhanced Thresholds'!$I:$I, $B10 ) = 0, "##BLANK", SUMIFS( 'h. Enhanced Thresholds'!G:G, 'h. Enhanced Thresholds'!$C:$C, $A10, 'h. Enhanced Thresholds'!$I:$I, $B10 ) )</f>
        <v>8.9637037037037182E-2</v>
      </c>
      <c r="J10" s="102">
        <f xml:space="preserve"> IF( SUMIFS( 'h. Enhanced Thresholds'!H:H, 'h. Enhanced Thresholds'!$C:$C, $A10, 'h. Enhanced Thresholds'!$I:$I, $B10 ) = 0, "##BLANK", SUMIFS( 'h. Enhanced Thresholds'!H:H, 'h. Enhanced Thresholds'!$C:$C, $A10, 'h. Enhanced Thresholds'!$I:$I, $B10 ) )</f>
        <v>9.8977777777778053E-2</v>
      </c>
    </row>
    <row r="11" spans="1:10">
      <c r="A11" t="s">
        <v>68</v>
      </c>
      <c r="B11" t="s">
        <v>88</v>
      </c>
      <c r="C11" s="12" t="s">
        <v>89</v>
      </c>
      <c r="D11" t="s">
        <v>79</v>
      </c>
      <c r="E11" t="s">
        <v>72</v>
      </c>
      <c r="F11" s="70">
        <f ca="1" xml:space="preserve"> IF( SUMIFS( 'h. Enhanced Thresholds'!D:D, 'h. Enhanced Thresholds'!$C:$C, $A11, 'h. Enhanced Thresholds'!$I:$I, $B11 ) = 0, "##BLANK", SUMIFS( 'h. Enhanced Thresholds'!D:D, 'h. Enhanced Thresholds'!$C:$C, $A11, 'h. Enhanced Thresholds'!$I:$I, $B11 ) )</f>
        <v>1.0563342758726919</v>
      </c>
      <c r="G11" s="70">
        <f ca="1" xml:space="preserve"> IF( SUMIFS( 'h. Enhanced Thresholds'!E:E, 'h. Enhanced Thresholds'!$C:$C, $A11, 'h. Enhanced Thresholds'!$I:$I, $B11 ) = 0, "##BLANK", SUMIFS( 'h. Enhanced Thresholds'!E:E, 'h. Enhanced Thresholds'!$C:$C, $A11, 'h. Enhanced Thresholds'!$I:$I, $B11 ) )</f>
        <v>0.99955951139644983</v>
      </c>
      <c r="H11" s="70">
        <f ca="1" xml:space="preserve"> IF( SUMIFS( 'h. Enhanced Thresholds'!F:F, 'h. Enhanced Thresholds'!$C:$C, $A11, 'h. Enhanced Thresholds'!$I:$I, $B11 ) = 0, "##BLANK", SUMIFS( 'h. Enhanced Thresholds'!F:F, 'h. Enhanced Thresholds'!$C:$C, $A11, 'h. Enhanced Thresholds'!$I:$I, $B11 ) )</f>
        <v>0.94278474692020775</v>
      </c>
      <c r="I11" s="70">
        <f ca="1" xml:space="preserve"> IF( SUMIFS( 'h. Enhanced Thresholds'!G:G, 'h. Enhanced Thresholds'!$C:$C, $A11, 'h. Enhanced Thresholds'!$I:$I, $B11 ) = 0, "##BLANK", SUMIFS( 'h. Enhanced Thresholds'!G:G, 'h. Enhanced Thresholds'!$C:$C, $A11, 'h. Enhanced Thresholds'!$I:$I, $B11 ) )</f>
        <v>0.88600998244396578</v>
      </c>
      <c r="J11" s="70">
        <f ca="1" xml:space="preserve"> IF( SUMIFS( 'h. Enhanced Thresholds'!H:H, 'h. Enhanced Thresholds'!$C:$C, $A11, 'h. Enhanced Thresholds'!$I:$I, $B11 ) = 0, "##BLANK", SUMIFS( 'h. Enhanced Thresholds'!H:H, 'h. Enhanced Thresholds'!$C:$C, $A11, 'h. Enhanced Thresholds'!$I:$I, $B11 ) )</f>
        <v>0.82937007489047054</v>
      </c>
    </row>
    <row r="12" spans="1:10">
      <c r="A12" t="s">
        <v>68</v>
      </c>
      <c r="B12" t="s">
        <v>90</v>
      </c>
      <c r="C12" s="12" t="s">
        <v>91</v>
      </c>
      <c r="D12" t="s">
        <v>79</v>
      </c>
      <c r="E12" t="s">
        <v>72</v>
      </c>
      <c r="F12" s="70">
        <f ca="1" xml:space="preserve"> IF( SUMIFS( 'h. Enhanced Thresholds'!D:D, 'h. Enhanced Thresholds'!$C:$C, $A12, 'h. Enhanced Thresholds'!$I:$I, $B12 ) = 0, "##BLANK", SUMIFS( 'h. Enhanced Thresholds'!D:D, 'h. Enhanced Thresholds'!$C:$C, $A12, 'h. Enhanced Thresholds'!$I:$I, $B12 ) )</f>
        <v>13.075183439092779</v>
      </c>
      <c r="G12" s="70">
        <f ca="1" xml:space="preserve"> IF( SUMIFS( 'h. Enhanced Thresholds'!E:E, 'h. Enhanced Thresholds'!$C:$C, $A12, 'h. Enhanced Thresholds'!$I:$I, $B12 ) = 0, "##BLANK", SUMIFS( 'h. Enhanced Thresholds'!E:E, 'h. Enhanced Thresholds'!$C:$C, $A12, 'h. Enhanced Thresholds'!$I:$I, $B12 ) )</f>
        <v>12.95518343909278</v>
      </c>
      <c r="H12" s="70">
        <f ca="1" xml:space="preserve"> IF( SUMIFS( 'h. Enhanced Thresholds'!F:F, 'h. Enhanced Thresholds'!$C:$C, $A12, 'h. Enhanced Thresholds'!$I:$I, $B12 ) = 0, "##BLANK", SUMIFS( 'h. Enhanced Thresholds'!F:F, 'h. Enhanced Thresholds'!$C:$C, $A12, 'h. Enhanced Thresholds'!$I:$I, $B12 ) )</f>
        <v>12.835183439092779</v>
      </c>
      <c r="I12" s="70">
        <f ca="1" xml:space="preserve"> IF( SUMIFS( 'h. Enhanced Thresholds'!G:G, 'h. Enhanced Thresholds'!$C:$C, $A12, 'h. Enhanced Thresholds'!$I:$I, $B12 ) = 0, "##BLANK", SUMIFS( 'h. Enhanced Thresholds'!G:G, 'h. Enhanced Thresholds'!$C:$C, $A12, 'h. Enhanced Thresholds'!$I:$I, $B12 ) )</f>
        <v>12.71518343909278</v>
      </c>
      <c r="J12" s="70">
        <f ca="1" xml:space="preserve"> IF( SUMIFS( 'h. Enhanced Thresholds'!H:H, 'h. Enhanced Thresholds'!$C:$C, $A12, 'h. Enhanced Thresholds'!$I:$I, $B12 ) = 0, "##BLANK", SUMIFS( 'h. Enhanced Thresholds'!H:H, 'h. Enhanced Thresholds'!$C:$C, $A12, 'h. Enhanced Thresholds'!$I:$I, $B12 ) )</f>
        <v>12.575183439092779</v>
      </c>
    </row>
    <row r="13" spans="1:10">
      <c r="A13" t="s">
        <v>68</v>
      </c>
      <c r="B13" t="s">
        <v>92</v>
      </c>
      <c r="C13" s="12" t="s">
        <v>93</v>
      </c>
      <c r="D13" t="s">
        <v>85</v>
      </c>
      <c r="E13" t="s">
        <v>72</v>
      </c>
      <c r="F13" s="102" t="str">
        <f xml:space="preserve"> IF( SUMIFS( 'h. Enhanced Thresholds'!D:D, 'h. Enhanced Thresholds'!$C:$C, $A13, 'h. Enhanced Thresholds'!$I:$I, $B13 ) = 0, "##BLANK", SUMIFS( 'h. Enhanced Thresholds'!D:D, 'h. Enhanced Thresholds'!$C:$C, $A13, 'h. Enhanced Thresholds'!$I:$I, $B13 ) )</f>
        <v>##BLANK</v>
      </c>
      <c r="G13" s="102" t="str">
        <f xml:space="preserve"> IF( SUMIFS( 'h. Enhanced Thresholds'!E:E, 'h. Enhanced Thresholds'!$C:$C, $A13, 'h. Enhanced Thresholds'!$I:$I, $B13 ) = 0, "##BLANK", SUMIFS( 'h. Enhanced Thresholds'!E:E, 'h. Enhanced Thresholds'!$C:$C, $A13, 'h. Enhanced Thresholds'!$I:$I, $B13 ) )</f>
        <v>##BLANK</v>
      </c>
      <c r="H13" s="102" t="str">
        <f xml:space="preserve"> IF( SUMIFS( 'h. Enhanced Thresholds'!F:F, 'h. Enhanced Thresholds'!$C:$C, $A13, 'h. Enhanced Thresholds'!$I:$I, $B13 ) = 0, "##BLANK", SUMIFS( 'h. Enhanced Thresholds'!F:F, 'h. Enhanced Thresholds'!$C:$C, $A13, 'h. Enhanced Thresholds'!$I:$I, $B13 ) )</f>
        <v>##BLANK</v>
      </c>
      <c r="I13" s="102" t="str">
        <f xml:space="preserve"> IF( SUMIFS( 'h. Enhanced Thresholds'!G:G, 'h. Enhanced Thresholds'!$C:$C, $A13, 'h. Enhanced Thresholds'!$I:$I, $B13 ) = 0, "##BLANK", SUMIFS( 'h. Enhanced Thresholds'!G:G, 'h. Enhanced Thresholds'!$C:$C, $A13, 'h. Enhanced Thresholds'!$I:$I, $B13 ) )</f>
        <v>##BLANK</v>
      </c>
      <c r="J13" s="102" t="str">
        <f xml:space="preserve"> IF( SUMIFS( 'h. Enhanced Thresholds'!H:H, 'h. Enhanced Thresholds'!$C:$C, $A13, 'h. Enhanced Thresholds'!$I:$I, $B13 ) = 0, "##BLANK", SUMIFS( 'h. Enhanced Thresholds'!H:H, 'h. Enhanced Thresholds'!$C:$C, $A13, 'h. Enhanced Thresholds'!$I:$I, $B13 ) )</f>
        <v>##BLANK</v>
      </c>
    </row>
    <row r="14" spans="1:10">
      <c r="A14" t="s">
        <v>68</v>
      </c>
      <c r="B14" t="s">
        <v>94</v>
      </c>
      <c r="C14" s="12" t="s">
        <v>95</v>
      </c>
      <c r="D14" t="s">
        <v>85</v>
      </c>
      <c r="E14" t="s">
        <v>72</v>
      </c>
      <c r="F14" s="102" t="str">
        <f xml:space="preserve"> IF( SUMIFS( 'h. Enhanced Thresholds'!D:D, 'h. Enhanced Thresholds'!$C:$C, $A14, 'h. Enhanced Thresholds'!$I:$I, $B14 ) = 0, "##BLANK", SUMIFS( 'h. Enhanced Thresholds'!D:D, 'h. Enhanced Thresholds'!$C:$C, $A14, 'h. Enhanced Thresholds'!$I:$I, $B14 ) )</f>
        <v>##BLANK</v>
      </c>
      <c r="G14" s="102" t="str">
        <f xml:space="preserve"> IF( SUMIFS( 'h. Enhanced Thresholds'!E:E, 'h. Enhanced Thresholds'!$C:$C, $A14, 'h. Enhanced Thresholds'!$I:$I, $B14 ) = 0, "##BLANK", SUMIFS( 'h. Enhanced Thresholds'!E:E, 'h. Enhanced Thresholds'!$C:$C, $A14, 'h. Enhanced Thresholds'!$I:$I, $B14 ) )</f>
        <v>##BLANK</v>
      </c>
      <c r="H14" s="102" t="str">
        <f xml:space="preserve"> IF( SUMIFS( 'h. Enhanced Thresholds'!F:F, 'h. Enhanced Thresholds'!$C:$C, $A14, 'h. Enhanced Thresholds'!$I:$I, $B14 ) = 0, "##BLANK", SUMIFS( 'h. Enhanced Thresholds'!F:F, 'h. Enhanced Thresholds'!$C:$C, $A14, 'h. Enhanced Thresholds'!$I:$I, $B14 ) )</f>
        <v>##BLANK</v>
      </c>
      <c r="I14" s="102" t="str">
        <f xml:space="preserve"> IF( SUMIFS( 'h. Enhanced Thresholds'!G:G, 'h. Enhanced Thresholds'!$C:$C, $A14, 'h. Enhanced Thresholds'!$I:$I, $B14 ) = 0, "##BLANK", SUMIFS( 'h. Enhanced Thresholds'!G:G, 'h. Enhanced Thresholds'!$C:$C, $A14, 'h. Enhanced Thresholds'!$I:$I, $B14 ) )</f>
        <v>##BLANK</v>
      </c>
      <c r="J14" s="102" t="str">
        <f xml:space="preserve"> IF( SUMIFS( 'h. Enhanced Thresholds'!H:H, 'h. Enhanced Thresholds'!$C:$C, $A14, 'h. Enhanced Thresholds'!$I:$I, $B14 ) = 0, "##BLANK", SUMIFS( 'h. Enhanced Thresholds'!H:H, 'h. Enhanced Thresholds'!$C:$C, $A14, 'h. Enhanced Thresholds'!$I:$I, $B14 ) )</f>
        <v>##BLANK</v>
      </c>
    </row>
    <row r="15" spans="1:10">
      <c r="A15" t="s">
        <v>68</v>
      </c>
      <c r="B15" t="s">
        <v>96</v>
      </c>
      <c r="C15" s="12" t="s">
        <v>97</v>
      </c>
      <c r="D15" t="s">
        <v>85</v>
      </c>
      <c r="E15" t="s">
        <v>72</v>
      </c>
      <c r="F15" s="102" t="str">
        <f xml:space="preserve"> IF( SUMIFS( 'h. Enhanced Thresholds'!D:D, 'h. Enhanced Thresholds'!$C:$C, $A15, 'h. Enhanced Thresholds'!$I:$I, $B15 ) = 0, "##BLANK", SUMIFS( 'h. Enhanced Thresholds'!D:D, 'h. Enhanced Thresholds'!$C:$C, $A15, 'h. Enhanced Thresholds'!$I:$I, $B15 ) )</f>
        <v>##BLANK</v>
      </c>
      <c r="G15" s="102" t="str">
        <f xml:space="preserve"> IF( SUMIFS( 'h. Enhanced Thresholds'!E:E, 'h. Enhanced Thresholds'!$C:$C, $A15, 'h. Enhanced Thresholds'!$I:$I, $B15 ) = 0, "##BLANK", SUMIFS( 'h. Enhanced Thresholds'!E:E, 'h. Enhanced Thresholds'!$C:$C, $A15, 'h. Enhanced Thresholds'!$I:$I, $B15 ) )</f>
        <v>##BLANK</v>
      </c>
      <c r="H15" s="102" t="str">
        <f xml:space="preserve"> IF( SUMIFS( 'h. Enhanced Thresholds'!F:F, 'h. Enhanced Thresholds'!$C:$C, $A15, 'h. Enhanced Thresholds'!$I:$I, $B15 ) = 0, "##BLANK", SUMIFS( 'h. Enhanced Thresholds'!F:F, 'h. Enhanced Thresholds'!$C:$C, $A15, 'h. Enhanced Thresholds'!$I:$I, $B15 ) )</f>
        <v>##BLANK</v>
      </c>
      <c r="I15" s="102" t="str">
        <f xml:space="preserve"> IF( SUMIFS( 'h. Enhanced Thresholds'!G:G, 'h. Enhanced Thresholds'!$C:$C, $A15, 'h. Enhanced Thresholds'!$I:$I, $B15 ) = 0, "##BLANK", SUMIFS( 'h. Enhanced Thresholds'!G:G, 'h. Enhanced Thresholds'!$C:$C, $A15, 'h. Enhanced Thresholds'!$I:$I, $B15 ) )</f>
        <v>##BLANK</v>
      </c>
      <c r="J15" s="102" t="str">
        <f xml:space="preserve"> IF( SUMIFS( 'h. Enhanced Thresholds'!H:H, 'h. Enhanced Thresholds'!$C:$C, $A15, 'h. Enhanced Thresholds'!$I:$I, $B15 ) = 0, "##BLANK", SUMIFS( 'h. Enhanced Thresholds'!H:H, 'h. Enhanced Thresholds'!$C:$C, $A15, 'h. Enhanced Thresholds'!$I:$I, $B15 ) )</f>
        <v>##BLANK</v>
      </c>
    </row>
    <row r="16" spans="1:10">
      <c r="A16" t="s">
        <v>68</v>
      </c>
      <c r="B16" t="s">
        <v>98</v>
      </c>
      <c r="C16" s="12" t="s">
        <v>99</v>
      </c>
      <c r="D16" t="s">
        <v>85</v>
      </c>
      <c r="E16" t="s">
        <v>72</v>
      </c>
      <c r="F16" s="102" t="str">
        <f xml:space="preserve"> IF( SUMIFS( 'h. Enhanced Thresholds'!D:D, 'h. Enhanced Thresholds'!$C:$C, $A16, 'h. Enhanced Thresholds'!$I:$I, $B16 ) = 0, "##BLANK", SUMIFS( 'h. Enhanced Thresholds'!D:D, 'h. Enhanced Thresholds'!$C:$C, $A16, 'h. Enhanced Thresholds'!$I:$I, $B16 ) )</f>
        <v>##BLANK</v>
      </c>
      <c r="G16" s="102" t="str">
        <f xml:space="preserve"> IF( SUMIFS( 'h. Enhanced Thresholds'!E:E, 'h. Enhanced Thresholds'!$C:$C, $A16, 'h. Enhanced Thresholds'!$I:$I, $B16 ) = 0, "##BLANK", SUMIFS( 'h. Enhanced Thresholds'!E:E, 'h. Enhanced Thresholds'!$C:$C, $A16, 'h. Enhanced Thresholds'!$I:$I, $B16 ) )</f>
        <v>##BLANK</v>
      </c>
      <c r="H16" s="102" t="str">
        <f xml:space="preserve"> IF( SUMIFS( 'h. Enhanced Thresholds'!F:F, 'h. Enhanced Thresholds'!$C:$C, $A16, 'h. Enhanced Thresholds'!$I:$I, $B16 ) = 0, "##BLANK", SUMIFS( 'h. Enhanced Thresholds'!F:F, 'h. Enhanced Thresholds'!$C:$C, $A16, 'h. Enhanced Thresholds'!$I:$I, $B16 ) )</f>
        <v>##BLANK</v>
      </c>
      <c r="I16" s="102" t="str">
        <f xml:space="preserve"> IF( SUMIFS( 'h. Enhanced Thresholds'!G:G, 'h. Enhanced Thresholds'!$C:$C, $A16, 'h. Enhanced Thresholds'!$I:$I, $B16 ) = 0, "##BLANK", SUMIFS( 'h. Enhanced Thresholds'!G:G, 'h. Enhanced Thresholds'!$C:$C, $A16, 'h. Enhanced Thresholds'!$I:$I, $B16 ) )</f>
        <v>##BLANK</v>
      </c>
      <c r="J16" s="102" t="str">
        <f xml:space="preserve"> IF( SUMIFS( 'h. Enhanced Thresholds'!H:H, 'h. Enhanced Thresholds'!$C:$C, $A16, 'h. Enhanced Thresholds'!$I:$I, $B16 ) = 0, "##BLANK", SUMIFS( 'h. Enhanced Thresholds'!H:H, 'h. Enhanced Thresholds'!$C:$C, $A16, 'h. Enhanced Thresholds'!$I:$I, $B16 ) )</f>
        <v>##BLANK</v>
      </c>
    </row>
    <row r="17" spans="1:10">
      <c r="A17" t="s">
        <v>100</v>
      </c>
      <c r="B17" s="12" t="s">
        <v>69</v>
      </c>
      <c r="C17" s="12" t="s">
        <v>70</v>
      </c>
      <c r="D17" t="s">
        <v>71</v>
      </c>
      <c r="E17" t="s">
        <v>72</v>
      </c>
      <c r="F17" t="str">
        <f ca="1">CONCATENATE("[…]", TEXT(NOW(),"dd/mm/yyy hh:mm:ss"))</f>
        <v>[…]02/04/2026 16:21:08</v>
      </c>
      <c r="G17" t="str">
        <f ca="1">CONCATENATE("[…]", TEXT(NOW(),"dd/mm/yyy hh:mm:ss"))</f>
        <v>[…]02/04/2026 16:21:08</v>
      </c>
      <c r="H17" t="str">
        <f ca="1">CONCATENATE("[…]", TEXT(NOW(),"dd/mm/yyy hh:mm:ss"))</f>
        <v>[…]02/04/2026 16:21:08</v>
      </c>
      <c r="I17" t="str">
        <f ca="1">CONCATENATE("[…]", TEXT(NOW(),"dd/mm/yyy hh:mm:ss"))</f>
        <v>[…]02/04/2026 16:21:08</v>
      </c>
      <c r="J17" t="str">
        <f ca="1">CONCATENATE("[…]", TEXT(NOW(),"dd/mm/yyy hh:mm:ss"))</f>
        <v>[…]02/04/2026 16:21:08</v>
      </c>
    </row>
    <row r="18" spans="1:10">
      <c r="A18" t="s">
        <v>100</v>
      </c>
      <c r="B18" s="12" t="s">
        <v>73</v>
      </c>
      <c r="C18" s="12" t="s">
        <v>74</v>
      </c>
      <c r="D18" t="s">
        <v>71</v>
      </c>
      <c r="E18" t="s">
        <v>72</v>
      </c>
      <c r="F18" t="str">
        <f ca="1">MID(CELL("filename"),SEARCH("[",CELL("filename"))+1,SEARCH("]",CELL("filename"))-SEARCH("[",CELL("filename"))-1)</f>
        <v>PR24-CMA-OC07-ODI-rates-Enhanced-thresholds-v2.xlsx</v>
      </c>
      <c r="G18" t="str">
        <f ca="1">MID(CELL("filename"),SEARCH("[",CELL("filename"))+1,SEARCH("]",CELL("filename"))-SEARCH("[",CELL("filename"))-1)</f>
        <v>PR24-CMA-OC07-ODI-rates-Enhanced-thresholds-v2.xlsx</v>
      </c>
      <c r="H18" t="str">
        <f ca="1">MID(CELL("filename"),SEARCH("[",CELL("filename"))+1,SEARCH("]",CELL("filename"))-SEARCH("[",CELL("filename"))-1)</f>
        <v>PR24-CMA-OC07-ODI-rates-Enhanced-thresholds-v2.xlsx</v>
      </c>
      <c r="I18" t="str">
        <f ca="1">MID(CELL("filename"),SEARCH("[",CELL("filename"))+1,SEARCH("]",CELL("filename"))-SEARCH("[",CELL("filename"))-1)</f>
        <v>PR24-CMA-OC07-ODI-rates-Enhanced-thresholds-v2.xlsx</v>
      </c>
      <c r="J18" t="str">
        <f ca="1">MID(CELL("filename"),SEARCH("[",CELL("filename"))+1,SEARCH("]",CELL("filename"))-SEARCH("[",CELL("filename"))-1)</f>
        <v>PR24-CMA-OC07-ODI-rates-Enhanced-thresholds-v2.xlsx</v>
      </c>
    </row>
    <row r="19" spans="1:10">
      <c r="A19" t="s">
        <v>100</v>
      </c>
      <c r="B19" s="12" t="s">
        <v>75</v>
      </c>
      <c r="C19" s="12" t="s">
        <v>76</v>
      </c>
      <c r="D19" t="s">
        <v>71</v>
      </c>
      <c r="E19" t="s">
        <v>72</v>
      </c>
      <c r="F19" t="s">
        <v>46</v>
      </c>
      <c r="G19" t="s">
        <v>46</v>
      </c>
      <c r="H19" t="s">
        <v>46</v>
      </c>
      <c r="I19" t="s">
        <v>46</v>
      </c>
      <c r="J19" t="s">
        <v>46</v>
      </c>
    </row>
    <row r="20" spans="1:10">
      <c r="A20" t="s">
        <v>100</v>
      </c>
      <c r="B20" s="12" t="s">
        <v>77</v>
      </c>
      <c r="C20" s="12" t="s">
        <v>78</v>
      </c>
      <c r="D20" t="s">
        <v>79</v>
      </c>
      <c r="E20" t="s">
        <v>72</v>
      </c>
    </row>
    <row r="21" spans="1:10">
      <c r="A21" t="s">
        <v>100</v>
      </c>
      <c r="B21" t="s">
        <v>80</v>
      </c>
      <c r="C21" s="12" t="s">
        <v>81</v>
      </c>
      <c r="D21" t="s">
        <v>82</v>
      </c>
      <c r="E21" t="s">
        <v>72</v>
      </c>
      <c r="F21" s="69">
        <f ca="1" xml:space="preserve"> IF( SUMIFS( 'h. Enhanced Thresholds'!D:D, 'h. Enhanced Thresholds'!$C:$C, $A21, 'h. Enhanced Thresholds'!$I:$I, $B21 ) = 0, "##BLANK", SUMIFS( 'h. Enhanced Thresholds'!D:D, 'h. Enhanced Thresholds'!$C:$C, $A21, 'h. Enhanced Thresholds'!$I:$I, $B21 ) )</f>
        <v>1.8444930555555549E-3</v>
      </c>
      <c r="G21" s="69">
        <f ca="1" xml:space="preserve"> IF( SUMIFS( 'h. Enhanced Thresholds'!E:E, 'h. Enhanced Thresholds'!$C:$C, $A21, 'h. Enhanced Thresholds'!$I:$I, $B21 ) = 0, "##BLANK", SUMIFS( 'h. Enhanced Thresholds'!E:E, 'h. Enhanced Thresholds'!$C:$C, $A21, 'h. Enhanced Thresholds'!$I:$I, $B21 ) )</f>
        <v>1.8444930555555549E-3</v>
      </c>
      <c r="H21" s="69">
        <f ca="1" xml:space="preserve"> IF( SUMIFS( 'h. Enhanced Thresholds'!F:F, 'h. Enhanced Thresholds'!$C:$C, $A21, 'h. Enhanced Thresholds'!$I:$I, $B21 ) = 0, "##BLANK", SUMIFS( 'h. Enhanced Thresholds'!F:F, 'h. Enhanced Thresholds'!$C:$C, $A21, 'h. Enhanced Thresholds'!$I:$I, $B21 ) )</f>
        <v>1.8444930555555549E-3</v>
      </c>
      <c r="I21" s="69">
        <f ca="1" xml:space="preserve"> IF( SUMIFS( 'h. Enhanced Thresholds'!G:G, 'h. Enhanced Thresholds'!$C:$C, $A21, 'h. Enhanced Thresholds'!$I:$I, $B21 ) = 0, "##BLANK", SUMIFS( 'h. Enhanced Thresholds'!G:G, 'h. Enhanced Thresholds'!$C:$C, $A21, 'h. Enhanced Thresholds'!$I:$I, $B21 ) )</f>
        <v>1.8444930555555549E-3</v>
      </c>
      <c r="J21" s="69">
        <f ca="1" xml:space="preserve"> IF( SUMIFS( 'h. Enhanced Thresholds'!H:H, 'h. Enhanced Thresholds'!$C:$C, $A21, 'h. Enhanced Thresholds'!$I:$I, $B21 ) = 0, "##BLANK", SUMIFS( 'h. Enhanced Thresholds'!H:H, 'h. Enhanced Thresholds'!$C:$C, $A21, 'h. Enhanced Thresholds'!$I:$I, $B21 ) )</f>
        <v>1.8444930555555549E-3</v>
      </c>
    </row>
    <row r="22" spans="1:10">
      <c r="A22" t="s">
        <v>100</v>
      </c>
      <c r="B22" t="s">
        <v>83</v>
      </c>
      <c r="C22" s="12" t="s">
        <v>84</v>
      </c>
      <c r="D22" t="s">
        <v>85</v>
      </c>
      <c r="E22" t="s">
        <v>72</v>
      </c>
      <c r="F22" s="102">
        <f ca="1" xml:space="preserve"> IF( SUMIFS( 'h. Enhanced Thresholds'!D:D, 'h. Enhanced Thresholds'!$C:$C, $A22, 'h. Enhanced Thresholds'!$I:$I, $B22 ) = 0, "##BLANK", SUMIFS( 'h. Enhanced Thresholds'!D:D, 'h. Enhanced Thresholds'!$C:$C, $A22, 'h. Enhanced Thresholds'!$I:$I, $B22 ) )</f>
        <v>-7.9571265704593497E-2</v>
      </c>
      <c r="G22" s="102">
        <f ca="1" xml:space="preserve"> IF( SUMIFS( 'h. Enhanced Thresholds'!E:E, 'h. Enhanced Thresholds'!$C:$C, $A22, 'h. Enhanced Thresholds'!$I:$I, $B22 ) = 0, "##BLANK", SUMIFS( 'h. Enhanced Thresholds'!E:E, 'h. Enhanced Thresholds'!$C:$C, $A22, 'h. Enhanced Thresholds'!$I:$I, $B22 ) )</f>
        <v>1.7972088941722753E-2</v>
      </c>
      <c r="H22" s="102">
        <f ca="1" xml:space="preserve"> IF( SUMIFS( 'h. Enhanced Thresholds'!F:F, 'h. Enhanced Thresholds'!$C:$C, $A22, 'h. Enhanced Thresholds'!$I:$I, $B22 ) = 0, "##BLANK", SUMIFS( 'h. Enhanced Thresholds'!F:F, 'h. Enhanced Thresholds'!$C:$C, $A22, 'h. Enhanced Thresholds'!$I:$I, $B22 ) )</f>
        <v>8.6878502041926708E-2</v>
      </c>
      <c r="I22" s="102">
        <f ca="1" xml:space="preserve"> IF( SUMIFS( 'h. Enhanced Thresholds'!G:G, 'h. Enhanced Thresholds'!$C:$C, $A22, 'h. Enhanced Thresholds'!$I:$I, $B22 ) = 0, "##BLANK", SUMIFS( 'h. Enhanced Thresholds'!G:G, 'h. Enhanced Thresholds'!$C:$C, $A22, 'h. Enhanced Thresholds'!$I:$I, $B22 ) )</f>
        <v>0.15345366150989026</v>
      </c>
      <c r="J22" s="102">
        <f ca="1" xml:space="preserve"> IF( SUMIFS( 'h. Enhanced Thresholds'!H:H, 'h. Enhanced Thresholds'!$C:$C, $A22, 'h. Enhanced Thresholds'!$I:$I, $B22 ) = 0, "##BLANK", SUMIFS( 'h. Enhanced Thresholds'!H:H, 'h. Enhanced Thresholds'!$C:$C, $A22, 'h. Enhanced Thresholds'!$I:$I, $B22 ) )</f>
        <v>0.2174845910048242</v>
      </c>
    </row>
    <row r="23" spans="1:10">
      <c r="A23" t="s">
        <v>100</v>
      </c>
      <c r="B23" t="s">
        <v>86</v>
      </c>
      <c r="C23" s="12" t="s">
        <v>87</v>
      </c>
      <c r="D23" t="s">
        <v>85</v>
      </c>
      <c r="E23" t="s">
        <v>72</v>
      </c>
      <c r="F23" s="102">
        <f xml:space="preserve"> IF( SUMIFS( 'h. Enhanced Thresholds'!D:D, 'h. Enhanced Thresholds'!$C:$C, $A23, 'h. Enhanced Thresholds'!$I:$I, $B23 ) = 0, "##BLANK", SUMIFS( 'h. Enhanced Thresholds'!D:D, 'h. Enhanced Thresholds'!$C:$C, $A23, 'h. Enhanced Thresholds'!$I:$I, $B23 ) )</f>
        <v>1.7719057423930318E-2</v>
      </c>
      <c r="G23" s="102">
        <f xml:space="preserve"> IF( SUMIFS( 'h. Enhanced Thresholds'!E:E, 'h. Enhanced Thresholds'!$C:$C, $A23, 'h. Enhanced Thresholds'!$I:$I, $B23 ) = 0, "##BLANK", SUMIFS( 'h. Enhanced Thresholds'!E:E, 'h. Enhanced Thresholds'!$C:$C, $A23, 'h. Enhanced Thresholds'!$I:$I, $B23 ) )</f>
        <v>4.8112560054907272E-2</v>
      </c>
      <c r="H23" s="102">
        <f xml:space="preserve"> IF( SUMIFS( 'h. Enhanced Thresholds'!F:F, 'h. Enhanced Thresholds'!$C:$C, $A23, 'h. Enhanced Thresholds'!$I:$I, $B23 ) = 0, "##BLANK", SUMIFS( 'h. Enhanced Thresholds'!F:F, 'h. Enhanced Thresholds'!$C:$C, $A23, 'h. Enhanced Thresholds'!$I:$I, $B23 ) )</f>
        <v>7.1054678563257867E-2</v>
      </c>
      <c r="I23" s="102">
        <f xml:space="preserve"> IF( SUMIFS( 'h. Enhanced Thresholds'!G:G, 'h. Enhanced Thresholds'!$C:$C, $A23, 'h. Enhanced Thresholds'!$I:$I, $B23 ) = 0, "##BLANK", SUMIFS( 'h. Enhanced Thresholds'!G:G, 'h. Enhanced Thresholds'!$C:$C, $A23, 'h. Enhanced Thresholds'!$I:$I, $B23 ) )</f>
        <v>8.4369709448638752E-2</v>
      </c>
      <c r="J23" s="102">
        <f xml:space="preserve"> IF( SUMIFS( 'h. Enhanced Thresholds'!H:H, 'h. Enhanced Thresholds'!$C:$C, $A23, 'h. Enhanced Thresholds'!$I:$I, $B23 ) = 0, "##BLANK", SUMIFS( 'h. Enhanced Thresholds'!H:H, 'h. Enhanced Thresholds'!$C:$C, $A23, 'h. Enhanced Thresholds'!$I:$I, $B23 ) )</f>
        <v>9.7240905971173519E-2</v>
      </c>
    </row>
    <row r="24" spans="1:10">
      <c r="A24" t="s">
        <v>100</v>
      </c>
      <c r="B24" t="s">
        <v>88</v>
      </c>
      <c r="C24" s="12" t="s">
        <v>89</v>
      </c>
      <c r="D24" t="s">
        <v>79</v>
      </c>
      <c r="E24" t="s">
        <v>72</v>
      </c>
      <c r="F24" s="70">
        <f ca="1" xml:space="preserve"> IF( SUMIFS( 'h. Enhanced Thresholds'!D:D, 'h. Enhanced Thresholds'!$C:$C, $A24, 'h. Enhanced Thresholds'!$I:$I, $B24 ) = 0, "##BLANK", SUMIFS( 'h. Enhanced Thresholds'!D:D, 'h. Enhanced Thresholds'!$C:$C, $A24, 'h. Enhanced Thresholds'!$I:$I, $B24 ) )</f>
        <v>1.0563342758726919</v>
      </c>
      <c r="G24" s="70">
        <f ca="1" xml:space="preserve"> IF( SUMIFS( 'h. Enhanced Thresholds'!E:E, 'h. Enhanced Thresholds'!$C:$C, $A24, 'h. Enhanced Thresholds'!$I:$I, $B24 ) = 0, "##BLANK", SUMIFS( 'h. Enhanced Thresholds'!E:E, 'h. Enhanced Thresholds'!$C:$C, $A24, 'h. Enhanced Thresholds'!$I:$I, $B24 ) )</f>
        <v>0.99955951139644983</v>
      </c>
      <c r="H24" s="70">
        <f ca="1" xml:space="preserve"> IF( SUMIFS( 'h. Enhanced Thresholds'!F:F, 'h. Enhanced Thresholds'!$C:$C, $A24, 'h. Enhanced Thresholds'!$I:$I, $B24 ) = 0, "##BLANK", SUMIFS( 'h. Enhanced Thresholds'!F:F, 'h. Enhanced Thresholds'!$C:$C, $A24, 'h. Enhanced Thresholds'!$I:$I, $B24 ) )</f>
        <v>0.94278474692020775</v>
      </c>
      <c r="I24" s="70">
        <f ca="1" xml:space="preserve"> IF( SUMIFS( 'h. Enhanced Thresholds'!G:G, 'h. Enhanced Thresholds'!$C:$C, $A24, 'h. Enhanced Thresholds'!$I:$I, $B24 ) = 0, "##BLANK", SUMIFS( 'h. Enhanced Thresholds'!G:G, 'h. Enhanced Thresholds'!$C:$C, $A24, 'h. Enhanced Thresholds'!$I:$I, $B24 ) )</f>
        <v>0.88600998244396578</v>
      </c>
      <c r="J24" s="70">
        <f ca="1" xml:space="preserve"> IF( SUMIFS( 'h. Enhanced Thresholds'!H:H, 'h. Enhanced Thresholds'!$C:$C, $A24, 'h. Enhanced Thresholds'!$I:$I, $B24 ) = 0, "##BLANK", SUMIFS( 'h. Enhanced Thresholds'!H:H, 'h. Enhanced Thresholds'!$C:$C, $A24, 'h. Enhanced Thresholds'!$I:$I, $B24 ) )</f>
        <v>0.82937007489047054</v>
      </c>
    </row>
    <row r="25" spans="1:10">
      <c r="A25" t="s">
        <v>100</v>
      </c>
      <c r="B25" t="s">
        <v>90</v>
      </c>
      <c r="C25" s="12" t="s">
        <v>91</v>
      </c>
      <c r="D25" t="s">
        <v>79</v>
      </c>
      <c r="E25" t="s">
        <v>72</v>
      </c>
      <c r="F25" s="70">
        <f ca="1" xml:space="preserve"> IF( SUMIFS( 'h. Enhanced Thresholds'!D:D, 'h. Enhanced Thresholds'!$C:$C, $A25, 'h. Enhanced Thresholds'!$I:$I, $B25 ) = 0, "##BLANK", SUMIFS( 'h. Enhanced Thresholds'!D:D, 'h. Enhanced Thresholds'!$C:$C, $A25, 'h. Enhanced Thresholds'!$I:$I, $B25 ) )</f>
        <v>18.845183439092779</v>
      </c>
      <c r="G25" s="70">
        <f ca="1" xml:space="preserve"> IF( SUMIFS( 'h. Enhanced Thresholds'!E:E, 'h. Enhanced Thresholds'!$C:$C, $A25, 'h. Enhanced Thresholds'!$I:$I, $B25 ) = 0, "##BLANK", SUMIFS( 'h. Enhanced Thresholds'!E:E, 'h. Enhanced Thresholds'!$C:$C, $A25, 'h. Enhanced Thresholds'!$I:$I, $B25 ) )</f>
        <v>17.895183439092779</v>
      </c>
      <c r="H25" s="70">
        <f ca="1" xml:space="preserve"> IF( SUMIFS( 'h. Enhanced Thresholds'!F:F, 'h. Enhanced Thresholds'!$C:$C, $A25, 'h. Enhanced Thresholds'!$I:$I, $B25 ) = 0, "##BLANK", SUMIFS( 'h. Enhanced Thresholds'!F:F, 'h. Enhanced Thresholds'!$C:$C, $A25, 'h. Enhanced Thresholds'!$I:$I, $B25 ) )</f>
        <v>16.94518343909278</v>
      </c>
      <c r="I25" s="70">
        <f ca="1" xml:space="preserve"> IF( SUMIFS( 'h. Enhanced Thresholds'!G:G, 'h. Enhanced Thresholds'!$C:$C, $A25, 'h. Enhanced Thresholds'!$I:$I, $B25 ) = 0, "##BLANK", SUMIFS( 'h. Enhanced Thresholds'!G:G, 'h. Enhanced Thresholds'!$C:$C, $A25, 'h. Enhanced Thresholds'!$I:$I, $B25 ) )</f>
        <v>15.995183439092781</v>
      </c>
      <c r="J25" s="70">
        <f ca="1" xml:space="preserve"> IF( SUMIFS( 'h. Enhanced Thresholds'!H:H, 'h. Enhanced Thresholds'!$C:$C, $A25, 'h. Enhanced Thresholds'!$I:$I, $B25 ) = 0, "##BLANK", SUMIFS( 'h. Enhanced Thresholds'!H:H, 'h. Enhanced Thresholds'!$C:$C, $A25, 'h. Enhanced Thresholds'!$I:$I, $B25 ) )</f>
        <v>15.055183439092779</v>
      </c>
    </row>
    <row r="26" spans="1:10">
      <c r="A26" t="s">
        <v>100</v>
      </c>
      <c r="B26" t="s">
        <v>92</v>
      </c>
      <c r="C26" s="12" t="s">
        <v>93</v>
      </c>
      <c r="D26" t="s">
        <v>85</v>
      </c>
      <c r="E26" t="s">
        <v>72</v>
      </c>
      <c r="F26" s="102" t="str">
        <f xml:space="preserve"> IF( SUMIFS( 'h. Enhanced Thresholds'!D:D, 'h. Enhanced Thresholds'!$C:$C, $A26, 'h. Enhanced Thresholds'!$I:$I, $B26 ) = 0, "##BLANK", SUMIFS( 'h. Enhanced Thresholds'!D:D, 'h. Enhanced Thresholds'!$C:$C, $A26, 'h. Enhanced Thresholds'!$I:$I, $B26 ) )</f>
        <v>##BLANK</v>
      </c>
      <c r="G26" s="102" t="str">
        <f xml:space="preserve"> IF( SUMIFS( 'h. Enhanced Thresholds'!E:E, 'h. Enhanced Thresholds'!$C:$C, $A26, 'h. Enhanced Thresholds'!$I:$I, $B26 ) = 0, "##BLANK", SUMIFS( 'h. Enhanced Thresholds'!E:E, 'h. Enhanced Thresholds'!$C:$C, $A26, 'h. Enhanced Thresholds'!$I:$I, $B26 ) )</f>
        <v>##BLANK</v>
      </c>
      <c r="H26" s="102" t="str">
        <f xml:space="preserve"> IF( SUMIFS( 'h. Enhanced Thresholds'!F:F, 'h. Enhanced Thresholds'!$C:$C, $A26, 'h. Enhanced Thresholds'!$I:$I, $B26 ) = 0, "##BLANK", SUMIFS( 'h. Enhanced Thresholds'!F:F, 'h. Enhanced Thresholds'!$C:$C, $A26, 'h. Enhanced Thresholds'!$I:$I, $B26 ) )</f>
        <v>##BLANK</v>
      </c>
      <c r="I26" s="102" t="str">
        <f xml:space="preserve"> IF( SUMIFS( 'h. Enhanced Thresholds'!G:G, 'h. Enhanced Thresholds'!$C:$C, $A26, 'h. Enhanced Thresholds'!$I:$I, $B26 ) = 0, "##BLANK", SUMIFS( 'h. Enhanced Thresholds'!G:G, 'h. Enhanced Thresholds'!$C:$C, $A26, 'h. Enhanced Thresholds'!$I:$I, $B26 ) )</f>
        <v>##BLANK</v>
      </c>
      <c r="J26" s="102" t="str">
        <f xml:space="preserve"> IF( SUMIFS( 'h. Enhanced Thresholds'!H:H, 'h. Enhanced Thresholds'!$C:$C, $A26, 'h. Enhanced Thresholds'!$I:$I, $B26 ) = 0, "##BLANK", SUMIFS( 'h. Enhanced Thresholds'!H:H, 'h. Enhanced Thresholds'!$C:$C, $A26, 'h. Enhanced Thresholds'!$I:$I, $B26 ) )</f>
        <v>##BLANK</v>
      </c>
    </row>
    <row r="27" spans="1:10">
      <c r="A27" t="s">
        <v>100</v>
      </c>
      <c r="B27" t="s">
        <v>94</v>
      </c>
      <c r="C27" s="12" t="s">
        <v>95</v>
      </c>
      <c r="D27" t="s">
        <v>85</v>
      </c>
      <c r="E27" t="s">
        <v>72</v>
      </c>
      <c r="F27" s="102" t="str">
        <f xml:space="preserve"> IF( SUMIFS( 'h. Enhanced Thresholds'!D:D, 'h. Enhanced Thresholds'!$C:$C, $A27, 'h. Enhanced Thresholds'!$I:$I, $B27 ) = 0, "##BLANK", SUMIFS( 'h. Enhanced Thresholds'!D:D, 'h. Enhanced Thresholds'!$C:$C, $A27, 'h. Enhanced Thresholds'!$I:$I, $B27 ) )</f>
        <v>##BLANK</v>
      </c>
      <c r="G27" s="102" t="str">
        <f xml:space="preserve"> IF( SUMIFS( 'h. Enhanced Thresholds'!E:E, 'h. Enhanced Thresholds'!$C:$C, $A27, 'h. Enhanced Thresholds'!$I:$I, $B27 ) = 0, "##BLANK", SUMIFS( 'h. Enhanced Thresholds'!E:E, 'h. Enhanced Thresholds'!$C:$C, $A27, 'h. Enhanced Thresholds'!$I:$I, $B27 ) )</f>
        <v>##BLANK</v>
      </c>
      <c r="H27" s="102" t="str">
        <f xml:space="preserve"> IF( SUMIFS( 'h. Enhanced Thresholds'!F:F, 'h. Enhanced Thresholds'!$C:$C, $A27, 'h. Enhanced Thresholds'!$I:$I, $B27 ) = 0, "##BLANK", SUMIFS( 'h. Enhanced Thresholds'!F:F, 'h. Enhanced Thresholds'!$C:$C, $A27, 'h. Enhanced Thresholds'!$I:$I, $B27 ) )</f>
        <v>##BLANK</v>
      </c>
      <c r="I27" s="102" t="str">
        <f xml:space="preserve"> IF( SUMIFS( 'h. Enhanced Thresholds'!G:G, 'h. Enhanced Thresholds'!$C:$C, $A27, 'h. Enhanced Thresholds'!$I:$I, $B27 ) = 0, "##BLANK", SUMIFS( 'h. Enhanced Thresholds'!G:G, 'h. Enhanced Thresholds'!$C:$C, $A27, 'h. Enhanced Thresholds'!$I:$I, $B27 ) )</f>
        <v>##BLANK</v>
      </c>
      <c r="J27" s="102" t="str">
        <f xml:space="preserve"> IF( SUMIFS( 'h. Enhanced Thresholds'!H:H, 'h. Enhanced Thresholds'!$C:$C, $A27, 'h. Enhanced Thresholds'!$I:$I, $B27 ) = 0, "##BLANK", SUMIFS( 'h. Enhanced Thresholds'!H:H, 'h. Enhanced Thresholds'!$C:$C, $A27, 'h. Enhanced Thresholds'!$I:$I, $B27 ) )</f>
        <v>##BLANK</v>
      </c>
    </row>
    <row r="28" spans="1:10">
      <c r="A28" t="s">
        <v>100</v>
      </c>
      <c r="B28" t="s">
        <v>96</v>
      </c>
      <c r="C28" s="12" t="s">
        <v>97</v>
      </c>
      <c r="D28" t="s">
        <v>85</v>
      </c>
      <c r="E28" t="s">
        <v>72</v>
      </c>
      <c r="F28" s="102" t="str">
        <f xml:space="preserve"> IF( SUMIFS( 'h. Enhanced Thresholds'!D:D, 'h. Enhanced Thresholds'!$C:$C, $A28, 'h. Enhanced Thresholds'!$I:$I, $B28 ) = 0, "##BLANK", SUMIFS( 'h. Enhanced Thresholds'!D:D, 'h. Enhanced Thresholds'!$C:$C, $A28, 'h. Enhanced Thresholds'!$I:$I, $B28 ) )</f>
        <v>##BLANK</v>
      </c>
      <c r="G28" s="102" t="str">
        <f xml:space="preserve"> IF( SUMIFS( 'h. Enhanced Thresholds'!E:E, 'h. Enhanced Thresholds'!$C:$C, $A28, 'h. Enhanced Thresholds'!$I:$I, $B28 ) = 0, "##BLANK", SUMIFS( 'h. Enhanced Thresholds'!E:E, 'h. Enhanced Thresholds'!$C:$C, $A28, 'h. Enhanced Thresholds'!$I:$I, $B28 ) )</f>
        <v>##BLANK</v>
      </c>
      <c r="H28" s="102" t="str">
        <f xml:space="preserve"> IF( SUMIFS( 'h. Enhanced Thresholds'!F:F, 'h. Enhanced Thresholds'!$C:$C, $A28, 'h. Enhanced Thresholds'!$I:$I, $B28 ) = 0, "##BLANK", SUMIFS( 'h. Enhanced Thresholds'!F:F, 'h. Enhanced Thresholds'!$C:$C, $A28, 'h. Enhanced Thresholds'!$I:$I, $B28 ) )</f>
        <v>##BLANK</v>
      </c>
      <c r="I28" s="102" t="str">
        <f xml:space="preserve"> IF( SUMIFS( 'h. Enhanced Thresholds'!G:G, 'h. Enhanced Thresholds'!$C:$C, $A28, 'h. Enhanced Thresholds'!$I:$I, $B28 ) = 0, "##BLANK", SUMIFS( 'h. Enhanced Thresholds'!G:G, 'h. Enhanced Thresholds'!$C:$C, $A28, 'h. Enhanced Thresholds'!$I:$I, $B28 ) )</f>
        <v>##BLANK</v>
      </c>
      <c r="J28" s="102" t="str">
        <f xml:space="preserve"> IF( SUMIFS( 'h. Enhanced Thresholds'!H:H, 'h. Enhanced Thresholds'!$C:$C, $A28, 'h. Enhanced Thresholds'!$I:$I, $B28 ) = 0, "##BLANK", SUMIFS( 'h. Enhanced Thresholds'!H:H, 'h. Enhanced Thresholds'!$C:$C, $A28, 'h. Enhanced Thresholds'!$I:$I, $B28 ) )</f>
        <v>##BLANK</v>
      </c>
    </row>
    <row r="29" spans="1:10">
      <c r="A29" t="s">
        <v>100</v>
      </c>
      <c r="B29" t="s">
        <v>98</v>
      </c>
      <c r="C29" s="12" t="s">
        <v>99</v>
      </c>
      <c r="D29" t="s">
        <v>85</v>
      </c>
      <c r="E29" t="s">
        <v>72</v>
      </c>
      <c r="F29" s="102" t="str">
        <f xml:space="preserve"> IF( SUMIFS( 'h. Enhanced Thresholds'!D:D, 'h. Enhanced Thresholds'!$C:$C, $A29, 'h. Enhanced Thresholds'!$I:$I, $B29 ) = 0, "##BLANK", SUMIFS( 'h. Enhanced Thresholds'!D:D, 'h. Enhanced Thresholds'!$C:$C, $A29, 'h. Enhanced Thresholds'!$I:$I, $B29 ) )</f>
        <v>##BLANK</v>
      </c>
      <c r="G29" s="102" t="str">
        <f xml:space="preserve"> IF( SUMIFS( 'h. Enhanced Thresholds'!E:E, 'h. Enhanced Thresholds'!$C:$C, $A29, 'h. Enhanced Thresholds'!$I:$I, $B29 ) = 0, "##BLANK", SUMIFS( 'h. Enhanced Thresholds'!E:E, 'h. Enhanced Thresholds'!$C:$C, $A29, 'h. Enhanced Thresholds'!$I:$I, $B29 ) )</f>
        <v>##BLANK</v>
      </c>
      <c r="H29" s="102" t="str">
        <f xml:space="preserve"> IF( SUMIFS( 'h. Enhanced Thresholds'!F:F, 'h. Enhanced Thresholds'!$C:$C, $A29, 'h. Enhanced Thresholds'!$I:$I, $B29 ) = 0, "##BLANK", SUMIFS( 'h. Enhanced Thresholds'!F:F, 'h. Enhanced Thresholds'!$C:$C, $A29, 'h. Enhanced Thresholds'!$I:$I, $B29 ) )</f>
        <v>##BLANK</v>
      </c>
      <c r="I29" s="102" t="str">
        <f xml:space="preserve"> IF( SUMIFS( 'h. Enhanced Thresholds'!G:G, 'h. Enhanced Thresholds'!$C:$C, $A29, 'h. Enhanced Thresholds'!$I:$I, $B29 ) = 0, "##BLANK", SUMIFS( 'h. Enhanced Thresholds'!G:G, 'h. Enhanced Thresholds'!$C:$C, $A29, 'h. Enhanced Thresholds'!$I:$I, $B29 ) )</f>
        <v>##BLANK</v>
      </c>
      <c r="J29" s="102" t="str">
        <f xml:space="preserve"> IF( SUMIFS( 'h. Enhanced Thresholds'!H:H, 'h. Enhanced Thresholds'!$C:$C, $A29, 'h. Enhanced Thresholds'!$I:$I, $B29 ) = 0, "##BLANK", SUMIFS( 'h. Enhanced Thresholds'!H:H, 'h. Enhanced Thresholds'!$C:$C, $A29, 'h. Enhanced Thresholds'!$I:$I, $B29 ) )</f>
        <v>##BLANK</v>
      </c>
    </row>
    <row r="30" spans="1:10">
      <c r="A30" t="s">
        <v>101</v>
      </c>
      <c r="B30" s="12" t="s">
        <v>69</v>
      </c>
      <c r="C30" s="12" t="s">
        <v>70</v>
      </c>
      <c r="D30" t="s">
        <v>71</v>
      </c>
      <c r="E30" t="s">
        <v>72</v>
      </c>
      <c r="F30" t="str">
        <f ca="1">CONCATENATE("[…]", TEXT(NOW(),"dd/mm/yyy hh:mm:ss"))</f>
        <v>[…]02/04/2026 16:21:08</v>
      </c>
      <c r="G30" t="str">
        <f ca="1">CONCATENATE("[…]", TEXT(NOW(),"dd/mm/yyy hh:mm:ss"))</f>
        <v>[…]02/04/2026 16:21:08</v>
      </c>
      <c r="H30" t="str">
        <f ca="1">CONCATENATE("[…]", TEXT(NOW(),"dd/mm/yyy hh:mm:ss"))</f>
        <v>[…]02/04/2026 16:21:08</v>
      </c>
      <c r="I30" t="str">
        <f ca="1">CONCATENATE("[…]", TEXT(NOW(),"dd/mm/yyy hh:mm:ss"))</f>
        <v>[…]02/04/2026 16:21:08</v>
      </c>
      <c r="J30" t="str">
        <f ca="1">CONCATENATE("[…]", TEXT(NOW(),"dd/mm/yyy hh:mm:ss"))</f>
        <v>[…]02/04/2026 16:21:08</v>
      </c>
    </row>
    <row r="31" spans="1:10">
      <c r="A31" t="s">
        <v>101</v>
      </c>
      <c r="B31" s="12" t="s">
        <v>73</v>
      </c>
      <c r="C31" s="12" t="s">
        <v>74</v>
      </c>
      <c r="D31" t="s">
        <v>71</v>
      </c>
      <c r="E31" t="s">
        <v>72</v>
      </c>
      <c r="F31" t="str">
        <f ca="1">MID(CELL("filename"),SEARCH("[",CELL("filename"))+1,SEARCH("]",CELL("filename"))-SEARCH("[",CELL("filename"))-1)</f>
        <v>PR24-CMA-OC07-ODI-rates-Enhanced-thresholds-v2.xlsx</v>
      </c>
      <c r="G31" t="str">
        <f ca="1">MID(CELL("filename"),SEARCH("[",CELL("filename"))+1,SEARCH("]",CELL("filename"))-SEARCH("[",CELL("filename"))-1)</f>
        <v>PR24-CMA-OC07-ODI-rates-Enhanced-thresholds-v2.xlsx</v>
      </c>
      <c r="H31" t="str">
        <f ca="1">MID(CELL("filename"),SEARCH("[",CELL("filename"))+1,SEARCH("]",CELL("filename"))-SEARCH("[",CELL("filename"))-1)</f>
        <v>PR24-CMA-OC07-ODI-rates-Enhanced-thresholds-v2.xlsx</v>
      </c>
      <c r="I31" t="str">
        <f ca="1">MID(CELL("filename"),SEARCH("[",CELL("filename"))+1,SEARCH("]",CELL("filename"))-SEARCH("[",CELL("filename"))-1)</f>
        <v>PR24-CMA-OC07-ODI-rates-Enhanced-thresholds-v2.xlsx</v>
      </c>
      <c r="J31" t="str">
        <f ca="1">MID(CELL("filename"),SEARCH("[",CELL("filename"))+1,SEARCH("]",CELL("filename"))-SEARCH("[",CELL("filename"))-1)</f>
        <v>PR24-CMA-OC07-ODI-rates-Enhanced-thresholds-v2.xlsx</v>
      </c>
    </row>
    <row r="32" spans="1:10">
      <c r="A32" t="s">
        <v>101</v>
      </c>
      <c r="B32" s="12" t="s">
        <v>75</v>
      </c>
      <c r="C32" s="12" t="s">
        <v>76</v>
      </c>
      <c r="D32" t="s">
        <v>71</v>
      </c>
      <c r="E32" t="s">
        <v>72</v>
      </c>
      <c r="F32" t="s">
        <v>46</v>
      </c>
      <c r="G32" t="s">
        <v>46</v>
      </c>
      <c r="H32" t="s">
        <v>46</v>
      </c>
      <c r="I32" t="s">
        <v>46</v>
      </c>
      <c r="J32" t="s">
        <v>46</v>
      </c>
    </row>
    <row r="33" spans="1:10">
      <c r="A33" t="s">
        <v>101</v>
      </c>
      <c r="B33" s="12" t="s">
        <v>77</v>
      </c>
      <c r="C33" s="12" t="s">
        <v>78</v>
      </c>
      <c r="D33" t="s">
        <v>79</v>
      </c>
      <c r="E33" t="s">
        <v>72</v>
      </c>
    </row>
    <row r="34" spans="1:10">
      <c r="A34" t="s">
        <v>101</v>
      </c>
      <c r="B34" t="s">
        <v>80</v>
      </c>
      <c r="C34" s="12" t="s">
        <v>81</v>
      </c>
      <c r="D34" t="s">
        <v>82</v>
      </c>
      <c r="E34" t="s">
        <v>72</v>
      </c>
      <c r="F34" s="69">
        <f ca="1" xml:space="preserve"> IF( SUMIFS( 'h. Enhanced Thresholds'!D:D, 'h. Enhanced Thresholds'!$C:$C, $A34, 'h. Enhanced Thresholds'!$I:$I, $B34 ) = 0, "##BLANK", SUMIFS( 'h. Enhanced Thresholds'!D:D, 'h. Enhanced Thresholds'!$C:$C, $A34, 'h. Enhanced Thresholds'!$I:$I, $B34 ) )</f>
        <v>1.8444930555555549E-3</v>
      </c>
      <c r="G34" s="69">
        <f ca="1" xml:space="preserve"> IF( SUMIFS( 'h. Enhanced Thresholds'!E:E, 'h. Enhanced Thresholds'!$C:$C, $A34, 'h. Enhanced Thresholds'!$I:$I, $B34 ) = 0, "##BLANK", SUMIFS( 'h. Enhanced Thresholds'!E:E, 'h. Enhanced Thresholds'!$C:$C, $A34, 'h. Enhanced Thresholds'!$I:$I, $B34 ) )</f>
        <v>1.8444930555555549E-3</v>
      </c>
      <c r="H34" s="69">
        <f ca="1" xml:space="preserve"> IF( SUMIFS( 'h. Enhanced Thresholds'!F:F, 'h. Enhanced Thresholds'!$C:$C, $A34, 'h. Enhanced Thresholds'!$I:$I, $B34 ) = 0, "##BLANK", SUMIFS( 'h. Enhanced Thresholds'!F:F, 'h. Enhanced Thresholds'!$C:$C, $A34, 'h. Enhanced Thresholds'!$I:$I, $B34 ) )</f>
        <v>1.8444930555555549E-3</v>
      </c>
      <c r="I34" s="69">
        <f ca="1" xml:space="preserve"> IF( SUMIFS( 'h. Enhanced Thresholds'!G:G, 'h. Enhanced Thresholds'!$C:$C, $A34, 'h. Enhanced Thresholds'!$I:$I, $B34 ) = 0, "##BLANK", SUMIFS( 'h. Enhanced Thresholds'!G:G, 'h. Enhanced Thresholds'!$C:$C, $A34, 'h. Enhanced Thresholds'!$I:$I, $B34 ) )</f>
        <v>1.8444930555555549E-3</v>
      </c>
      <c r="J34" s="69">
        <f ca="1" xml:space="preserve"> IF( SUMIFS( 'h. Enhanced Thresholds'!H:H, 'h. Enhanced Thresholds'!$C:$C, $A34, 'h. Enhanced Thresholds'!$I:$I, $B34 ) = 0, "##BLANK", SUMIFS( 'h. Enhanced Thresholds'!H:H, 'h. Enhanced Thresholds'!$C:$C, $A34, 'h. Enhanced Thresholds'!$I:$I, $B34 ) )</f>
        <v>1.8444930555555549E-3</v>
      </c>
    </row>
    <row r="35" spans="1:10">
      <c r="A35" t="s">
        <v>101</v>
      </c>
      <c r="B35" t="s">
        <v>83</v>
      </c>
      <c r="C35" s="12" t="s">
        <v>84</v>
      </c>
      <c r="D35" t="s">
        <v>85</v>
      </c>
      <c r="E35" t="s">
        <v>72</v>
      </c>
      <c r="F35" s="102">
        <f ca="1" xml:space="preserve"> IF( SUMIFS( 'h. Enhanced Thresholds'!D:D, 'h. Enhanced Thresholds'!$C:$C, $A35, 'h. Enhanced Thresholds'!$I:$I, $B35 ) = 0, "##BLANK", SUMIFS( 'h. Enhanced Thresholds'!D:D, 'h. Enhanced Thresholds'!$C:$C, $A35, 'h. Enhanced Thresholds'!$I:$I, $B35 ) )</f>
        <v>0.19772696306048432</v>
      </c>
      <c r="G35" s="102">
        <f ca="1" xml:space="preserve"> IF( SUMIFS( 'h. Enhanced Thresholds'!E:E, 'h. Enhanced Thresholds'!$C:$C, $A35, 'h. Enhanced Thresholds'!$I:$I, $B35 ) = 0, "##BLANK", SUMIFS( 'h. Enhanced Thresholds'!E:E, 'h. Enhanced Thresholds'!$C:$C, $A35, 'h. Enhanced Thresholds'!$I:$I, $B35 ) )</f>
        <v>0.2593548867721428</v>
      </c>
      <c r="H35" s="102">
        <f ca="1" xml:space="preserve"> IF( SUMIFS( 'h. Enhanced Thresholds'!F:F, 'h. Enhanced Thresholds'!$C:$C, $A35, 'h. Enhanced Thresholds'!$I:$I, $B35 ) = 0, "##BLANK", SUMIFS( 'h. Enhanced Thresholds'!F:F, 'h. Enhanced Thresholds'!$C:$C, $A35, 'h. Enhanced Thresholds'!$I:$I, $B35 ) )</f>
        <v>0.2794685771898151</v>
      </c>
      <c r="I35" s="102">
        <f ca="1" xml:space="preserve"> IF( SUMIFS( 'h. Enhanced Thresholds'!G:G, 'h. Enhanced Thresholds'!$C:$C, $A35, 'h. Enhanced Thresholds'!$I:$I, $B35 ) = 0, "##BLANK", SUMIFS( 'h. Enhanced Thresholds'!G:G, 'h. Enhanced Thresholds'!$C:$C, $A35, 'h. Enhanced Thresholds'!$I:$I, $B35 ) )</f>
        <v>0.29730238933473618</v>
      </c>
      <c r="J35" s="102">
        <f ca="1" xml:space="preserve"> IF( SUMIFS( 'h. Enhanced Thresholds'!H:H, 'h. Enhanced Thresholds'!$C:$C, $A35, 'h. Enhanced Thresholds'!$I:$I, $B35 ) = 0, "##BLANK", SUMIFS( 'h. Enhanced Thresholds'!H:H, 'h. Enhanced Thresholds'!$C:$C, $A35, 'h. Enhanced Thresholds'!$I:$I, $B35 ) )</f>
        <v>0.31467844323379779</v>
      </c>
    </row>
    <row r="36" spans="1:10">
      <c r="A36" t="s">
        <v>101</v>
      </c>
      <c r="B36" t="s">
        <v>86</v>
      </c>
      <c r="C36" s="12" t="s">
        <v>87</v>
      </c>
      <c r="D36" t="s">
        <v>85</v>
      </c>
      <c r="E36" t="s">
        <v>72</v>
      </c>
      <c r="F36" s="102">
        <f xml:space="preserve"> IF( SUMIFS( 'h. Enhanced Thresholds'!D:D, 'h. Enhanced Thresholds'!$C:$C, $A36, 'h. Enhanced Thresholds'!$I:$I, $B36 ) = 0, "##BLANK", SUMIFS( 'h. Enhanced Thresholds'!D:D, 'h. Enhanced Thresholds'!$C:$C, $A36, 'h. Enhanced Thresholds'!$I:$I, $B36 ) )</f>
        <v>4.8453981385728984E-2</v>
      </c>
      <c r="G36" s="102">
        <f xml:space="preserve"> IF( SUMIFS( 'h. Enhanced Thresholds'!E:E, 'h. Enhanced Thresholds'!$C:$C, $A36, 'h. Enhanced Thresholds'!$I:$I, $B36 ) = 0, "##BLANK", SUMIFS( 'h. Enhanced Thresholds'!E:E, 'h. Enhanced Thresholds'!$C:$C, $A36, 'h. Enhanced Thresholds'!$I:$I, $B36 ) )</f>
        <v>7.702688728024798E-2</v>
      </c>
      <c r="H36" s="102">
        <f xml:space="preserve"> IF( SUMIFS( 'h. Enhanced Thresholds'!F:F, 'h. Enhanced Thresholds'!$C:$C, $A36, 'h. Enhanced Thresholds'!$I:$I, $B36 ) = 0, "##BLANK", SUMIFS( 'h. Enhanced Thresholds'!F:F, 'h. Enhanced Thresholds'!$C:$C, $A36, 'h. Enhanced Thresholds'!$I:$I, $B36 ) )</f>
        <v>0.10949586349534624</v>
      </c>
      <c r="I36" s="102">
        <f xml:space="preserve"> IF( SUMIFS( 'h. Enhanced Thresholds'!G:G, 'h. Enhanced Thresholds'!$C:$C, $A36, 'h. Enhanced Thresholds'!$I:$I, $B36 ) = 0, "##BLANK", SUMIFS( 'h. Enhanced Thresholds'!G:G, 'h. Enhanced Thresholds'!$C:$C, $A36, 'h. Enhanced Thresholds'!$I:$I, $B36 ) )</f>
        <v>0.12629782833505676</v>
      </c>
      <c r="J36" s="102">
        <f xml:space="preserve"> IF( SUMIFS( 'h. Enhanced Thresholds'!H:H, 'h. Enhanced Thresholds'!$C:$C, $A36, 'h. Enhanced Thresholds'!$I:$I, $B36 ) = 0, "##BLANK", SUMIFS( 'h. Enhanced Thresholds'!H:H, 'h. Enhanced Thresholds'!$C:$C, $A36, 'h. Enhanced Thresholds'!$I:$I, $B36 ) )</f>
        <v>0.1370811789038261</v>
      </c>
    </row>
    <row r="37" spans="1:10">
      <c r="A37" t="s">
        <v>101</v>
      </c>
      <c r="B37" t="s">
        <v>88</v>
      </c>
      <c r="C37" s="12" t="s">
        <v>89</v>
      </c>
      <c r="D37" t="s">
        <v>79</v>
      </c>
      <c r="E37" t="s">
        <v>72</v>
      </c>
      <c r="F37" s="70">
        <f ca="1" xml:space="preserve"> IF( SUMIFS( 'h. Enhanced Thresholds'!D:D, 'h. Enhanced Thresholds'!$C:$C, $A37, 'h. Enhanced Thresholds'!$I:$I, $B37 ) = 0, "##BLANK", SUMIFS( 'h. Enhanced Thresholds'!D:D, 'h. Enhanced Thresholds'!$C:$C, $A37, 'h. Enhanced Thresholds'!$I:$I, $B37 ) )</f>
        <v>1.3792469311755777</v>
      </c>
      <c r="G37" s="70">
        <f ca="1" xml:space="preserve"> IF( SUMIFS( 'h. Enhanced Thresholds'!E:E, 'h. Enhanced Thresholds'!$C:$C, $A37, 'h. Enhanced Thresholds'!$I:$I, $B37 ) = 0, "##BLANK", SUMIFS( 'h. Enhanced Thresholds'!E:E, 'h. Enhanced Thresholds'!$C:$C, $A37, 'h. Enhanced Thresholds'!$I:$I, $B37 ) )</f>
        <v>1.3792469311755777</v>
      </c>
      <c r="H37" s="70">
        <f ca="1" xml:space="preserve"> IF( SUMIFS( 'h. Enhanced Thresholds'!F:F, 'h. Enhanced Thresholds'!$C:$C, $A37, 'h. Enhanced Thresholds'!$I:$I, $B37 ) = 0, "##BLANK", SUMIFS( 'h. Enhanced Thresholds'!F:F, 'h. Enhanced Thresholds'!$C:$C, $A37, 'h. Enhanced Thresholds'!$I:$I, $B37 ) )</f>
        <v>0.91949795411705182</v>
      </c>
      <c r="I37" s="70">
        <f ca="1" xml:space="preserve"> IF( SUMIFS( 'h. Enhanced Thresholds'!G:G, 'h. Enhanced Thresholds'!$C:$C, $A37, 'h. Enhanced Thresholds'!$I:$I, $B37 ) = 0, "##BLANK", SUMIFS( 'h. Enhanced Thresholds'!G:G, 'h. Enhanced Thresholds'!$C:$C, $A37, 'h. Enhanced Thresholds'!$I:$I, $B37 ) )</f>
        <v>0.91949795411705182</v>
      </c>
      <c r="J37" s="70">
        <f ca="1" xml:space="preserve"> IF( SUMIFS( 'h. Enhanced Thresholds'!H:H, 'h. Enhanced Thresholds'!$C:$C, $A37, 'h. Enhanced Thresholds'!$I:$I, $B37 ) = 0, "##BLANK", SUMIFS( 'h. Enhanced Thresholds'!H:H, 'h. Enhanced Thresholds'!$C:$C, $A37, 'h. Enhanced Thresholds'!$I:$I, $B37 ) )</f>
        <v>0.91949795411705182</v>
      </c>
    </row>
    <row r="38" spans="1:10">
      <c r="A38" t="s">
        <v>101</v>
      </c>
      <c r="B38" t="s">
        <v>90</v>
      </c>
      <c r="C38" s="12" t="s">
        <v>91</v>
      </c>
      <c r="D38" t="s">
        <v>79</v>
      </c>
      <c r="E38" t="s">
        <v>72</v>
      </c>
      <c r="F38" s="70">
        <f ca="1" xml:space="preserve"> IF( SUMIFS( 'h. Enhanced Thresholds'!D:D, 'h. Enhanced Thresholds'!$C:$C, $A38, 'h. Enhanced Thresholds'!$I:$I, $B38 ) = 0, "##BLANK", SUMIFS( 'h. Enhanced Thresholds'!D:D, 'h. Enhanced Thresholds'!$C:$C, $A38, 'h. Enhanced Thresholds'!$I:$I, $B38 ) )</f>
        <v>15.685183439092778</v>
      </c>
      <c r="G38" s="70">
        <f ca="1" xml:space="preserve"> IF( SUMIFS( 'h. Enhanced Thresholds'!E:E, 'h. Enhanced Thresholds'!$C:$C, $A38, 'h. Enhanced Thresholds'!$I:$I, $B38 ) = 0, "##BLANK", SUMIFS( 'h. Enhanced Thresholds'!E:E, 'h. Enhanced Thresholds'!$C:$C, $A38, 'h. Enhanced Thresholds'!$I:$I, $B38 ) )</f>
        <v>15.185183439092778</v>
      </c>
      <c r="H38" s="70">
        <f ca="1" xml:space="preserve"> IF( SUMIFS( 'h. Enhanced Thresholds'!F:F, 'h. Enhanced Thresholds'!$C:$C, $A38, 'h. Enhanced Thresholds'!$I:$I, $B38 ) = 0, "##BLANK", SUMIFS( 'h. Enhanced Thresholds'!F:F, 'h. Enhanced Thresholds'!$C:$C, $A38, 'h. Enhanced Thresholds'!$I:$I, $B38 ) )</f>
        <v>14.68518343909278</v>
      </c>
      <c r="I38" s="70">
        <f ca="1" xml:space="preserve"> IF( SUMIFS( 'h. Enhanced Thresholds'!G:G, 'h. Enhanced Thresholds'!$C:$C, $A38, 'h. Enhanced Thresholds'!$I:$I, $B38 ) = 0, "##BLANK", SUMIFS( 'h. Enhanced Thresholds'!G:G, 'h. Enhanced Thresholds'!$C:$C, $A38, 'h. Enhanced Thresholds'!$I:$I, $B38 ) )</f>
        <v>14.18518343909278</v>
      </c>
      <c r="J38" s="70">
        <f ca="1" xml:space="preserve"> IF( SUMIFS( 'h. Enhanced Thresholds'!H:H, 'h. Enhanced Thresholds'!$C:$C, $A38, 'h. Enhanced Thresholds'!$I:$I, $B38 ) = 0, "##BLANK", SUMIFS( 'h. Enhanced Thresholds'!H:H, 'h. Enhanced Thresholds'!$C:$C, $A38, 'h. Enhanced Thresholds'!$I:$I, $B38 ) )</f>
        <v>13.69518343909278</v>
      </c>
    </row>
    <row r="39" spans="1:10">
      <c r="A39" t="s">
        <v>101</v>
      </c>
      <c r="B39" t="s">
        <v>92</v>
      </c>
      <c r="C39" s="12" t="s">
        <v>93</v>
      </c>
      <c r="D39" t="s">
        <v>85</v>
      </c>
      <c r="E39" t="s">
        <v>72</v>
      </c>
      <c r="F39" s="102" t="str">
        <f xml:space="preserve"> IF( SUMIFS( 'h. Enhanced Thresholds'!D:D, 'h. Enhanced Thresholds'!$C:$C, $A39, 'h. Enhanced Thresholds'!$I:$I, $B39 ) = 0, "##BLANK", SUMIFS( 'h. Enhanced Thresholds'!D:D, 'h. Enhanced Thresholds'!$C:$C, $A39, 'h. Enhanced Thresholds'!$I:$I, $B39 ) )</f>
        <v>##BLANK</v>
      </c>
      <c r="G39" s="102" t="str">
        <f xml:space="preserve"> IF( SUMIFS( 'h. Enhanced Thresholds'!E:E, 'h. Enhanced Thresholds'!$C:$C, $A39, 'h. Enhanced Thresholds'!$I:$I, $B39 ) = 0, "##BLANK", SUMIFS( 'h. Enhanced Thresholds'!E:E, 'h. Enhanced Thresholds'!$C:$C, $A39, 'h. Enhanced Thresholds'!$I:$I, $B39 ) )</f>
        <v>##BLANK</v>
      </c>
      <c r="H39" s="102" t="str">
        <f xml:space="preserve"> IF( SUMIFS( 'h. Enhanced Thresholds'!F:F, 'h. Enhanced Thresholds'!$C:$C, $A39, 'h. Enhanced Thresholds'!$I:$I, $B39 ) = 0, "##BLANK", SUMIFS( 'h. Enhanced Thresholds'!F:F, 'h. Enhanced Thresholds'!$C:$C, $A39, 'h. Enhanced Thresholds'!$I:$I, $B39 ) )</f>
        <v>##BLANK</v>
      </c>
      <c r="I39" s="102" t="str">
        <f xml:space="preserve"> IF( SUMIFS( 'h. Enhanced Thresholds'!G:G, 'h. Enhanced Thresholds'!$C:$C, $A39, 'h. Enhanced Thresholds'!$I:$I, $B39 ) = 0, "##BLANK", SUMIFS( 'h. Enhanced Thresholds'!G:G, 'h. Enhanced Thresholds'!$C:$C, $A39, 'h. Enhanced Thresholds'!$I:$I, $B39 ) )</f>
        <v>##BLANK</v>
      </c>
      <c r="J39" s="102" t="str">
        <f xml:space="preserve"> IF( SUMIFS( 'h. Enhanced Thresholds'!H:H, 'h. Enhanced Thresholds'!$C:$C, $A39, 'h. Enhanced Thresholds'!$I:$I, $B39 ) = 0, "##BLANK", SUMIFS( 'h. Enhanced Thresholds'!H:H, 'h. Enhanced Thresholds'!$C:$C, $A39, 'h. Enhanced Thresholds'!$I:$I, $B39 ) )</f>
        <v>##BLANK</v>
      </c>
    </row>
    <row r="40" spans="1:10">
      <c r="A40" t="s">
        <v>101</v>
      </c>
      <c r="B40" t="s">
        <v>94</v>
      </c>
      <c r="C40" s="12" t="s">
        <v>95</v>
      </c>
      <c r="D40" t="s">
        <v>85</v>
      </c>
      <c r="E40" t="s">
        <v>72</v>
      </c>
      <c r="F40" s="102" t="str">
        <f xml:space="preserve"> IF( SUMIFS( 'h. Enhanced Thresholds'!D:D, 'h. Enhanced Thresholds'!$C:$C, $A40, 'h. Enhanced Thresholds'!$I:$I, $B40 ) = 0, "##BLANK", SUMIFS( 'h. Enhanced Thresholds'!D:D, 'h. Enhanced Thresholds'!$C:$C, $A40, 'h. Enhanced Thresholds'!$I:$I, $B40 ) )</f>
        <v>##BLANK</v>
      </c>
      <c r="G40" s="102" t="str">
        <f xml:space="preserve"> IF( SUMIFS( 'h. Enhanced Thresholds'!E:E, 'h. Enhanced Thresholds'!$C:$C, $A40, 'h. Enhanced Thresholds'!$I:$I, $B40 ) = 0, "##BLANK", SUMIFS( 'h. Enhanced Thresholds'!E:E, 'h. Enhanced Thresholds'!$C:$C, $A40, 'h. Enhanced Thresholds'!$I:$I, $B40 ) )</f>
        <v>##BLANK</v>
      </c>
      <c r="H40" s="102" t="str">
        <f xml:space="preserve"> IF( SUMIFS( 'h. Enhanced Thresholds'!F:F, 'h. Enhanced Thresholds'!$C:$C, $A40, 'h. Enhanced Thresholds'!$I:$I, $B40 ) = 0, "##BLANK", SUMIFS( 'h. Enhanced Thresholds'!F:F, 'h. Enhanced Thresholds'!$C:$C, $A40, 'h. Enhanced Thresholds'!$I:$I, $B40 ) )</f>
        <v>##BLANK</v>
      </c>
      <c r="I40" s="102" t="str">
        <f xml:space="preserve"> IF( SUMIFS( 'h. Enhanced Thresholds'!G:G, 'h. Enhanced Thresholds'!$C:$C, $A40, 'h. Enhanced Thresholds'!$I:$I, $B40 ) = 0, "##BLANK", SUMIFS( 'h. Enhanced Thresholds'!G:G, 'h. Enhanced Thresholds'!$C:$C, $A40, 'h. Enhanced Thresholds'!$I:$I, $B40 ) )</f>
        <v>##BLANK</v>
      </c>
      <c r="J40" s="102" t="str">
        <f xml:space="preserve"> IF( SUMIFS( 'h. Enhanced Thresholds'!H:H, 'h. Enhanced Thresholds'!$C:$C, $A40, 'h. Enhanced Thresholds'!$I:$I, $B40 ) = 0, "##BLANK", SUMIFS( 'h. Enhanced Thresholds'!H:H, 'h. Enhanced Thresholds'!$C:$C, $A40, 'h. Enhanced Thresholds'!$I:$I, $B40 ) )</f>
        <v>##BLANK</v>
      </c>
    </row>
    <row r="41" spans="1:10">
      <c r="A41" t="s">
        <v>101</v>
      </c>
      <c r="B41" t="s">
        <v>96</v>
      </c>
      <c r="C41" s="12" t="s">
        <v>97</v>
      </c>
      <c r="D41" t="s">
        <v>85</v>
      </c>
      <c r="E41" t="s">
        <v>72</v>
      </c>
      <c r="F41" s="102" t="str">
        <f xml:space="preserve"> IF( SUMIFS( 'h. Enhanced Thresholds'!D:D, 'h. Enhanced Thresholds'!$C:$C, $A41, 'h. Enhanced Thresholds'!$I:$I, $B41 ) = 0, "##BLANK", SUMIFS( 'h. Enhanced Thresholds'!D:D, 'h. Enhanced Thresholds'!$C:$C, $A41, 'h. Enhanced Thresholds'!$I:$I, $B41 ) )</f>
        <v>##BLANK</v>
      </c>
      <c r="G41" s="102" t="str">
        <f xml:space="preserve"> IF( SUMIFS( 'h. Enhanced Thresholds'!E:E, 'h. Enhanced Thresholds'!$C:$C, $A41, 'h. Enhanced Thresholds'!$I:$I, $B41 ) = 0, "##BLANK", SUMIFS( 'h. Enhanced Thresholds'!E:E, 'h. Enhanced Thresholds'!$C:$C, $A41, 'h. Enhanced Thresholds'!$I:$I, $B41 ) )</f>
        <v>##BLANK</v>
      </c>
      <c r="H41" s="102" t="str">
        <f xml:space="preserve"> IF( SUMIFS( 'h. Enhanced Thresholds'!F:F, 'h. Enhanced Thresholds'!$C:$C, $A41, 'h. Enhanced Thresholds'!$I:$I, $B41 ) = 0, "##BLANK", SUMIFS( 'h. Enhanced Thresholds'!F:F, 'h. Enhanced Thresholds'!$C:$C, $A41, 'h. Enhanced Thresholds'!$I:$I, $B41 ) )</f>
        <v>##BLANK</v>
      </c>
      <c r="I41" s="102" t="str">
        <f xml:space="preserve"> IF( SUMIFS( 'h. Enhanced Thresholds'!G:G, 'h. Enhanced Thresholds'!$C:$C, $A41, 'h. Enhanced Thresholds'!$I:$I, $B41 ) = 0, "##BLANK", SUMIFS( 'h. Enhanced Thresholds'!G:G, 'h. Enhanced Thresholds'!$C:$C, $A41, 'h. Enhanced Thresholds'!$I:$I, $B41 ) )</f>
        <v>##BLANK</v>
      </c>
      <c r="J41" s="102" t="str">
        <f xml:space="preserve"> IF( SUMIFS( 'h. Enhanced Thresholds'!H:H, 'h. Enhanced Thresholds'!$C:$C, $A41, 'h. Enhanced Thresholds'!$I:$I, $B41 ) = 0, "##BLANK", SUMIFS( 'h. Enhanced Thresholds'!H:H, 'h. Enhanced Thresholds'!$C:$C, $A41, 'h. Enhanced Thresholds'!$I:$I, $B41 ) )</f>
        <v>##BLANK</v>
      </c>
    </row>
    <row r="42" spans="1:10">
      <c r="A42" t="s">
        <v>101</v>
      </c>
      <c r="B42" t="s">
        <v>98</v>
      </c>
      <c r="C42" s="12" t="s">
        <v>99</v>
      </c>
      <c r="D42" t="s">
        <v>85</v>
      </c>
      <c r="E42" t="s">
        <v>72</v>
      </c>
      <c r="F42" s="102" t="str">
        <f xml:space="preserve"> IF( SUMIFS( 'h. Enhanced Thresholds'!D:D, 'h. Enhanced Thresholds'!$C:$C, $A42, 'h. Enhanced Thresholds'!$I:$I, $B42 ) = 0, "##BLANK", SUMIFS( 'h. Enhanced Thresholds'!D:D, 'h. Enhanced Thresholds'!$C:$C, $A42, 'h. Enhanced Thresholds'!$I:$I, $B42 ) )</f>
        <v>##BLANK</v>
      </c>
      <c r="G42" s="102" t="str">
        <f xml:space="preserve"> IF( SUMIFS( 'h. Enhanced Thresholds'!E:E, 'h. Enhanced Thresholds'!$C:$C, $A42, 'h. Enhanced Thresholds'!$I:$I, $B42 ) = 0, "##BLANK", SUMIFS( 'h. Enhanced Thresholds'!E:E, 'h. Enhanced Thresholds'!$C:$C, $A42, 'h. Enhanced Thresholds'!$I:$I, $B42 ) )</f>
        <v>##BLANK</v>
      </c>
      <c r="H42" s="102" t="str">
        <f xml:space="preserve"> IF( SUMIFS( 'h. Enhanced Thresholds'!F:F, 'h. Enhanced Thresholds'!$C:$C, $A42, 'h. Enhanced Thresholds'!$I:$I, $B42 ) = 0, "##BLANK", SUMIFS( 'h. Enhanced Thresholds'!F:F, 'h. Enhanced Thresholds'!$C:$C, $A42, 'h. Enhanced Thresholds'!$I:$I, $B42 ) )</f>
        <v>##BLANK</v>
      </c>
      <c r="I42" s="102" t="str">
        <f xml:space="preserve"> IF( SUMIFS( 'h. Enhanced Thresholds'!G:G, 'h. Enhanced Thresholds'!$C:$C, $A42, 'h. Enhanced Thresholds'!$I:$I, $B42 ) = 0, "##BLANK", SUMIFS( 'h. Enhanced Thresholds'!G:G, 'h. Enhanced Thresholds'!$C:$C, $A42, 'h. Enhanced Thresholds'!$I:$I, $B42 ) )</f>
        <v>##BLANK</v>
      </c>
      <c r="J42" s="102" t="str">
        <f xml:space="preserve"> IF( SUMIFS( 'h. Enhanced Thresholds'!H:H, 'h. Enhanced Thresholds'!$C:$C, $A42, 'h. Enhanced Thresholds'!$I:$I, $B42 ) = 0, "##BLANK", SUMIFS( 'h. Enhanced Thresholds'!H:H, 'h. Enhanced Thresholds'!$C:$C, $A42, 'h. Enhanced Thresholds'!$I:$I, $B42 ) )</f>
        <v>##BLANK</v>
      </c>
    </row>
    <row r="43" spans="1:10">
      <c r="A43" t="s">
        <v>102</v>
      </c>
      <c r="B43" s="12" t="s">
        <v>69</v>
      </c>
      <c r="C43" s="12" t="s">
        <v>70</v>
      </c>
      <c r="D43" t="s">
        <v>71</v>
      </c>
      <c r="E43" t="s">
        <v>72</v>
      </c>
      <c r="F43" t="str">
        <f ca="1">CONCATENATE("[…]", TEXT(NOW(),"dd/mm/yyy hh:mm:ss"))</f>
        <v>[…]02/04/2026 16:21:08</v>
      </c>
      <c r="G43" t="str">
        <f ca="1">CONCATENATE("[…]", TEXT(NOW(),"dd/mm/yyy hh:mm:ss"))</f>
        <v>[…]02/04/2026 16:21:08</v>
      </c>
      <c r="H43" t="str">
        <f ca="1">CONCATENATE("[…]", TEXT(NOW(),"dd/mm/yyy hh:mm:ss"))</f>
        <v>[…]02/04/2026 16:21:08</v>
      </c>
      <c r="I43" t="str">
        <f ca="1">CONCATENATE("[…]", TEXT(NOW(),"dd/mm/yyy hh:mm:ss"))</f>
        <v>[…]02/04/2026 16:21:08</v>
      </c>
      <c r="J43" t="str">
        <f ca="1">CONCATENATE("[…]", TEXT(NOW(),"dd/mm/yyy hh:mm:ss"))</f>
        <v>[…]02/04/2026 16:21:08</v>
      </c>
    </row>
    <row r="44" spans="1:10">
      <c r="A44" t="s">
        <v>102</v>
      </c>
      <c r="B44" s="12" t="s">
        <v>73</v>
      </c>
      <c r="C44" s="12" t="s">
        <v>74</v>
      </c>
      <c r="D44" t="s">
        <v>71</v>
      </c>
      <c r="E44" t="s">
        <v>72</v>
      </c>
      <c r="F44" t="str">
        <f ca="1">MID(CELL("filename"),SEARCH("[",CELL("filename"))+1,SEARCH("]",CELL("filename"))-SEARCH("[",CELL("filename"))-1)</f>
        <v>PR24-CMA-OC07-ODI-rates-Enhanced-thresholds-v2.xlsx</v>
      </c>
      <c r="G44" t="str">
        <f ca="1">MID(CELL("filename"),SEARCH("[",CELL("filename"))+1,SEARCH("]",CELL("filename"))-SEARCH("[",CELL("filename"))-1)</f>
        <v>PR24-CMA-OC07-ODI-rates-Enhanced-thresholds-v2.xlsx</v>
      </c>
      <c r="H44" t="str">
        <f ca="1">MID(CELL("filename"),SEARCH("[",CELL("filename"))+1,SEARCH("]",CELL("filename"))-SEARCH("[",CELL("filename"))-1)</f>
        <v>PR24-CMA-OC07-ODI-rates-Enhanced-thresholds-v2.xlsx</v>
      </c>
      <c r="I44" t="str">
        <f ca="1">MID(CELL("filename"),SEARCH("[",CELL("filename"))+1,SEARCH("]",CELL("filename"))-SEARCH("[",CELL("filename"))-1)</f>
        <v>PR24-CMA-OC07-ODI-rates-Enhanced-thresholds-v2.xlsx</v>
      </c>
      <c r="J44" t="str">
        <f ca="1">MID(CELL("filename"),SEARCH("[",CELL("filename"))+1,SEARCH("]",CELL("filename"))-SEARCH("[",CELL("filename"))-1)</f>
        <v>PR24-CMA-OC07-ODI-rates-Enhanced-thresholds-v2.xlsx</v>
      </c>
    </row>
    <row r="45" spans="1:10">
      <c r="A45" t="s">
        <v>102</v>
      </c>
      <c r="B45" s="12" t="s">
        <v>75</v>
      </c>
      <c r="C45" s="12" t="s">
        <v>76</v>
      </c>
      <c r="D45" t="s">
        <v>71</v>
      </c>
      <c r="E45" t="s">
        <v>72</v>
      </c>
      <c r="F45" t="s">
        <v>46</v>
      </c>
      <c r="G45" t="s">
        <v>46</v>
      </c>
      <c r="H45" t="s">
        <v>46</v>
      </c>
      <c r="I45" t="s">
        <v>46</v>
      </c>
      <c r="J45" t="s">
        <v>46</v>
      </c>
    </row>
    <row r="46" spans="1:10">
      <c r="A46" t="s">
        <v>102</v>
      </c>
      <c r="B46" s="12" t="s">
        <v>77</v>
      </c>
      <c r="C46" s="12" t="s">
        <v>78</v>
      </c>
      <c r="D46" t="s">
        <v>79</v>
      </c>
      <c r="E46" t="s">
        <v>72</v>
      </c>
    </row>
    <row r="47" spans="1:10">
      <c r="A47" t="s">
        <v>102</v>
      </c>
      <c r="B47" t="s">
        <v>80</v>
      </c>
      <c r="C47" s="12" t="s">
        <v>81</v>
      </c>
      <c r="D47" t="s">
        <v>82</v>
      </c>
      <c r="E47" t="s">
        <v>72</v>
      </c>
      <c r="F47" s="69">
        <f ca="1" xml:space="preserve"> IF( SUMIFS( 'h. Enhanced Thresholds'!D:D, 'h. Enhanced Thresholds'!$C:$C, $A47, 'h. Enhanced Thresholds'!$I:$I, $B47 ) = 0, "##BLANK", SUMIFS( 'h. Enhanced Thresholds'!D:D, 'h. Enhanced Thresholds'!$C:$C, $A47, 'h. Enhanced Thresholds'!$I:$I, $B47 ) )</f>
        <v>1.8444930555555549E-3</v>
      </c>
      <c r="G47" s="69">
        <f ca="1" xml:space="preserve"> IF( SUMIFS( 'h. Enhanced Thresholds'!E:E, 'h. Enhanced Thresholds'!$C:$C, $A47, 'h. Enhanced Thresholds'!$I:$I, $B47 ) = 0, "##BLANK", SUMIFS( 'h. Enhanced Thresholds'!E:E, 'h. Enhanced Thresholds'!$C:$C, $A47, 'h. Enhanced Thresholds'!$I:$I, $B47 ) )</f>
        <v>1.8444930555555549E-3</v>
      </c>
      <c r="H47" s="69">
        <f ca="1" xml:space="preserve"> IF( SUMIFS( 'h. Enhanced Thresholds'!F:F, 'h. Enhanced Thresholds'!$C:$C, $A47, 'h. Enhanced Thresholds'!$I:$I, $B47 ) = 0, "##BLANK", SUMIFS( 'h. Enhanced Thresholds'!F:F, 'h. Enhanced Thresholds'!$C:$C, $A47, 'h. Enhanced Thresholds'!$I:$I, $B47 ) )</f>
        <v>1.8444930555555549E-3</v>
      </c>
      <c r="I47" s="69">
        <f ca="1" xml:space="preserve"> IF( SUMIFS( 'h. Enhanced Thresholds'!G:G, 'h. Enhanced Thresholds'!$C:$C, $A47, 'h. Enhanced Thresholds'!$I:$I, $B47 ) = 0, "##BLANK", SUMIFS( 'h. Enhanced Thresholds'!G:G, 'h. Enhanced Thresholds'!$C:$C, $A47, 'h. Enhanced Thresholds'!$I:$I, $B47 ) )</f>
        <v>1.8444930555555549E-3</v>
      </c>
      <c r="J47" s="69">
        <f ca="1" xml:space="preserve"> IF( SUMIFS( 'h. Enhanced Thresholds'!H:H, 'h. Enhanced Thresholds'!$C:$C, $A47, 'h. Enhanced Thresholds'!$I:$I, $B47 ) = 0, "##BLANK", SUMIFS( 'h. Enhanced Thresholds'!H:H, 'h. Enhanced Thresholds'!$C:$C, $A47, 'h. Enhanced Thresholds'!$I:$I, $B47 ) )</f>
        <v>1.8444930555555549E-3</v>
      </c>
    </row>
    <row r="48" spans="1:10">
      <c r="A48" t="s">
        <v>102</v>
      </c>
      <c r="B48" t="s">
        <v>83</v>
      </c>
      <c r="C48" s="12" t="s">
        <v>84</v>
      </c>
      <c r="D48" t="s">
        <v>85</v>
      </c>
      <c r="E48" t="s">
        <v>72</v>
      </c>
      <c r="F48" s="102">
        <f ca="1" xml:space="preserve"> IF( SUMIFS( 'h. Enhanced Thresholds'!D:D, 'h. Enhanced Thresholds'!$C:$C, $A48, 'h. Enhanced Thresholds'!$I:$I, $B48 ) = 0, "##BLANK", SUMIFS( 'h. Enhanced Thresholds'!D:D, 'h. Enhanced Thresholds'!$C:$C, $A48, 'h. Enhanced Thresholds'!$I:$I, $B48 ) )</f>
        <v>0.16374599806207069</v>
      </c>
      <c r="G48" s="102">
        <f ca="1" xml:space="preserve"> IF( SUMIFS( 'h. Enhanced Thresholds'!E:E, 'h. Enhanced Thresholds'!$C:$C, $A48, 'h. Enhanced Thresholds'!$I:$I, $B48 ) = 0, "##BLANK", SUMIFS( 'h. Enhanced Thresholds'!E:E, 'h. Enhanced Thresholds'!$C:$C, $A48, 'h. Enhanced Thresholds'!$I:$I, $B48 ) )</f>
        <v>0.18636575918513942</v>
      </c>
      <c r="H48" s="102">
        <f ca="1" xml:space="preserve"> IF( SUMIFS( 'h. Enhanced Thresholds'!F:F, 'h. Enhanced Thresholds'!$C:$C, $A48, 'h. Enhanced Thresholds'!$I:$I, $B48 ) = 0, "##BLANK", SUMIFS( 'h. Enhanced Thresholds'!F:F, 'h. Enhanced Thresholds'!$C:$C, $A48, 'h. Enhanced Thresholds'!$I:$I, $B48 ) )</f>
        <v>0.21390874857889153</v>
      </c>
      <c r="I48" s="102">
        <f ca="1" xml:space="preserve"> IF( SUMIFS( 'h. Enhanced Thresholds'!G:G, 'h. Enhanced Thresholds'!$C:$C, $A48, 'h. Enhanced Thresholds'!$I:$I, $B48 ) = 0, "##BLANK", SUMIFS( 'h. Enhanced Thresholds'!G:G, 'h. Enhanced Thresholds'!$C:$C, $A48, 'h. Enhanced Thresholds'!$I:$I, $B48 ) )</f>
        <v>0.24067350856306891</v>
      </c>
      <c r="J48" s="102">
        <f ca="1" xml:space="preserve"> IF( SUMIFS( 'h. Enhanced Thresholds'!H:H, 'h. Enhanced Thresholds'!$C:$C, $A48, 'h. Enhanced Thresholds'!$I:$I, $B48 ) = 0, "##BLANK", SUMIFS( 'h. Enhanced Thresholds'!H:H, 'h. Enhanced Thresholds'!$C:$C, $A48, 'h. Enhanced Thresholds'!$I:$I, $B48 ) )</f>
        <v>0.26684941405805129</v>
      </c>
    </row>
    <row r="49" spans="1:10">
      <c r="A49" t="s">
        <v>102</v>
      </c>
      <c r="B49" t="s">
        <v>86</v>
      </c>
      <c r="C49" s="12" t="s">
        <v>87</v>
      </c>
      <c r="D49" t="s">
        <v>85</v>
      </c>
      <c r="E49" t="s">
        <v>72</v>
      </c>
      <c r="F49" s="102">
        <f xml:space="preserve"> IF( SUMIFS( 'h. Enhanced Thresholds'!D:D, 'h. Enhanced Thresholds'!$C:$C, $A49, 'h. Enhanced Thresholds'!$I:$I, $B49 ) = 0, "##BLANK", SUMIFS( 'h. Enhanced Thresholds'!D:D, 'h. Enhanced Thresholds'!$C:$C, $A49, 'h. Enhanced Thresholds'!$I:$I, $B49 ) )</f>
        <v>2.1154867256637178E-2</v>
      </c>
      <c r="G49" s="102">
        <f xml:space="preserve"> IF( SUMIFS( 'h. Enhanced Thresholds'!E:E, 'h. Enhanced Thresholds'!$C:$C, $A49, 'h. Enhanced Thresholds'!$I:$I, $B49 ) = 0, "##BLANK", SUMIFS( 'h. Enhanced Thresholds'!E:E, 'h. Enhanced Thresholds'!$C:$C, $A49, 'h. Enhanced Thresholds'!$I:$I, $B49 ) )</f>
        <v>5.4024336283185703E-2</v>
      </c>
      <c r="H49" s="102">
        <f xml:space="preserve"> IF( SUMIFS( 'h. Enhanced Thresholds'!F:F, 'h. Enhanced Thresholds'!$C:$C, $A49, 'h. Enhanced Thresholds'!$I:$I, $B49 ) = 0, "##BLANK", SUMIFS( 'h. Enhanced Thresholds'!F:F, 'h. Enhanced Thresholds'!$C:$C, $A49, 'h. Enhanced Thresholds'!$I:$I, $B49 ) )</f>
        <v>8.6440265486725565E-2</v>
      </c>
      <c r="I49" s="102">
        <f xml:space="preserve"> IF( SUMIFS( 'h. Enhanced Thresholds'!G:G, 'h. Enhanced Thresholds'!$C:$C, $A49, 'h. Enhanced Thresholds'!$I:$I, $B49 ) = 0, "##BLANK", SUMIFS( 'h. Enhanced Thresholds'!G:G, 'h. Enhanced Thresholds'!$C:$C, $A49, 'h. Enhanced Thresholds'!$I:$I, $B49 ) )</f>
        <v>0.1066128318584072</v>
      </c>
      <c r="J49" s="102">
        <f xml:space="preserve"> IF( SUMIFS( 'h. Enhanced Thresholds'!H:H, 'h. Enhanced Thresholds'!$C:$C, $A49, 'h. Enhanced Thresholds'!$I:$I, $B49 ) = 0, "##BLANK", SUMIFS( 'h. Enhanced Thresholds'!H:H, 'h. Enhanced Thresholds'!$C:$C, $A49, 'h. Enhanced Thresholds'!$I:$I, $B49 ) )</f>
        <v>0.12421017699115056</v>
      </c>
    </row>
    <row r="50" spans="1:10">
      <c r="A50" t="s">
        <v>102</v>
      </c>
      <c r="B50" t="s">
        <v>88</v>
      </c>
      <c r="C50" s="12" t="s">
        <v>89</v>
      </c>
      <c r="D50" t="s">
        <v>79</v>
      </c>
      <c r="E50" t="s">
        <v>72</v>
      </c>
      <c r="F50" s="70">
        <f ca="1" xml:space="preserve"> IF( SUMIFS( 'h. Enhanced Thresholds'!D:D, 'h. Enhanced Thresholds'!$C:$C, $A50, 'h. Enhanced Thresholds'!$I:$I, $B50 ) = 0, "##BLANK", SUMIFS( 'h. Enhanced Thresholds'!D:D, 'h. Enhanced Thresholds'!$C:$C, $A50, 'h. Enhanced Thresholds'!$I:$I, $B50 ) )</f>
        <v>1.0563342758726919</v>
      </c>
      <c r="G50" s="70">
        <f ca="1" xml:space="preserve"> IF( SUMIFS( 'h. Enhanced Thresholds'!E:E, 'h. Enhanced Thresholds'!$C:$C, $A50, 'h. Enhanced Thresholds'!$I:$I, $B50 ) = 0, "##BLANK", SUMIFS( 'h. Enhanced Thresholds'!E:E, 'h. Enhanced Thresholds'!$C:$C, $A50, 'h. Enhanced Thresholds'!$I:$I, $B50 ) )</f>
        <v>0.99955951139644983</v>
      </c>
      <c r="H50" s="70">
        <f ca="1" xml:space="preserve"> IF( SUMIFS( 'h. Enhanced Thresholds'!F:F, 'h. Enhanced Thresholds'!$C:$C, $A50, 'h. Enhanced Thresholds'!$I:$I, $B50 ) = 0, "##BLANK", SUMIFS( 'h. Enhanced Thresholds'!F:F, 'h. Enhanced Thresholds'!$C:$C, $A50, 'h. Enhanced Thresholds'!$I:$I, $B50 ) )</f>
        <v>0.94278474692020775</v>
      </c>
      <c r="I50" s="70">
        <f ca="1" xml:space="preserve"> IF( SUMIFS( 'h. Enhanced Thresholds'!G:G, 'h. Enhanced Thresholds'!$C:$C, $A50, 'h. Enhanced Thresholds'!$I:$I, $B50 ) = 0, "##BLANK", SUMIFS( 'h. Enhanced Thresholds'!G:G, 'h. Enhanced Thresholds'!$C:$C, $A50, 'h. Enhanced Thresholds'!$I:$I, $B50 ) )</f>
        <v>0.88600998244396578</v>
      </c>
      <c r="J50" s="70">
        <f ca="1" xml:space="preserve"> IF( SUMIFS( 'h. Enhanced Thresholds'!H:H, 'h. Enhanced Thresholds'!$C:$C, $A50, 'h. Enhanced Thresholds'!$I:$I, $B50 ) = 0, "##BLANK", SUMIFS( 'h. Enhanced Thresholds'!H:H, 'h. Enhanced Thresholds'!$C:$C, $A50, 'h. Enhanced Thresholds'!$I:$I, $B50 ) )</f>
        <v>0.82937007489047054</v>
      </c>
    </row>
    <row r="51" spans="1:10">
      <c r="A51" t="s">
        <v>102</v>
      </c>
      <c r="B51" t="s">
        <v>90</v>
      </c>
      <c r="C51" s="12" t="s">
        <v>91</v>
      </c>
      <c r="D51" t="s">
        <v>79</v>
      </c>
      <c r="E51" t="s">
        <v>72</v>
      </c>
      <c r="F51" s="70">
        <f ca="1" xml:space="preserve"> IF( SUMIFS( 'h. Enhanced Thresholds'!D:D, 'h. Enhanced Thresholds'!$C:$C, $A51, 'h. Enhanced Thresholds'!$I:$I, $B51 ) = 0, "##BLANK", SUMIFS( 'h. Enhanced Thresholds'!D:D, 'h. Enhanced Thresholds'!$C:$C, $A51, 'h. Enhanced Thresholds'!$I:$I, $B51 ) )</f>
        <v>18.71518343909278</v>
      </c>
      <c r="G51" s="70">
        <f ca="1" xml:space="preserve"> IF( SUMIFS( 'h. Enhanced Thresholds'!E:E, 'h. Enhanced Thresholds'!$C:$C, $A51, 'h. Enhanced Thresholds'!$I:$I, $B51 ) = 0, "##BLANK", SUMIFS( 'h. Enhanced Thresholds'!E:E, 'h. Enhanced Thresholds'!$C:$C, $A51, 'h. Enhanced Thresholds'!$I:$I, $B51 ) )</f>
        <v>17.775183439092778</v>
      </c>
      <c r="H51" s="70">
        <f ca="1" xml:space="preserve"> IF( SUMIFS( 'h. Enhanced Thresholds'!F:F, 'h. Enhanced Thresholds'!$C:$C, $A51, 'h. Enhanced Thresholds'!$I:$I, $B51 ) = 0, "##BLANK", SUMIFS( 'h. Enhanced Thresholds'!F:F, 'h. Enhanced Thresholds'!$C:$C, $A51, 'h. Enhanced Thresholds'!$I:$I, $B51 ) )</f>
        <v>16.835183439092781</v>
      </c>
      <c r="I51" s="70">
        <f ca="1" xml:space="preserve"> IF( SUMIFS( 'h. Enhanced Thresholds'!G:G, 'h. Enhanced Thresholds'!$C:$C, $A51, 'h. Enhanced Thresholds'!$I:$I, $B51 ) = 0, "##BLANK", SUMIFS( 'h. Enhanced Thresholds'!G:G, 'h. Enhanced Thresholds'!$C:$C, $A51, 'h. Enhanced Thresholds'!$I:$I, $B51 ) )</f>
        <v>15.895183439092779</v>
      </c>
      <c r="J51" s="70">
        <f ca="1" xml:space="preserve"> IF( SUMIFS( 'h. Enhanced Thresholds'!H:H, 'h. Enhanced Thresholds'!$C:$C, $A51, 'h. Enhanced Thresholds'!$I:$I, $B51 ) = 0, "##BLANK", SUMIFS( 'h. Enhanced Thresholds'!H:H, 'h. Enhanced Thresholds'!$C:$C, $A51, 'h. Enhanced Thresholds'!$I:$I, $B51 ) )</f>
        <v>14.96518343909278</v>
      </c>
    </row>
    <row r="52" spans="1:10">
      <c r="A52" t="s">
        <v>102</v>
      </c>
      <c r="B52" t="s">
        <v>92</v>
      </c>
      <c r="C52" s="12" t="s">
        <v>93</v>
      </c>
      <c r="D52" t="s">
        <v>85</v>
      </c>
      <c r="E52" t="s">
        <v>72</v>
      </c>
      <c r="F52" s="102">
        <f ca="1" xml:space="preserve"> IF( SUMIFS( 'h. Enhanced Thresholds'!D:D, 'h. Enhanced Thresholds'!$C:$C, $A52, 'h. Enhanced Thresholds'!$I:$I, $B52 ) = 0, "##BLANK", SUMIFS( 'h. Enhanced Thresholds'!D:D, 'h. Enhanced Thresholds'!$C:$C, $A52, 'h. Enhanced Thresholds'!$I:$I, $B52 ) )</f>
        <v>0.14667976857275478</v>
      </c>
      <c r="G52" s="102">
        <f ca="1" xml:space="preserve"> IF( SUMIFS( 'h. Enhanced Thresholds'!E:E, 'h. Enhanced Thresholds'!$C:$C, $A52, 'h. Enhanced Thresholds'!$I:$I, $B52 ) = 0, "##BLANK", SUMIFS( 'h. Enhanced Thresholds'!E:E, 'h. Enhanced Thresholds'!$C:$C, $A52, 'h. Enhanced Thresholds'!$I:$I, $B52 ) )</f>
        <v>0.17986681615751088</v>
      </c>
      <c r="H52" s="102">
        <f ca="1" xml:space="preserve"> IF( SUMIFS( 'h. Enhanced Thresholds'!F:F, 'h. Enhanced Thresholds'!$C:$C, $A52, 'h. Enhanced Thresholds'!$I:$I, $B52 ) = 0, "##BLANK", SUMIFS( 'h. Enhanced Thresholds'!F:F, 'h. Enhanced Thresholds'!$C:$C, $A52, 'h. Enhanced Thresholds'!$I:$I, $B52 ) )</f>
        <v>0.20931232813334155</v>
      </c>
      <c r="I52" s="102">
        <f ca="1" xml:space="preserve"> IF( SUMIFS( 'h. Enhanced Thresholds'!G:G, 'h. Enhanced Thresholds'!$C:$C, $A52, 'h. Enhanced Thresholds'!$I:$I, $B52 ) = 0, "##BLANK", SUMIFS( 'h. Enhanced Thresholds'!G:G, 'h. Enhanced Thresholds'!$C:$C, $A52, 'h. Enhanced Thresholds'!$I:$I, $B52 ) )</f>
        <v>0.23791197936227937</v>
      </c>
      <c r="J52" s="102">
        <f ca="1" xml:space="preserve"> IF( SUMIFS( 'h. Enhanced Thresholds'!H:H, 'h. Enhanced Thresholds'!$C:$C, $A52, 'h. Enhanced Thresholds'!$I:$I, $B52 ) = 0, "##BLANK", SUMIFS( 'h. Enhanced Thresholds'!H:H, 'h. Enhanced Thresholds'!$C:$C, $A52, 'h. Enhanced Thresholds'!$I:$I, $B52 ) )</f>
        <v>0.26592530108912338</v>
      </c>
    </row>
    <row r="53" spans="1:10">
      <c r="A53" t="s">
        <v>102</v>
      </c>
      <c r="B53" t="s">
        <v>94</v>
      </c>
      <c r="C53" s="12" t="s">
        <v>95</v>
      </c>
      <c r="D53" t="s">
        <v>85</v>
      </c>
      <c r="E53" t="s">
        <v>72</v>
      </c>
      <c r="F53" s="102">
        <f ca="1" xml:space="preserve"> IF( SUMIFS( 'h. Enhanced Thresholds'!D:D, 'h. Enhanced Thresholds'!$C:$C, $A53, 'h. Enhanced Thresholds'!$I:$I, $B53 ) = 0, "##BLANK", SUMIFS( 'h. Enhanced Thresholds'!D:D, 'h. Enhanced Thresholds'!$C:$C, $A53, 'h. Enhanced Thresholds'!$I:$I, $B53 ) )</f>
        <v>0.19901213605634427</v>
      </c>
      <c r="G53" s="102">
        <f ca="1" xml:space="preserve"> IF( SUMIFS( 'h. Enhanced Thresholds'!E:E, 'h. Enhanced Thresholds'!$C:$C, $A53, 'h. Enhanced Thresholds'!$I:$I, $B53 ) = 0, "##BLANK", SUMIFS( 'h. Enhanced Thresholds'!E:E, 'h. Enhanced Thresholds'!$C:$C, $A53, 'h. Enhanced Thresholds'!$I:$I, $B53 ) )</f>
        <v>0.19979535836946749</v>
      </c>
      <c r="H53" s="102">
        <f ca="1" xml:space="preserve"> IF( SUMIFS( 'h. Enhanced Thresholds'!F:F, 'h. Enhanced Thresholds'!$C:$C, $A53, 'h. Enhanced Thresholds'!$I:$I, $B53 ) = 0, "##BLANK", SUMIFS( 'h. Enhanced Thresholds'!F:F, 'h. Enhanced Thresholds'!$C:$C, $A53, 'h. Enhanced Thresholds'!$I:$I, $B53 ) )</f>
        <v>0.22340692143622609</v>
      </c>
      <c r="I53" s="102">
        <f ca="1" xml:space="preserve"> IF( SUMIFS( 'h. Enhanced Thresholds'!G:G, 'h. Enhanced Thresholds'!$C:$C, $A53, 'h. Enhanced Thresholds'!$I:$I, $B53 ) = 0, "##BLANK", SUMIFS( 'h. Enhanced Thresholds'!G:G, 'h. Enhanced Thresholds'!$C:$C, $A53, 'h. Enhanced Thresholds'!$I:$I, $B53 ) )</f>
        <v>0.24638001039648361</v>
      </c>
      <c r="J53" s="102">
        <f ca="1" xml:space="preserve"> IF( SUMIFS( 'h. Enhanced Thresholds'!H:H, 'h. Enhanced Thresholds'!$C:$C, $A53, 'h. Enhanced Thresholds'!$I:$I, $B53 ) = 0, "##BLANK", SUMIFS( 'h. Enhanced Thresholds'!H:H, 'h. Enhanced Thresholds'!$C:$C, $A53, 'h. Enhanced Thresholds'!$I:$I, $B53 ) )</f>
        <v>0.26875902716297961</v>
      </c>
    </row>
    <row r="54" spans="1:10">
      <c r="A54" t="s">
        <v>102</v>
      </c>
      <c r="B54" t="s">
        <v>96</v>
      </c>
      <c r="C54" s="12" t="s">
        <v>97</v>
      </c>
      <c r="D54" t="s">
        <v>85</v>
      </c>
      <c r="E54" t="s">
        <v>72</v>
      </c>
      <c r="F54" s="102">
        <f xml:space="preserve"> IF( SUMIFS( 'h. Enhanced Thresholds'!D:D, 'h. Enhanced Thresholds'!$C:$C, $A54, 'h. Enhanced Thresholds'!$I:$I, $B54 ) = 0, "##BLANK", SUMIFS( 'h. Enhanced Thresholds'!D:D, 'h. Enhanced Thresholds'!$C:$C, $A54, 'h. Enhanced Thresholds'!$I:$I, $B54 ) )</f>
        <v>-8.5449977158520429E-3</v>
      </c>
      <c r="G54" s="102">
        <f xml:space="preserve"> IF( SUMIFS( 'h. Enhanced Thresholds'!E:E, 'h. Enhanced Thresholds'!$C:$C, $A54, 'h. Enhanced Thresholds'!$I:$I, $B54 ) = 0, "##BLANK", SUMIFS( 'h. Enhanced Thresholds'!E:E, 'h. Enhanced Thresholds'!$C:$C, $A54, 'h. Enhanced Thresholds'!$I:$I, $B54 ) )</f>
        <v>2.4020100502512576E-2</v>
      </c>
      <c r="H54" s="102">
        <f xml:space="preserve"> IF( SUMIFS( 'h. Enhanced Thresholds'!F:F, 'h. Enhanced Thresholds'!$C:$C, $A54, 'h. Enhanced Thresholds'!$I:$I, $B54 ) = 0, "##BLANK", SUMIFS( 'h. Enhanced Thresholds'!F:F, 'h. Enhanced Thresholds'!$C:$C, $A54, 'h. Enhanced Thresholds'!$I:$I, $B54 ) )</f>
        <v>5.7030607583371418E-2</v>
      </c>
      <c r="I54" s="102">
        <f xml:space="preserve"> IF( SUMIFS( 'h. Enhanced Thresholds'!G:G, 'h. Enhanced Thresholds'!$C:$C, $A54, 'h. Enhanced Thresholds'!$I:$I, $B54 ) = 0, "##BLANK", SUMIFS( 'h. Enhanced Thresholds'!G:G, 'h. Enhanced Thresholds'!$C:$C, $A54, 'h. Enhanced Thresholds'!$I:$I, $B54 ) )</f>
        <v>7.7192782092279644E-2</v>
      </c>
      <c r="J54" s="102">
        <f xml:space="preserve"> IF( SUMIFS( 'h. Enhanced Thresholds'!H:H, 'h. Enhanced Thresholds'!$C:$C, $A54, 'h. Enhanced Thresholds'!$I:$I, $B54 ) = 0, "##BLANK", SUMIFS( 'h. Enhanced Thresholds'!H:H, 'h. Enhanced Thresholds'!$C:$C, $A54, 'h. Enhanced Thresholds'!$I:$I, $B54 ) )</f>
        <v>9.4696208314298813E-2</v>
      </c>
    </row>
    <row r="55" spans="1:10">
      <c r="A55" t="s">
        <v>102</v>
      </c>
      <c r="B55" t="s">
        <v>98</v>
      </c>
      <c r="C55" s="12" t="s">
        <v>99</v>
      </c>
      <c r="D55" t="s">
        <v>85</v>
      </c>
      <c r="E55" t="s">
        <v>72</v>
      </c>
      <c r="F55" s="102">
        <f xml:space="preserve"> IF( SUMIFS( 'h. Enhanced Thresholds'!D:D, 'h. Enhanced Thresholds'!$C:$C, $A55, 'h. Enhanced Thresholds'!$I:$I, $B55 ) = 0, "##BLANK", SUMIFS( 'h. Enhanced Thresholds'!D:D, 'h. Enhanced Thresholds'!$C:$C, $A55, 'h. Enhanced Thresholds'!$I:$I, $B55 ) )</f>
        <v>5.7523910733262684E-2</v>
      </c>
      <c r="G55" s="102">
        <f xml:space="preserve"> IF( SUMIFS( 'h. Enhanced Thresholds'!E:E, 'h. Enhanced Thresholds'!$C:$C, $A55, 'h. Enhanced Thresholds'!$I:$I, $B55 ) = 0, "##BLANK", SUMIFS( 'h. Enhanced Thresholds'!E:E, 'h. Enhanced Thresholds'!$C:$C, $A55, 'h. Enhanced Thresholds'!$I:$I, $B55 ) )</f>
        <v>9.0588735387885255E-2</v>
      </c>
      <c r="H55" s="102">
        <f xml:space="preserve"> IF( SUMIFS( 'h. Enhanced Thresholds'!F:F, 'h. Enhanced Thresholds'!$C:$C, $A55, 'h. Enhanced Thresholds'!$I:$I, $B55 ) = 0, "##BLANK", SUMIFS( 'h. Enhanced Thresholds'!F:F, 'h. Enhanced Thresholds'!$C:$C, $A55, 'h. Enhanced Thresholds'!$I:$I, $B55 ) )</f>
        <v>0.12215515409139222</v>
      </c>
      <c r="I55" s="102">
        <f xml:space="preserve"> IF( SUMIFS( 'h. Enhanced Thresholds'!G:G, 'h. Enhanced Thresholds'!$C:$C, $A55, 'h. Enhanced Thresholds'!$I:$I, $B55 ) = 0, "##BLANK", SUMIFS( 'h. Enhanced Thresholds'!G:G, 'h. Enhanced Thresholds'!$C:$C, $A55, 'h. Enhanced Thresholds'!$I:$I, $B55 ) )</f>
        <v>0.14215302869288005</v>
      </c>
      <c r="J55" s="102">
        <f xml:space="preserve"> IF( SUMIFS( 'h. Enhanced Thresholds'!H:H, 'h. Enhanced Thresholds'!$C:$C, $A55, 'h. Enhanced Thresholds'!$I:$I, $B55 ) = 0, "##BLANK", SUMIFS( 'h. Enhanced Thresholds'!H:H, 'h. Enhanced Thresholds'!$C:$C, $A55, 'h. Enhanced Thresholds'!$I:$I, $B55 ) )</f>
        <v>0.15988310308182796</v>
      </c>
    </row>
    <row r="56" spans="1:10">
      <c r="A56" t="s">
        <v>103</v>
      </c>
      <c r="B56" s="12" t="s">
        <v>69</v>
      </c>
      <c r="C56" s="12" t="s">
        <v>70</v>
      </c>
      <c r="D56" t="s">
        <v>71</v>
      </c>
      <c r="E56" t="s">
        <v>72</v>
      </c>
      <c r="F56" t="str">
        <f ca="1">CONCATENATE("[…]", TEXT(NOW(),"dd/mm/yyy hh:mm:ss"))</f>
        <v>[…]02/04/2026 16:21:08</v>
      </c>
      <c r="G56" t="str">
        <f ca="1">CONCATENATE("[…]", TEXT(NOW(),"dd/mm/yyy hh:mm:ss"))</f>
        <v>[…]02/04/2026 16:21:08</v>
      </c>
      <c r="H56" t="str">
        <f ca="1">CONCATENATE("[…]", TEXT(NOW(),"dd/mm/yyy hh:mm:ss"))</f>
        <v>[…]02/04/2026 16:21:08</v>
      </c>
      <c r="I56" t="str">
        <f ca="1">CONCATENATE("[…]", TEXT(NOW(),"dd/mm/yyy hh:mm:ss"))</f>
        <v>[…]02/04/2026 16:21:08</v>
      </c>
      <c r="J56" t="str">
        <f ca="1">CONCATENATE("[…]", TEXT(NOW(),"dd/mm/yyy hh:mm:ss"))</f>
        <v>[…]02/04/2026 16:21:08</v>
      </c>
    </row>
    <row r="57" spans="1:10">
      <c r="A57" t="s">
        <v>103</v>
      </c>
      <c r="B57" s="12" t="s">
        <v>73</v>
      </c>
      <c r="C57" s="12" t="s">
        <v>74</v>
      </c>
      <c r="D57" t="s">
        <v>71</v>
      </c>
      <c r="E57" t="s">
        <v>72</v>
      </c>
      <c r="F57" t="str">
        <f ca="1">MID(CELL("filename"),SEARCH("[",CELL("filename"))+1,SEARCH("]",CELL("filename"))-SEARCH("[",CELL("filename"))-1)</f>
        <v>PR24-CMA-OC07-ODI-rates-Enhanced-thresholds-v2.xlsx</v>
      </c>
      <c r="G57" t="str">
        <f ca="1">MID(CELL("filename"),SEARCH("[",CELL("filename"))+1,SEARCH("]",CELL("filename"))-SEARCH("[",CELL("filename"))-1)</f>
        <v>PR24-CMA-OC07-ODI-rates-Enhanced-thresholds-v2.xlsx</v>
      </c>
      <c r="H57" t="str">
        <f ca="1">MID(CELL("filename"),SEARCH("[",CELL("filename"))+1,SEARCH("]",CELL("filename"))-SEARCH("[",CELL("filename"))-1)</f>
        <v>PR24-CMA-OC07-ODI-rates-Enhanced-thresholds-v2.xlsx</v>
      </c>
      <c r="I57" t="str">
        <f ca="1">MID(CELL("filename"),SEARCH("[",CELL("filename"))+1,SEARCH("]",CELL("filename"))-SEARCH("[",CELL("filename"))-1)</f>
        <v>PR24-CMA-OC07-ODI-rates-Enhanced-thresholds-v2.xlsx</v>
      </c>
      <c r="J57" t="str">
        <f ca="1">MID(CELL("filename"),SEARCH("[",CELL("filename"))+1,SEARCH("]",CELL("filename"))-SEARCH("[",CELL("filename"))-1)</f>
        <v>PR24-CMA-OC07-ODI-rates-Enhanced-thresholds-v2.xlsx</v>
      </c>
    </row>
    <row r="58" spans="1:10">
      <c r="A58" t="s">
        <v>103</v>
      </c>
      <c r="B58" s="12" t="s">
        <v>75</v>
      </c>
      <c r="C58" s="12" t="s">
        <v>76</v>
      </c>
      <c r="D58" t="s">
        <v>71</v>
      </c>
      <c r="E58" t="s">
        <v>72</v>
      </c>
      <c r="F58" t="s">
        <v>46</v>
      </c>
      <c r="G58" t="s">
        <v>46</v>
      </c>
      <c r="H58" t="s">
        <v>46</v>
      </c>
      <c r="I58" t="s">
        <v>46</v>
      </c>
      <c r="J58" t="s">
        <v>46</v>
      </c>
    </row>
    <row r="59" spans="1:10">
      <c r="A59" t="s">
        <v>103</v>
      </c>
      <c r="B59" s="12" t="s">
        <v>77</v>
      </c>
      <c r="C59" s="12" t="s">
        <v>78</v>
      </c>
      <c r="D59" t="s">
        <v>79</v>
      </c>
      <c r="E59" t="s">
        <v>72</v>
      </c>
    </row>
    <row r="60" spans="1:10">
      <c r="A60" t="s">
        <v>103</v>
      </c>
      <c r="B60" t="s">
        <v>80</v>
      </c>
      <c r="C60" s="12" t="s">
        <v>81</v>
      </c>
      <c r="D60" t="s">
        <v>82</v>
      </c>
      <c r="E60" t="s">
        <v>72</v>
      </c>
      <c r="F60" s="69">
        <f ca="1" xml:space="preserve"> IF( SUMIFS( 'h. Enhanced Thresholds'!D:D, 'h. Enhanced Thresholds'!$C:$C, $A60, 'h. Enhanced Thresholds'!$I:$I, $B60 ) = 0, "##BLANK", SUMIFS( 'h. Enhanced Thresholds'!D:D, 'h. Enhanced Thresholds'!$C:$C, $A60, 'h. Enhanced Thresholds'!$I:$I, $B60 ) )</f>
        <v>1.8444930555555549E-3</v>
      </c>
      <c r="G60" s="69">
        <f ca="1" xml:space="preserve"> IF( SUMIFS( 'h. Enhanced Thresholds'!E:E, 'h. Enhanced Thresholds'!$C:$C, $A60, 'h. Enhanced Thresholds'!$I:$I, $B60 ) = 0, "##BLANK", SUMIFS( 'h. Enhanced Thresholds'!E:E, 'h. Enhanced Thresholds'!$C:$C, $A60, 'h. Enhanced Thresholds'!$I:$I, $B60 ) )</f>
        <v>1.8444930555555549E-3</v>
      </c>
      <c r="H60" s="69">
        <f ca="1" xml:space="preserve"> IF( SUMIFS( 'h. Enhanced Thresholds'!F:F, 'h. Enhanced Thresholds'!$C:$C, $A60, 'h. Enhanced Thresholds'!$I:$I, $B60 ) = 0, "##BLANK", SUMIFS( 'h. Enhanced Thresholds'!F:F, 'h. Enhanced Thresholds'!$C:$C, $A60, 'h. Enhanced Thresholds'!$I:$I, $B60 ) )</f>
        <v>1.8444930555555549E-3</v>
      </c>
      <c r="I60" s="69">
        <f ca="1" xml:space="preserve"> IF( SUMIFS( 'h. Enhanced Thresholds'!G:G, 'h. Enhanced Thresholds'!$C:$C, $A60, 'h. Enhanced Thresholds'!$I:$I, $B60 ) = 0, "##BLANK", SUMIFS( 'h. Enhanced Thresholds'!G:G, 'h. Enhanced Thresholds'!$C:$C, $A60, 'h. Enhanced Thresholds'!$I:$I, $B60 ) )</f>
        <v>1.8444930555555549E-3</v>
      </c>
      <c r="J60" s="69">
        <f ca="1" xml:space="preserve"> IF( SUMIFS( 'h. Enhanced Thresholds'!H:H, 'h. Enhanced Thresholds'!$C:$C, $A60, 'h. Enhanced Thresholds'!$I:$I, $B60 ) = 0, "##BLANK", SUMIFS( 'h. Enhanced Thresholds'!H:H, 'h. Enhanced Thresholds'!$C:$C, $A60, 'h. Enhanced Thresholds'!$I:$I, $B60 ) )</f>
        <v>1.8444930555555549E-3</v>
      </c>
    </row>
    <row r="61" spans="1:10">
      <c r="A61" t="s">
        <v>103</v>
      </c>
      <c r="B61" t="s">
        <v>83</v>
      </c>
      <c r="C61" s="12" t="s">
        <v>84</v>
      </c>
      <c r="D61" t="s">
        <v>85</v>
      </c>
      <c r="E61" t="s">
        <v>72</v>
      </c>
      <c r="F61" s="102">
        <f ca="1" xml:space="preserve"> IF( SUMIFS( 'h. Enhanced Thresholds'!D:D, 'h. Enhanced Thresholds'!$C:$C, $A61, 'h. Enhanced Thresholds'!$I:$I, $B61 ) = 0, "##BLANK", SUMIFS( 'h. Enhanced Thresholds'!D:D, 'h. Enhanced Thresholds'!$C:$C, $A61, 'h. Enhanced Thresholds'!$I:$I, $B61 ) )</f>
        <v>0.21549323241821461</v>
      </c>
      <c r="G61" s="102">
        <f ca="1" xml:space="preserve"> IF( SUMIFS( 'h. Enhanced Thresholds'!E:E, 'h. Enhanced Thresholds'!$C:$C, $A61, 'h. Enhanced Thresholds'!$I:$I, $B61 ) = 0, "##BLANK", SUMIFS( 'h. Enhanced Thresholds'!E:E, 'h. Enhanced Thresholds'!$C:$C, $A61, 'h. Enhanced Thresholds'!$I:$I, $B61 ) )</f>
        <v>0.26445374982495951</v>
      </c>
      <c r="H61" s="102">
        <f ca="1" xml:space="preserve"> IF( SUMIFS( 'h. Enhanced Thresholds'!F:F, 'h. Enhanced Thresholds'!$C:$C, $A61, 'h. Enhanced Thresholds'!$I:$I, $B61 ) = 0, "##BLANK", SUMIFS( 'h. Enhanced Thresholds'!F:F, 'h. Enhanced Thresholds'!$C:$C, $A61, 'h. Enhanced Thresholds'!$I:$I, $B61 ) )</f>
        <v>0.29939677795560715</v>
      </c>
      <c r="I61" s="102">
        <f ca="1" xml:space="preserve"> IF( SUMIFS( 'h. Enhanced Thresholds'!G:G, 'h. Enhanced Thresholds'!$C:$C, $A61, 'h. Enhanced Thresholds'!$I:$I, $B61 ) = 0, "##BLANK", SUMIFS( 'h. Enhanced Thresholds'!G:G, 'h. Enhanced Thresholds'!$C:$C, $A61, 'h. Enhanced Thresholds'!$I:$I, $B61 ) )</f>
        <v>0.32916906030837012</v>
      </c>
      <c r="J61" s="102">
        <f ca="1" xml:space="preserve"> IF( SUMIFS( 'h. Enhanced Thresholds'!H:H, 'h. Enhanced Thresholds'!$C:$C, $A61, 'h. Enhanced Thresholds'!$I:$I, $B61 ) = 0, "##BLANK", SUMIFS( 'h. Enhanced Thresholds'!H:H, 'h. Enhanced Thresholds'!$C:$C, $A61, 'h. Enhanced Thresholds'!$I:$I, $B61 ) )</f>
        <v>0.36777486182069052</v>
      </c>
    </row>
    <row r="62" spans="1:10">
      <c r="A62" t="s">
        <v>103</v>
      </c>
      <c r="B62" t="s">
        <v>86</v>
      </c>
      <c r="C62" s="12" t="s">
        <v>87</v>
      </c>
      <c r="D62" t="s">
        <v>85</v>
      </c>
      <c r="E62" t="s">
        <v>72</v>
      </c>
      <c r="F62" s="102">
        <f xml:space="preserve"> IF( SUMIFS( 'h. Enhanced Thresholds'!D:D, 'h. Enhanced Thresholds'!$C:$C, $A62, 'h. Enhanced Thresholds'!$I:$I, $B62 ) = 0, "##BLANK", SUMIFS( 'h. Enhanced Thresholds'!D:D, 'h. Enhanced Thresholds'!$C:$C, $A62, 'h. Enhanced Thresholds'!$I:$I, $B62 ) )</f>
        <v>3.946148092744961E-2</v>
      </c>
      <c r="G62" s="102">
        <f xml:space="preserve"> IF( SUMIFS( 'h. Enhanced Thresholds'!E:E, 'h. Enhanced Thresholds'!$C:$C, $A62, 'h. Enhanced Thresholds'!$I:$I, $B62 ) = 0, "##BLANK", SUMIFS( 'h. Enhanced Thresholds'!E:E, 'h. Enhanced Thresholds'!$C:$C, $A62, 'h. Enhanced Thresholds'!$I:$I, $B62 ) )</f>
        <v>6.4554973821989603E-2</v>
      </c>
      <c r="H62" s="102">
        <f xml:space="preserve"> IF( SUMIFS( 'h. Enhanced Thresholds'!F:F, 'h. Enhanced Thresholds'!$C:$C, $A62, 'h. Enhanced Thresholds'!$I:$I, $B62 ) = 0, "##BLANK", SUMIFS( 'h. Enhanced Thresholds'!F:F, 'h. Enhanced Thresholds'!$C:$C, $A62, 'h. Enhanced Thresholds'!$I:$I, $B62 ) )</f>
        <v>8.9733233607579233E-2</v>
      </c>
      <c r="I62" s="102">
        <f xml:space="preserve"> IF( SUMIFS( 'h. Enhanced Thresholds'!G:G, 'h. Enhanced Thresholds'!$C:$C, $A62, 'h. Enhanced Thresholds'!$I:$I, $B62 ) = 0, "##BLANK", SUMIFS( 'h. Enhanced Thresholds'!G:G, 'h. Enhanced Thresholds'!$C:$C, $A62, 'h. Enhanced Thresholds'!$I:$I, $B62 ) )</f>
        <v>0.10255048616305185</v>
      </c>
      <c r="J62" s="102">
        <f xml:space="preserve"> IF( SUMIFS( 'h. Enhanced Thresholds'!H:H, 'h. Enhanced Thresholds'!$C:$C, $A62, 'h. Enhanced Thresholds'!$I:$I, $B62 ) = 0, "##BLANK", SUMIFS( 'h. Enhanced Thresholds'!H:H, 'h. Enhanced Thresholds'!$C:$C, $A62, 'h. Enhanced Thresholds'!$I:$I, $B62 ) )</f>
        <v>0.11294938917975583</v>
      </c>
    </row>
    <row r="63" spans="1:10">
      <c r="A63" t="s">
        <v>103</v>
      </c>
      <c r="B63" t="s">
        <v>88</v>
      </c>
      <c r="C63" s="12" t="s">
        <v>89</v>
      </c>
      <c r="D63" t="s">
        <v>79</v>
      </c>
      <c r="E63" t="s">
        <v>72</v>
      </c>
      <c r="F63" s="70">
        <f ca="1" xml:space="preserve"> IF( SUMIFS( 'h. Enhanced Thresholds'!D:D, 'h. Enhanced Thresholds'!$C:$C, $A63, 'h. Enhanced Thresholds'!$I:$I, $B63 ) = 0, "##BLANK", SUMIFS( 'h. Enhanced Thresholds'!D:D, 'h. Enhanced Thresholds'!$C:$C, $A63, 'h. Enhanced Thresholds'!$I:$I, $B63 ) )</f>
        <v>1.0563342758726919</v>
      </c>
      <c r="G63" s="70">
        <f ca="1" xml:space="preserve"> IF( SUMIFS( 'h. Enhanced Thresholds'!E:E, 'h. Enhanced Thresholds'!$C:$C, $A63, 'h. Enhanced Thresholds'!$I:$I, $B63 ) = 0, "##BLANK", SUMIFS( 'h. Enhanced Thresholds'!E:E, 'h. Enhanced Thresholds'!$C:$C, $A63, 'h. Enhanced Thresholds'!$I:$I, $B63 ) )</f>
        <v>0.99955951139644983</v>
      </c>
      <c r="H63" s="70">
        <f ca="1" xml:space="preserve"> IF( SUMIFS( 'h. Enhanced Thresholds'!F:F, 'h. Enhanced Thresholds'!$C:$C, $A63, 'h. Enhanced Thresholds'!$I:$I, $B63 ) = 0, "##BLANK", SUMIFS( 'h. Enhanced Thresholds'!F:F, 'h. Enhanced Thresholds'!$C:$C, $A63, 'h. Enhanced Thresholds'!$I:$I, $B63 ) )</f>
        <v>0.94278474692020775</v>
      </c>
      <c r="I63" s="70">
        <f ca="1" xml:space="preserve"> IF( SUMIFS( 'h. Enhanced Thresholds'!G:G, 'h. Enhanced Thresholds'!$C:$C, $A63, 'h. Enhanced Thresholds'!$I:$I, $B63 ) = 0, "##BLANK", SUMIFS( 'h. Enhanced Thresholds'!G:G, 'h. Enhanced Thresholds'!$C:$C, $A63, 'h. Enhanced Thresholds'!$I:$I, $B63 ) )</f>
        <v>0.88600998244396578</v>
      </c>
      <c r="J63" s="70">
        <f ca="1" xml:space="preserve"> IF( SUMIFS( 'h. Enhanced Thresholds'!H:H, 'h. Enhanced Thresholds'!$C:$C, $A63, 'h. Enhanced Thresholds'!$I:$I, $B63 ) = 0, "##BLANK", SUMIFS( 'h. Enhanced Thresholds'!H:H, 'h. Enhanced Thresholds'!$C:$C, $A63, 'h. Enhanced Thresholds'!$I:$I, $B63 ) )</f>
        <v>0.82937007489047054</v>
      </c>
    </row>
    <row r="64" spans="1:10">
      <c r="A64" t="s">
        <v>103</v>
      </c>
      <c r="B64" t="s">
        <v>90</v>
      </c>
      <c r="C64" s="12" t="s">
        <v>91</v>
      </c>
      <c r="D64" t="s">
        <v>79</v>
      </c>
      <c r="E64" t="s">
        <v>72</v>
      </c>
      <c r="F64" s="70">
        <f ca="1" xml:space="preserve"> IF( SUMIFS( 'h. Enhanced Thresholds'!D:D, 'h. Enhanced Thresholds'!$C:$C, $A64, 'h. Enhanced Thresholds'!$I:$I, $B64 ) = 0, "##BLANK", SUMIFS( 'h. Enhanced Thresholds'!D:D, 'h. Enhanced Thresholds'!$C:$C, $A64, 'h. Enhanced Thresholds'!$I:$I, $B64 ) )</f>
        <v>9.8951834390927793</v>
      </c>
      <c r="G64" s="70">
        <f ca="1" xml:space="preserve"> IF( SUMIFS( 'h. Enhanced Thresholds'!E:E, 'h. Enhanced Thresholds'!$C:$C, $A64, 'h. Enhanced Thresholds'!$I:$I, $B64 ) = 0, "##BLANK", SUMIFS( 'h. Enhanced Thresholds'!E:E, 'h. Enhanced Thresholds'!$C:$C, $A64, 'h. Enhanced Thresholds'!$I:$I, $B64 ) )</f>
        <v>9.3851834390927795</v>
      </c>
      <c r="H64" s="70">
        <f ca="1" xml:space="preserve"> IF( SUMIFS( 'h. Enhanced Thresholds'!F:F, 'h. Enhanced Thresholds'!$C:$C, $A64, 'h. Enhanced Thresholds'!$I:$I, $B64 ) = 0, "##BLANK", SUMIFS( 'h. Enhanced Thresholds'!F:F, 'h. Enhanced Thresholds'!$C:$C, $A64, 'h. Enhanced Thresholds'!$I:$I, $B64 ) )</f>
        <v>8.8751834390927797</v>
      </c>
      <c r="I64" s="70">
        <f ca="1" xml:space="preserve"> IF( SUMIFS( 'h. Enhanced Thresholds'!G:G, 'h. Enhanced Thresholds'!$C:$C, $A64, 'h. Enhanced Thresholds'!$I:$I, $B64 ) = 0, "##BLANK", SUMIFS( 'h. Enhanced Thresholds'!G:G, 'h. Enhanced Thresholds'!$C:$C, $A64, 'h. Enhanced Thresholds'!$I:$I, $B64 ) )</f>
        <v>8.3651834390927799</v>
      </c>
      <c r="J64" s="70">
        <f ca="1" xml:space="preserve"> IF( SUMIFS( 'h. Enhanced Thresholds'!H:H, 'h. Enhanced Thresholds'!$C:$C, $A64, 'h. Enhanced Thresholds'!$I:$I, $B64 ) = 0, "##BLANK", SUMIFS( 'h. Enhanced Thresholds'!H:H, 'h. Enhanced Thresholds'!$C:$C, $A64, 'h. Enhanced Thresholds'!$I:$I, $B64 ) )</f>
        <v>7.8351834390927779</v>
      </c>
    </row>
    <row r="65" spans="1:10">
      <c r="A65" t="s">
        <v>103</v>
      </c>
      <c r="B65" t="s">
        <v>92</v>
      </c>
      <c r="C65" s="12" t="s">
        <v>93</v>
      </c>
      <c r="D65" t="s">
        <v>85</v>
      </c>
      <c r="E65" t="s">
        <v>72</v>
      </c>
      <c r="F65" s="102" t="str">
        <f xml:space="preserve"> IF( SUMIFS( 'h. Enhanced Thresholds'!D:D, 'h. Enhanced Thresholds'!$C:$C, $A65, 'h. Enhanced Thresholds'!$I:$I, $B65 ) = 0, "##BLANK", SUMIFS( 'h. Enhanced Thresholds'!D:D, 'h. Enhanced Thresholds'!$C:$C, $A65, 'h. Enhanced Thresholds'!$I:$I, $B65 ) )</f>
        <v>##BLANK</v>
      </c>
      <c r="G65" s="102" t="str">
        <f xml:space="preserve"> IF( SUMIFS( 'h. Enhanced Thresholds'!E:E, 'h. Enhanced Thresholds'!$C:$C, $A65, 'h. Enhanced Thresholds'!$I:$I, $B65 ) = 0, "##BLANK", SUMIFS( 'h. Enhanced Thresholds'!E:E, 'h. Enhanced Thresholds'!$C:$C, $A65, 'h. Enhanced Thresholds'!$I:$I, $B65 ) )</f>
        <v>##BLANK</v>
      </c>
      <c r="H65" s="102" t="str">
        <f xml:space="preserve"> IF( SUMIFS( 'h. Enhanced Thresholds'!F:F, 'h. Enhanced Thresholds'!$C:$C, $A65, 'h. Enhanced Thresholds'!$I:$I, $B65 ) = 0, "##BLANK", SUMIFS( 'h. Enhanced Thresholds'!F:F, 'h. Enhanced Thresholds'!$C:$C, $A65, 'h. Enhanced Thresholds'!$I:$I, $B65 ) )</f>
        <v>##BLANK</v>
      </c>
      <c r="I65" s="102" t="str">
        <f xml:space="preserve"> IF( SUMIFS( 'h. Enhanced Thresholds'!G:G, 'h. Enhanced Thresholds'!$C:$C, $A65, 'h. Enhanced Thresholds'!$I:$I, $B65 ) = 0, "##BLANK", SUMIFS( 'h. Enhanced Thresholds'!G:G, 'h. Enhanced Thresholds'!$C:$C, $A65, 'h. Enhanced Thresholds'!$I:$I, $B65 ) )</f>
        <v>##BLANK</v>
      </c>
      <c r="J65" s="102" t="str">
        <f xml:space="preserve"> IF( SUMIFS( 'h. Enhanced Thresholds'!H:H, 'h. Enhanced Thresholds'!$C:$C, $A65, 'h. Enhanced Thresholds'!$I:$I, $B65 ) = 0, "##BLANK", SUMIFS( 'h. Enhanced Thresholds'!H:H, 'h. Enhanced Thresholds'!$C:$C, $A65, 'h. Enhanced Thresholds'!$I:$I, $B65 ) )</f>
        <v>##BLANK</v>
      </c>
    </row>
    <row r="66" spans="1:10">
      <c r="A66" t="s">
        <v>103</v>
      </c>
      <c r="B66" t="s">
        <v>94</v>
      </c>
      <c r="C66" s="12" t="s">
        <v>95</v>
      </c>
      <c r="D66" t="s">
        <v>85</v>
      </c>
      <c r="E66" t="s">
        <v>72</v>
      </c>
      <c r="F66" s="102" t="str">
        <f xml:space="preserve"> IF( SUMIFS( 'h. Enhanced Thresholds'!D:D, 'h. Enhanced Thresholds'!$C:$C, $A66, 'h. Enhanced Thresholds'!$I:$I, $B66 ) = 0, "##BLANK", SUMIFS( 'h. Enhanced Thresholds'!D:D, 'h. Enhanced Thresholds'!$C:$C, $A66, 'h. Enhanced Thresholds'!$I:$I, $B66 ) )</f>
        <v>##BLANK</v>
      </c>
      <c r="G66" s="102" t="str">
        <f xml:space="preserve"> IF( SUMIFS( 'h. Enhanced Thresholds'!E:E, 'h. Enhanced Thresholds'!$C:$C, $A66, 'h. Enhanced Thresholds'!$I:$I, $B66 ) = 0, "##BLANK", SUMIFS( 'h. Enhanced Thresholds'!E:E, 'h. Enhanced Thresholds'!$C:$C, $A66, 'h. Enhanced Thresholds'!$I:$I, $B66 ) )</f>
        <v>##BLANK</v>
      </c>
      <c r="H66" s="102" t="str">
        <f xml:space="preserve"> IF( SUMIFS( 'h. Enhanced Thresholds'!F:F, 'h. Enhanced Thresholds'!$C:$C, $A66, 'h. Enhanced Thresholds'!$I:$I, $B66 ) = 0, "##BLANK", SUMIFS( 'h. Enhanced Thresholds'!F:F, 'h. Enhanced Thresholds'!$C:$C, $A66, 'h. Enhanced Thresholds'!$I:$I, $B66 ) )</f>
        <v>##BLANK</v>
      </c>
      <c r="I66" s="102" t="str">
        <f xml:space="preserve"> IF( SUMIFS( 'h. Enhanced Thresholds'!G:G, 'h. Enhanced Thresholds'!$C:$C, $A66, 'h. Enhanced Thresholds'!$I:$I, $B66 ) = 0, "##BLANK", SUMIFS( 'h. Enhanced Thresholds'!G:G, 'h. Enhanced Thresholds'!$C:$C, $A66, 'h. Enhanced Thresholds'!$I:$I, $B66 ) )</f>
        <v>##BLANK</v>
      </c>
      <c r="J66" s="102" t="str">
        <f xml:space="preserve"> IF( SUMIFS( 'h. Enhanced Thresholds'!H:H, 'h. Enhanced Thresholds'!$C:$C, $A66, 'h. Enhanced Thresholds'!$I:$I, $B66 ) = 0, "##BLANK", SUMIFS( 'h. Enhanced Thresholds'!H:H, 'h. Enhanced Thresholds'!$C:$C, $A66, 'h. Enhanced Thresholds'!$I:$I, $B66 ) )</f>
        <v>##BLANK</v>
      </c>
    </row>
    <row r="67" spans="1:10">
      <c r="A67" t="s">
        <v>103</v>
      </c>
      <c r="B67" t="s">
        <v>96</v>
      </c>
      <c r="C67" s="12" t="s">
        <v>97</v>
      </c>
      <c r="D67" t="s">
        <v>85</v>
      </c>
      <c r="E67" t="s">
        <v>72</v>
      </c>
      <c r="F67" s="102" t="str">
        <f xml:space="preserve"> IF( SUMIFS( 'h. Enhanced Thresholds'!D:D, 'h. Enhanced Thresholds'!$C:$C, $A67, 'h. Enhanced Thresholds'!$I:$I, $B67 ) = 0, "##BLANK", SUMIFS( 'h. Enhanced Thresholds'!D:D, 'h. Enhanced Thresholds'!$C:$C, $A67, 'h. Enhanced Thresholds'!$I:$I, $B67 ) )</f>
        <v>##BLANK</v>
      </c>
      <c r="G67" s="102" t="str">
        <f xml:space="preserve"> IF( SUMIFS( 'h. Enhanced Thresholds'!E:E, 'h. Enhanced Thresholds'!$C:$C, $A67, 'h. Enhanced Thresholds'!$I:$I, $B67 ) = 0, "##BLANK", SUMIFS( 'h. Enhanced Thresholds'!E:E, 'h. Enhanced Thresholds'!$C:$C, $A67, 'h. Enhanced Thresholds'!$I:$I, $B67 ) )</f>
        <v>##BLANK</v>
      </c>
      <c r="H67" s="102" t="str">
        <f xml:space="preserve"> IF( SUMIFS( 'h. Enhanced Thresholds'!F:F, 'h. Enhanced Thresholds'!$C:$C, $A67, 'h. Enhanced Thresholds'!$I:$I, $B67 ) = 0, "##BLANK", SUMIFS( 'h. Enhanced Thresholds'!F:F, 'h. Enhanced Thresholds'!$C:$C, $A67, 'h. Enhanced Thresholds'!$I:$I, $B67 ) )</f>
        <v>##BLANK</v>
      </c>
      <c r="I67" s="102" t="str">
        <f xml:space="preserve"> IF( SUMIFS( 'h. Enhanced Thresholds'!G:G, 'h. Enhanced Thresholds'!$C:$C, $A67, 'h. Enhanced Thresholds'!$I:$I, $B67 ) = 0, "##BLANK", SUMIFS( 'h. Enhanced Thresholds'!G:G, 'h. Enhanced Thresholds'!$C:$C, $A67, 'h. Enhanced Thresholds'!$I:$I, $B67 ) )</f>
        <v>##BLANK</v>
      </c>
      <c r="J67" s="102" t="str">
        <f xml:space="preserve"> IF( SUMIFS( 'h. Enhanced Thresholds'!H:H, 'h. Enhanced Thresholds'!$C:$C, $A67, 'h. Enhanced Thresholds'!$I:$I, $B67 ) = 0, "##BLANK", SUMIFS( 'h. Enhanced Thresholds'!H:H, 'h. Enhanced Thresholds'!$C:$C, $A67, 'h. Enhanced Thresholds'!$I:$I, $B67 ) )</f>
        <v>##BLANK</v>
      </c>
    </row>
    <row r="68" spans="1:10">
      <c r="A68" t="s">
        <v>103</v>
      </c>
      <c r="B68" t="s">
        <v>98</v>
      </c>
      <c r="C68" s="12" t="s">
        <v>99</v>
      </c>
      <c r="D68" t="s">
        <v>85</v>
      </c>
      <c r="E68" t="s">
        <v>72</v>
      </c>
      <c r="F68" s="102" t="str">
        <f xml:space="preserve"> IF( SUMIFS( 'h. Enhanced Thresholds'!D:D, 'h. Enhanced Thresholds'!$C:$C, $A68, 'h. Enhanced Thresholds'!$I:$I, $B68 ) = 0, "##BLANK", SUMIFS( 'h. Enhanced Thresholds'!D:D, 'h. Enhanced Thresholds'!$C:$C, $A68, 'h. Enhanced Thresholds'!$I:$I, $B68 ) )</f>
        <v>##BLANK</v>
      </c>
      <c r="G68" s="102" t="str">
        <f xml:space="preserve"> IF( SUMIFS( 'h. Enhanced Thresholds'!E:E, 'h. Enhanced Thresholds'!$C:$C, $A68, 'h. Enhanced Thresholds'!$I:$I, $B68 ) = 0, "##BLANK", SUMIFS( 'h. Enhanced Thresholds'!E:E, 'h. Enhanced Thresholds'!$C:$C, $A68, 'h. Enhanced Thresholds'!$I:$I, $B68 ) )</f>
        <v>##BLANK</v>
      </c>
      <c r="H68" s="102" t="str">
        <f xml:space="preserve"> IF( SUMIFS( 'h. Enhanced Thresholds'!F:F, 'h. Enhanced Thresholds'!$C:$C, $A68, 'h. Enhanced Thresholds'!$I:$I, $B68 ) = 0, "##BLANK", SUMIFS( 'h. Enhanced Thresholds'!F:F, 'h. Enhanced Thresholds'!$C:$C, $A68, 'h. Enhanced Thresholds'!$I:$I, $B68 ) )</f>
        <v>##BLANK</v>
      </c>
      <c r="I68" s="102" t="str">
        <f xml:space="preserve"> IF( SUMIFS( 'h. Enhanced Thresholds'!G:G, 'h. Enhanced Thresholds'!$C:$C, $A68, 'h. Enhanced Thresholds'!$I:$I, $B68 ) = 0, "##BLANK", SUMIFS( 'h. Enhanced Thresholds'!G:G, 'h. Enhanced Thresholds'!$C:$C, $A68, 'h. Enhanced Thresholds'!$I:$I, $B68 ) )</f>
        <v>##BLANK</v>
      </c>
      <c r="J68" s="102" t="str">
        <f xml:space="preserve"> IF( SUMIFS( 'h. Enhanced Thresholds'!H:H, 'h. Enhanced Thresholds'!$C:$C, $A68, 'h. Enhanced Thresholds'!$I:$I, $B68 ) = 0, "##BLANK", SUMIFS( 'h. Enhanced Thresholds'!H:H, 'h. Enhanced Thresholds'!$C:$C, $A68, 'h. Enhanced Thresholds'!$I:$I, $B68 ) )</f>
        <v>##BLANK</v>
      </c>
    </row>
    <row r="69" spans="1:10">
      <c r="A69" t="s">
        <v>104</v>
      </c>
      <c r="B69" s="12" t="s">
        <v>69</v>
      </c>
      <c r="C69" s="12" t="s">
        <v>70</v>
      </c>
      <c r="D69" t="s">
        <v>71</v>
      </c>
      <c r="E69" t="s">
        <v>72</v>
      </c>
      <c r="F69" t="str">
        <f ca="1">CONCATENATE("[…]", TEXT(NOW(),"dd/mm/yyy hh:mm:ss"))</f>
        <v>[…]02/04/2026 16:21:08</v>
      </c>
      <c r="G69" t="str">
        <f ca="1">CONCATENATE("[…]", TEXT(NOW(),"dd/mm/yyy hh:mm:ss"))</f>
        <v>[…]02/04/2026 16:21:08</v>
      </c>
      <c r="H69" t="str">
        <f ca="1">CONCATENATE("[…]", TEXT(NOW(),"dd/mm/yyy hh:mm:ss"))</f>
        <v>[…]02/04/2026 16:21:08</v>
      </c>
      <c r="I69" t="str">
        <f ca="1">CONCATENATE("[…]", TEXT(NOW(),"dd/mm/yyy hh:mm:ss"))</f>
        <v>[…]02/04/2026 16:21:08</v>
      </c>
      <c r="J69" t="str">
        <f ca="1">CONCATENATE("[…]", TEXT(NOW(),"dd/mm/yyy hh:mm:ss"))</f>
        <v>[…]02/04/2026 16:21:08</v>
      </c>
    </row>
    <row r="70" spans="1:10">
      <c r="A70" t="s">
        <v>104</v>
      </c>
      <c r="B70" s="12" t="s">
        <v>73</v>
      </c>
      <c r="C70" s="12" t="s">
        <v>74</v>
      </c>
      <c r="D70" t="s">
        <v>71</v>
      </c>
      <c r="E70" t="s">
        <v>72</v>
      </c>
      <c r="F70" t="str">
        <f ca="1">MID(CELL("filename"),SEARCH("[",CELL("filename"))+1,SEARCH("]",CELL("filename"))-SEARCH("[",CELL("filename"))-1)</f>
        <v>PR24-CMA-OC07-ODI-rates-Enhanced-thresholds-v2.xlsx</v>
      </c>
      <c r="G70" t="str">
        <f ca="1">MID(CELL("filename"),SEARCH("[",CELL("filename"))+1,SEARCH("]",CELL("filename"))-SEARCH("[",CELL("filename"))-1)</f>
        <v>PR24-CMA-OC07-ODI-rates-Enhanced-thresholds-v2.xlsx</v>
      </c>
      <c r="H70" t="str">
        <f ca="1">MID(CELL("filename"),SEARCH("[",CELL("filename"))+1,SEARCH("]",CELL("filename"))-SEARCH("[",CELL("filename"))-1)</f>
        <v>PR24-CMA-OC07-ODI-rates-Enhanced-thresholds-v2.xlsx</v>
      </c>
      <c r="I70" t="str">
        <f ca="1">MID(CELL("filename"),SEARCH("[",CELL("filename"))+1,SEARCH("]",CELL("filename"))-SEARCH("[",CELL("filename"))-1)</f>
        <v>PR24-CMA-OC07-ODI-rates-Enhanced-thresholds-v2.xlsx</v>
      </c>
      <c r="J70" t="str">
        <f ca="1">MID(CELL("filename"),SEARCH("[",CELL("filename"))+1,SEARCH("]",CELL("filename"))-SEARCH("[",CELL("filename"))-1)</f>
        <v>PR24-CMA-OC07-ODI-rates-Enhanced-thresholds-v2.xlsx</v>
      </c>
    </row>
    <row r="71" spans="1:10">
      <c r="A71" t="s">
        <v>104</v>
      </c>
      <c r="B71" s="12" t="s">
        <v>75</v>
      </c>
      <c r="C71" s="12" t="s">
        <v>76</v>
      </c>
      <c r="D71" t="s">
        <v>71</v>
      </c>
      <c r="E71" t="s">
        <v>72</v>
      </c>
      <c r="F71" t="s">
        <v>46</v>
      </c>
      <c r="G71" t="s">
        <v>46</v>
      </c>
      <c r="H71" t="s">
        <v>46</v>
      </c>
      <c r="I71" t="s">
        <v>46</v>
      </c>
      <c r="J71" t="s">
        <v>46</v>
      </c>
    </row>
    <row r="72" spans="1:10">
      <c r="A72" t="s">
        <v>104</v>
      </c>
      <c r="B72" s="12" t="s">
        <v>77</v>
      </c>
      <c r="C72" s="12" t="s">
        <v>78</v>
      </c>
      <c r="D72" t="s">
        <v>79</v>
      </c>
      <c r="E72" t="s">
        <v>72</v>
      </c>
    </row>
    <row r="73" spans="1:10">
      <c r="A73" t="s">
        <v>104</v>
      </c>
      <c r="B73" t="s">
        <v>80</v>
      </c>
      <c r="C73" s="12" t="s">
        <v>81</v>
      </c>
      <c r="D73" t="s">
        <v>82</v>
      </c>
      <c r="E73" t="s">
        <v>72</v>
      </c>
      <c r="F73" s="69">
        <f ca="1" xml:space="preserve"> IF( SUMIFS( 'h. Enhanced Thresholds'!D:D, 'h. Enhanced Thresholds'!$C:$C, $A73, 'h. Enhanced Thresholds'!$I:$I, $B73 ) = 0, "##BLANK", SUMIFS( 'h. Enhanced Thresholds'!D:D, 'h. Enhanced Thresholds'!$C:$C, $A73, 'h. Enhanced Thresholds'!$I:$I, $B73 ) )</f>
        <v>1.8444930555555549E-3</v>
      </c>
      <c r="G73" s="69">
        <f ca="1" xml:space="preserve"> IF( SUMIFS( 'h. Enhanced Thresholds'!E:E, 'h. Enhanced Thresholds'!$C:$C, $A73, 'h. Enhanced Thresholds'!$I:$I, $B73 ) = 0, "##BLANK", SUMIFS( 'h. Enhanced Thresholds'!E:E, 'h. Enhanced Thresholds'!$C:$C, $A73, 'h. Enhanced Thresholds'!$I:$I, $B73 ) )</f>
        <v>1.8444930555555549E-3</v>
      </c>
      <c r="H73" s="69">
        <f ca="1" xml:space="preserve"> IF( SUMIFS( 'h. Enhanced Thresholds'!F:F, 'h. Enhanced Thresholds'!$C:$C, $A73, 'h. Enhanced Thresholds'!$I:$I, $B73 ) = 0, "##BLANK", SUMIFS( 'h. Enhanced Thresholds'!F:F, 'h. Enhanced Thresholds'!$C:$C, $A73, 'h. Enhanced Thresholds'!$I:$I, $B73 ) )</f>
        <v>1.8444930555555549E-3</v>
      </c>
      <c r="I73" s="69">
        <f ca="1" xml:space="preserve"> IF( SUMIFS( 'h. Enhanced Thresholds'!G:G, 'h. Enhanced Thresholds'!$C:$C, $A73, 'h. Enhanced Thresholds'!$I:$I, $B73 ) = 0, "##BLANK", SUMIFS( 'h. Enhanced Thresholds'!G:G, 'h. Enhanced Thresholds'!$C:$C, $A73, 'h. Enhanced Thresholds'!$I:$I, $B73 ) )</f>
        <v>1.8444930555555549E-3</v>
      </c>
      <c r="J73" s="69">
        <f ca="1" xml:space="preserve"> IF( SUMIFS( 'h. Enhanced Thresholds'!H:H, 'h. Enhanced Thresholds'!$C:$C, $A73, 'h. Enhanced Thresholds'!$I:$I, $B73 ) = 0, "##BLANK", SUMIFS( 'h. Enhanced Thresholds'!H:H, 'h. Enhanced Thresholds'!$C:$C, $A73, 'h. Enhanced Thresholds'!$I:$I, $B73 ) )</f>
        <v>1.8444930555555549E-3</v>
      </c>
    </row>
    <row r="74" spans="1:10">
      <c r="A74" t="s">
        <v>104</v>
      </c>
      <c r="B74" t="s">
        <v>83</v>
      </c>
      <c r="C74" s="12" t="s">
        <v>84</v>
      </c>
      <c r="D74" t="s">
        <v>85</v>
      </c>
      <c r="E74" t="s">
        <v>72</v>
      </c>
      <c r="F74" s="102">
        <f ca="1" xml:space="preserve"> IF( SUMIFS( 'h. Enhanced Thresholds'!D:D, 'h. Enhanced Thresholds'!$C:$C, $A74, 'h. Enhanced Thresholds'!$I:$I, $B74 ) = 0, "##BLANK", SUMIFS( 'h. Enhanced Thresholds'!D:D, 'h. Enhanced Thresholds'!$C:$C, $A74, 'h. Enhanced Thresholds'!$I:$I, $B74 ) )</f>
        <v>0.16421041873567299</v>
      </c>
      <c r="G74" s="102">
        <f ca="1" xml:space="preserve"> IF( SUMIFS( 'h. Enhanced Thresholds'!E:E, 'h. Enhanced Thresholds'!$C:$C, $A74, 'h. Enhanced Thresholds'!$I:$I, $B74 ) = 0, "##BLANK", SUMIFS( 'h. Enhanced Thresholds'!E:E, 'h. Enhanced Thresholds'!$C:$C, $A74, 'h. Enhanced Thresholds'!$I:$I, $B74 ) )</f>
        <v>0.24340484885839664</v>
      </c>
      <c r="H74" s="102">
        <f ca="1" xml:space="preserve"> IF( SUMIFS( 'h. Enhanced Thresholds'!F:F, 'h. Enhanced Thresholds'!$C:$C, $A74, 'h. Enhanced Thresholds'!$I:$I, $B74 ) = 0, "##BLANK", SUMIFS( 'h. Enhanced Thresholds'!F:F, 'h. Enhanced Thresholds'!$C:$C, $A74, 'h. Enhanced Thresholds'!$I:$I, $B74 ) )</f>
        <v>0.28305467366613268</v>
      </c>
      <c r="I74" s="102">
        <f ca="1" xml:space="preserve"> IF( SUMIFS( 'h. Enhanced Thresholds'!G:G, 'h. Enhanced Thresholds'!$C:$C, $A74, 'h. Enhanced Thresholds'!$I:$I, $B74 ) = 0, "##BLANK", SUMIFS( 'h. Enhanced Thresholds'!G:G, 'h. Enhanced Thresholds'!$C:$C, $A74, 'h. Enhanced Thresholds'!$I:$I, $B74 ) )</f>
        <v>0.32143719266641735</v>
      </c>
      <c r="J74" s="102">
        <f ca="1" xml:space="preserve"> IF( SUMIFS( 'h. Enhanced Thresholds'!H:H, 'h. Enhanced Thresholds'!$C:$C, $A74, 'h. Enhanced Thresholds'!$I:$I, $B74 ) = 0, "##BLANK", SUMIFS( 'h. Enhanced Thresholds'!H:H, 'h. Enhanced Thresholds'!$C:$C, $A74, 'h. Enhanced Thresholds'!$I:$I, $B74 ) )</f>
        <v>0.36028793569426543</v>
      </c>
    </row>
    <row r="75" spans="1:10">
      <c r="A75" t="s">
        <v>104</v>
      </c>
      <c r="B75" t="s">
        <v>86</v>
      </c>
      <c r="C75" s="12" t="s">
        <v>87</v>
      </c>
      <c r="D75" t="s">
        <v>85</v>
      </c>
      <c r="E75" t="s">
        <v>72</v>
      </c>
      <c r="F75" s="102">
        <f xml:space="preserve"> IF( SUMIFS( 'h. Enhanced Thresholds'!D:D, 'h. Enhanced Thresholds'!$C:$C, $A75, 'h. Enhanced Thresholds'!$I:$I, $B75 ) = 0, "##BLANK", SUMIFS( 'h. Enhanced Thresholds'!D:D, 'h. Enhanced Thresholds'!$C:$C, $A75, 'h. Enhanced Thresholds'!$I:$I, $B75 ) )</f>
        <v>2.5121004566210026E-2</v>
      </c>
      <c r="G75" s="102">
        <f xml:space="preserve"> IF( SUMIFS( 'h. Enhanced Thresholds'!E:E, 'h. Enhanced Thresholds'!$C:$C, $A75, 'h. Enhanced Thresholds'!$I:$I, $B75 ) = 0, "##BLANK", SUMIFS( 'h. Enhanced Thresholds'!E:E, 'h. Enhanced Thresholds'!$C:$C, $A75, 'h. Enhanced Thresholds'!$I:$I, $B75 ) )</f>
        <v>5.9349315068493058E-2</v>
      </c>
      <c r="H75" s="102">
        <f xml:space="preserve"> IF( SUMIFS( 'h. Enhanced Thresholds'!F:F, 'h. Enhanced Thresholds'!$C:$C, $A75, 'h. Enhanced Thresholds'!$I:$I, $B75 ) = 0, "##BLANK", SUMIFS( 'h. Enhanced Thresholds'!F:F, 'h. Enhanced Thresholds'!$C:$C, $A75, 'h. Enhanced Thresholds'!$I:$I, $B75 ) )</f>
        <v>9.3780821917808233E-2</v>
      </c>
      <c r="I75" s="102">
        <f xml:space="preserve"> IF( SUMIFS( 'h. Enhanced Thresholds'!G:G, 'h. Enhanced Thresholds'!$C:$C, $A75, 'h. Enhanced Thresholds'!$I:$I, $B75 ) = 0, "##BLANK", SUMIFS( 'h. Enhanced Thresholds'!G:G, 'h. Enhanced Thresholds'!$C:$C, $A75, 'h. Enhanced Thresholds'!$I:$I, $B75 ) )</f>
        <v>0.11437671232876701</v>
      </c>
      <c r="J75" s="102">
        <f xml:space="preserve"> IF( SUMIFS( 'h. Enhanced Thresholds'!H:H, 'h. Enhanced Thresholds'!$C:$C, $A75, 'h. Enhanced Thresholds'!$I:$I, $B75 ) = 0, "##BLANK", SUMIFS( 'h. Enhanced Thresholds'!H:H, 'h. Enhanced Thresholds'!$C:$C, $A75, 'h. Enhanced Thresholds'!$I:$I, $B75 ) )</f>
        <v>0.13098630136986311</v>
      </c>
    </row>
    <row r="76" spans="1:10">
      <c r="A76" t="s">
        <v>104</v>
      </c>
      <c r="B76" t="s">
        <v>88</v>
      </c>
      <c r="C76" s="12" t="s">
        <v>89</v>
      </c>
      <c r="D76" t="s">
        <v>79</v>
      </c>
      <c r="E76" t="s">
        <v>72</v>
      </c>
      <c r="F76" s="70">
        <f ca="1" xml:space="preserve"> IF( SUMIFS( 'h. Enhanced Thresholds'!D:D, 'h. Enhanced Thresholds'!$C:$C, $A76, 'h. Enhanced Thresholds'!$I:$I, $B76 ) = 0, "##BLANK", SUMIFS( 'h. Enhanced Thresholds'!D:D, 'h. Enhanced Thresholds'!$C:$C, $A76, 'h. Enhanced Thresholds'!$I:$I, $B76 ) )</f>
        <v>0.82937007489047054</v>
      </c>
      <c r="G76" s="70">
        <f ca="1" xml:space="preserve"> IF( SUMIFS( 'h. Enhanced Thresholds'!E:E, 'h. Enhanced Thresholds'!$C:$C, $A76, 'h. Enhanced Thresholds'!$I:$I, $B76 ) = 0, "##BLANK", SUMIFS( 'h. Enhanced Thresholds'!E:E, 'h. Enhanced Thresholds'!$C:$C, $A76, 'h. Enhanced Thresholds'!$I:$I, $B76 ) )</f>
        <v>0.82937007489047054</v>
      </c>
      <c r="H76" s="70">
        <f ca="1" xml:space="preserve"> IF( SUMIFS( 'h. Enhanced Thresholds'!F:F, 'h. Enhanced Thresholds'!$C:$C, $A76, 'h. Enhanced Thresholds'!$I:$I, $B76 ) = 0, "##BLANK", SUMIFS( 'h. Enhanced Thresholds'!F:F, 'h. Enhanced Thresholds'!$C:$C, $A76, 'h. Enhanced Thresholds'!$I:$I, $B76 ) )</f>
        <v>0.82937007489047054</v>
      </c>
      <c r="I76" s="70">
        <f ca="1" xml:space="preserve"> IF( SUMIFS( 'h. Enhanced Thresholds'!G:G, 'h. Enhanced Thresholds'!$C:$C, $A76, 'h. Enhanced Thresholds'!$I:$I, $B76 ) = 0, "##BLANK", SUMIFS( 'h. Enhanced Thresholds'!G:G, 'h. Enhanced Thresholds'!$C:$C, $A76, 'h. Enhanced Thresholds'!$I:$I, $B76 ) )</f>
        <v>0.82937007489047054</v>
      </c>
      <c r="J76" s="70">
        <f ca="1" xml:space="preserve"> IF( SUMIFS( 'h. Enhanced Thresholds'!H:H, 'h. Enhanced Thresholds'!$C:$C, $A76, 'h. Enhanced Thresholds'!$I:$I, $B76 ) = 0, "##BLANK", SUMIFS( 'h. Enhanced Thresholds'!H:H, 'h. Enhanced Thresholds'!$C:$C, $A76, 'h. Enhanced Thresholds'!$I:$I, $B76 ) )</f>
        <v>0.82937007489047054</v>
      </c>
    </row>
    <row r="77" spans="1:10">
      <c r="A77" t="s">
        <v>104</v>
      </c>
      <c r="B77" t="s">
        <v>90</v>
      </c>
      <c r="C77" s="12" t="s">
        <v>91</v>
      </c>
      <c r="D77" t="s">
        <v>79</v>
      </c>
      <c r="E77" t="s">
        <v>72</v>
      </c>
      <c r="F77" s="70">
        <f ca="1" xml:space="preserve"> IF( SUMIFS( 'h. Enhanced Thresholds'!D:D, 'h. Enhanced Thresholds'!$C:$C, $A77, 'h. Enhanced Thresholds'!$I:$I, $B77 ) = 0, "##BLANK", SUMIFS( 'h. Enhanced Thresholds'!D:D, 'h. Enhanced Thresholds'!$C:$C, $A77, 'h. Enhanced Thresholds'!$I:$I, $B77 ) )</f>
        <v>13.225183439092779</v>
      </c>
      <c r="G77" s="70">
        <f ca="1" xml:space="preserve"> IF( SUMIFS( 'h. Enhanced Thresholds'!E:E, 'h. Enhanced Thresholds'!$C:$C, $A77, 'h. Enhanced Thresholds'!$I:$I, $B77 ) = 0, "##BLANK", SUMIFS( 'h. Enhanced Thresholds'!E:E, 'h. Enhanced Thresholds'!$C:$C, $A77, 'h. Enhanced Thresholds'!$I:$I, $B77 ) )</f>
        <v>12.68518343909278</v>
      </c>
      <c r="H77" s="70">
        <f ca="1" xml:space="preserve"> IF( SUMIFS( 'h. Enhanced Thresholds'!F:F, 'h. Enhanced Thresholds'!$C:$C, $A77, 'h. Enhanced Thresholds'!$I:$I, $B77 ) = 0, "##BLANK", SUMIFS( 'h. Enhanced Thresholds'!F:F, 'h. Enhanced Thresholds'!$C:$C, $A77, 'h. Enhanced Thresholds'!$I:$I, $B77 ) )</f>
        <v>12.145183439092779</v>
      </c>
      <c r="I77" s="70">
        <f ca="1" xml:space="preserve"> IF( SUMIFS( 'h. Enhanced Thresholds'!G:G, 'h. Enhanced Thresholds'!$C:$C, $A77, 'h. Enhanced Thresholds'!$I:$I, $B77 ) = 0, "##BLANK", SUMIFS( 'h. Enhanced Thresholds'!G:G, 'h. Enhanced Thresholds'!$C:$C, $A77, 'h. Enhanced Thresholds'!$I:$I, $B77 ) )</f>
        <v>11.60518343909278</v>
      </c>
      <c r="J77" s="70">
        <f ca="1" xml:space="preserve"> IF( SUMIFS( 'h. Enhanced Thresholds'!H:H, 'h. Enhanced Thresholds'!$C:$C, $A77, 'h. Enhanced Thresholds'!$I:$I, $B77 ) = 0, "##BLANK", SUMIFS( 'h. Enhanced Thresholds'!H:H, 'h. Enhanced Thresholds'!$C:$C, $A77, 'h. Enhanced Thresholds'!$I:$I, $B77 ) )</f>
        <v>11.075183439092779</v>
      </c>
    </row>
    <row r="78" spans="1:10">
      <c r="A78" t="s">
        <v>104</v>
      </c>
      <c r="B78" t="s">
        <v>92</v>
      </c>
      <c r="C78" s="12" t="s">
        <v>93</v>
      </c>
      <c r="D78" t="s">
        <v>85</v>
      </c>
      <c r="E78" t="s">
        <v>72</v>
      </c>
      <c r="F78" s="102" t="str">
        <f xml:space="preserve"> IF( SUMIFS( 'h. Enhanced Thresholds'!D:D, 'h. Enhanced Thresholds'!$C:$C, $A78, 'h. Enhanced Thresholds'!$I:$I, $B78 ) = 0, "##BLANK", SUMIFS( 'h. Enhanced Thresholds'!D:D, 'h. Enhanced Thresholds'!$C:$C, $A78, 'h. Enhanced Thresholds'!$I:$I, $B78 ) )</f>
        <v>##BLANK</v>
      </c>
      <c r="G78" s="102" t="str">
        <f xml:space="preserve"> IF( SUMIFS( 'h. Enhanced Thresholds'!E:E, 'h. Enhanced Thresholds'!$C:$C, $A78, 'h. Enhanced Thresholds'!$I:$I, $B78 ) = 0, "##BLANK", SUMIFS( 'h. Enhanced Thresholds'!E:E, 'h. Enhanced Thresholds'!$C:$C, $A78, 'h. Enhanced Thresholds'!$I:$I, $B78 ) )</f>
        <v>##BLANK</v>
      </c>
      <c r="H78" s="102" t="str">
        <f xml:space="preserve"> IF( SUMIFS( 'h. Enhanced Thresholds'!F:F, 'h. Enhanced Thresholds'!$C:$C, $A78, 'h. Enhanced Thresholds'!$I:$I, $B78 ) = 0, "##BLANK", SUMIFS( 'h. Enhanced Thresholds'!F:F, 'h. Enhanced Thresholds'!$C:$C, $A78, 'h. Enhanced Thresholds'!$I:$I, $B78 ) )</f>
        <v>##BLANK</v>
      </c>
      <c r="I78" s="102" t="str">
        <f xml:space="preserve"> IF( SUMIFS( 'h. Enhanced Thresholds'!G:G, 'h. Enhanced Thresholds'!$C:$C, $A78, 'h. Enhanced Thresholds'!$I:$I, $B78 ) = 0, "##BLANK", SUMIFS( 'h. Enhanced Thresholds'!G:G, 'h. Enhanced Thresholds'!$C:$C, $A78, 'h. Enhanced Thresholds'!$I:$I, $B78 ) )</f>
        <v>##BLANK</v>
      </c>
      <c r="J78" s="102" t="str">
        <f xml:space="preserve"> IF( SUMIFS( 'h. Enhanced Thresholds'!H:H, 'h. Enhanced Thresholds'!$C:$C, $A78, 'h. Enhanced Thresholds'!$I:$I, $B78 ) = 0, "##BLANK", SUMIFS( 'h. Enhanced Thresholds'!H:H, 'h. Enhanced Thresholds'!$C:$C, $A78, 'h. Enhanced Thresholds'!$I:$I, $B78 ) )</f>
        <v>##BLANK</v>
      </c>
    </row>
    <row r="79" spans="1:10">
      <c r="A79" t="s">
        <v>104</v>
      </c>
      <c r="B79" t="s">
        <v>94</v>
      </c>
      <c r="C79" s="12" t="s">
        <v>95</v>
      </c>
      <c r="D79" t="s">
        <v>85</v>
      </c>
      <c r="E79" t="s">
        <v>72</v>
      </c>
      <c r="F79" s="102" t="str">
        <f xml:space="preserve"> IF( SUMIFS( 'h. Enhanced Thresholds'!D:D, 'h. Enhanced Thresholds'!$C:$C, $A79, 'h. Enhanced Thresholds'!$I:$I, $B79 ) = 0, "##BLANK", SUMIFS( 'h. Enhanced Thresholds'!D:D, 'h. Enhanced Thresholds'!$C:$C, $A79, 'h. Enhanced Thresholds'!$I:$I, $B79 ) )</f>
        <v>##BLANK</v>
      </c>
      <c r="G79" s="102" t="str">
        <f xml:space="preserve"> IF( SUMIFS( 'h. Enhanced Thresholds'!E:E, 'h. Enhanced Thresholds'!$C:$C, $A79, 'h. Enhanced Thresholds'!$I:$I, $B79 ) = 0, "##BLANK", SUMIFS( 'h. Enhanced Thresholds'!E:E, 'h. Enhanced Thresholds'!$C:$C, $A79, 'h. Enhanced Thresholds'!$I:$I, $B79 ) )</f>
        <v>##BLANK</v>
      </c>
      <c r="H79" s="102" t="str">
        <f xml:space="preserve"> IF( SUMIFS( 'h. Enhanced Thresholds'!F:F, 'h. Enhanced Thresholds'!$C:$C, $A79, 'h. Enhanced Thresholds'!$I:$I, $B79 ) = 0, "##BLANK", SUMIFS( 'h. Enhanced Thresholds'!F:F, 'h. Enhanced Thresholds'!$C:$C, $A79, 'h. Enhanced Thresholds'!$I:$I, $B79 ) )</f>
        <v>##BLANK</v>
      </c>
      <c r="I79" s="102" t="str">
        <f xml:space="preserve"> IF( SUMIFS( 'h. Enhanced Thresholds'!G:G, 'h. Enhanced Thresholds'!$C:$C, $A79, 'h. Enhanced Thresholds'!$I:$I, $B79 ) = 0, "##BLANK", SUMIFS( 'h. Enhanced Thresholds'!G:G, 'h. Enhanced Thresholds'!$C:$C, $A79, 'h. Enhanced Thresholds'!$I:$I, $B79 ) )</f>
        <v>##BLANK</v>
      </c>
      <c r="J79" s="102" t="str">
        <f xml:space="preserve"> IF( SUMIFS( 'h. Enhanced Thresholds'!H:H, 'h. Enhanced Thresholds'!$C:$C, $A79, 'h. Enhanced Thresholds'!$I:$I, $B79 ) = 0, "##BLANK", SUMIFS( 'h. Enhanced Thresholds'!H:H, 'h. Enhanced Thresholds'!$C:$C, $A79, 'h. Enhanced Thresholds'!$I:$I, $B79 ) )</f>
        <v>##BLANK</v>
      </c>
    </row>
    <row r="80" spans="1:10">
      <c r="A80" t="s">
        <v>104</v>
      </c>
      <c r="B80" t="s">
        <v>96</v>
      </c>
      <c r="C80" s="12" t="s">
        <v>97</v>
      </c>
      <c r="D80" t="s">
        <v>85</v>
      </c>
      <c r="E80" t="s">
        <v>72</v>
      </c>
      <c r="F80" s="102" t="str">
        <f xml:space="preserve"> IF( SUMIFS( 'h. Enhanced Thresholds'!D:D, 'h. Enhanced Thresholds'!$C:$C, $A80, 'h. Enhanced Thresholds'!$I:$I, $B80 ) = 0, "##BLANK", SUMIFS( 'h. Enhanced Thresholds'!D:D, 'h. Enhanced Thresholds'!$C:$C, $A80, 'h. Enhanced Thresholds'!$I:$I, $B80 ) )</f>
        <v>##BLANK</v>
      </c>
      <c r="G80" s="102" t="str">
        <f xml:space="preserve"> IF( SUMIFS( 'h. Enhanced Thresholds'!E:E, 'h. Enhanced Thresholds'!$C:$C, $A80, 'h. Enhanced Thresholds'!$I:$I, $B80 ) = 0, "##BLANK", SUMIFS( 'h. Enhanced Thresholds'!E:E, 'h. Enhanced Thresholds'!$C:$C, $A80, 'h. Enhanced Thresholds'!$I:$I, $B80 ) )</f>
        <v>##BLANK</v>
      </c>
      <c r="H80" s="102" t="str">
        <f xml:space="preserve"> IF( SUMIFS( 'h. Enhanced Thresholds'!F:F, 'h. Enhanced Thresholds'!$C:$C, $A80, 'h. Enhanced Thresholds'!$I:$I, $B80 ) = 0, "##BLANK", SUMIFS( 'h. Enhanced Thresholds'!F:F, 'h. Enhanced Thresholds'!$C:$C, $A80, 'h. Enhanced Thresholds'!$I:$I, $B80 ) )</f>
        <v>##BLANK</v>
      </c>
      <c r="I80" s="102" t="str">
        <f xml:space="preserve"> IF( SUMIFS( 'h. Enhanced Thresholds'!G:G, 'h. Enhanced Thresholds'!$C:$C, $A80, 'h. Enhanced Thresholds'!$I:$I, $B80 ) = 0, "##BLANK", SUMIFS( 'h. Enhanced Thresholds'!G:G, 'h. Enhanced Thresholds'!$C:$C, $A80, 'h. Enhanced Thresholds'!$I:$I, $B80 ) )</f>
        <v>##BLANK</v>
      </c>
      <c r="J80" s="102" t="str">
        <f xml:space="preserve"> IF( SUMIFS( 'h. Enhanced Thresholds'!H:H, 'h. Enhanced Thresholds'!$C:$C, $A80, 'h. Enhanced Thresholds'!$I:$I, $B80 ) = 0, "##BLANK", SUMIFS( 'h. Enhanced Thresholds'!H:H, 'h. Enhanced Thresholds'!$C:$C, $A80, 'h. Enhanced Thresholds'!$I:$I, $B80 ) )</f>
        <v>##BLANK</v>
      </c>
    </row>
    <row r="81" spans="1:10">
      <c r="A81" t="s">
        <v>104</v>
      </c>
      <c r="B81" t="s">
        <v>98</v>
      </c>
      <c r="C81" s="12" t="s">
        <v>99</v>
      </c>
      <c r="D81" t="s">
        <v>85</v>
      </c>
      <c r="E81" t="s">
        <v>72</v>
      </c>
      <c r="F81" s="102" t="str">
        <f xml:space="preserve"> IF( SUMIFS( 'h. Enhanced Thresholds'!D:D, 'h. Enhanced Thresholds'!$C:$C, $A81, 'h. Enhanced Thresholds'!$I:$I, $B81 ) = 0, "##BLANK", SUMIFS( 'h. Enhanced Thresholds'!D:D, 'h. Enhanced Thresholds'!$C:$C, $A81, 'h. Enhanced Thresholds'!$I:$I, $B81 ) )</f>
        <v>##BLANK</v>
      </c>
      <c r="G81" s="102" t="str">
        <f xml:space="preserve"> IF( SUMIFS( 'h. Enhanced Thresholds'!E:E, 'h. Enhanced Thresholds'!$C:$C, $A81, 'h. Enhanced Thresholds'!$I:$I, $B81 ) = 0, "##BLANK", SUMIFS( 'h. Enhanced Thresholds'!E:E, 'h. Enhanced Thresholds'!$C:$C, $A81, 'h. Enhanced Thresholds'!$I:$I, $B81 ) )</f>
        <v>##BLANK</v>
      </c>
      <c r="H81" s="102" t="str">
        <f xml:space="preserve"> IF( SUMIFS( 'h. Enhanced Thresholds'!F:F, 'h. Enhanced Thresholds'!$C:$C, $A81, 'h. Enhanced Thresholds'!$I:$I, $B81 ) = 0, "##BLANK", SUMIFS( 'h. Enhanced Thresholds'!F:F, 'h. Enhanced Thresholds'!$C:$C, $A81, 'h. Enhanced Thresholds'!$I:$I, $B81 ) )</f>
        <v>##BLANK</v>
      </c>
      <c r="I81" s="102" t="str">
        <f xml:space="preserve"> IF( SUMIFS( 'h. Enhanced Thresholds'!G:G, 'h. Enhanced Thresholds'!$C:$C, $A81, 'h. Enhanced Thresholds'!$I:$I, $B81 ) = 0, "##BLANK", SUMIFS( 'h. Enhanced Thresholds'!G:G, 'h. Enhanced Thresholds'!$C:$C, $A81, 'h. Enhanced Thresholds'!$I:$I, $B81 ) )</f>
        <v>##BLANK</v>
      </c>
      <c r="J81" s="102" t="str">
        <f xml:space="preserve"> IF( SUMIFS( 'h. Enhanced Thresholds'!H:H, 'h. Enhanced Thresholds'!$C:$C, $A81, 'h. Enhanced Thresholds'!$I:$I, $B81 ) = 0, "##BLANK", SUMIFS( 'h. Enhanced Thresholds'!H:H, 'h. Enhanced Thresholds'!$C:$C, $A81, 'h. Enhanced Thresholds'!$I:$I, $B81 ) )</f>
        <v>##BLANK</v>
      </c>
    </row>
    <row r="82" spans="1:10">
      <c r="A82" t="s">
        <v>105</v>
      </c>
      <c r="B82" s="12" t="s">
        <v>69</v>
      </c>
      <c r="C82" s="12" t="s">
        <v>70</v>
      </c>
      <c r="D82" t="s">
        <v>71</v>
      </c>
      <c r="E82" t="s">
        <v>72</v>
      </c>
      <c r="F82" t="str">
        <f ca="1">CONCATENATE("[…]", TEXT(NOW(),"dd/mm/yyy hh:mm:ss"))</f>
        <v>[…]02/04/2026 16:21:08</v>
      </c>
      <c r="G82" t="str">
        <f ca="1">CONCATENATE("[…]", TEXT(NOW(),"dd/mm/yyy hh:mm:ss"))</f>
        <v>[…]02/04/2026 16:21:08</v>
      </c>
      <c r="H82" t="str">
        <f ca="1">CONCATENATE("[…]", TEXT(NOW(),"dd/mm/yyy hh:mm:ss"))</f>
        <v>[…]02/04/2026 16:21:08</v>
      </c>
      <c r="I82" t="str">
        <f ca="1">CONCATENATE("[…]", TEXT(NOW(),"dd/mm/yyy hh:mm:ss"))</f>
        <v>[…]02/04/2026 16:21:08</v>
      </c>
      <c r="J82" t="str">
        <f ca="1">CONCATENATE("[…]", TEXT(NOW(),"dd/mm/yyy hh:mm:ss"))</f>
        <v>[…]02/04/2026 16:21:08</v>
      </c>
    </row>
    <row r="83" spans="1:10">
      <c r="A83" t="s">
        <v>105</v>
      </c>
      <c r="B83" s="12" t="s">
        <v>73</v>
      </c>
      <c r="C83" s="12" t="s">
        <v>74</v>
      </c>
      <c r="D83" t="s">
        <v>71</v>
      </c>
      <c r="E83" t="s">
        <v>72</v>
      </c>
      <c r="F83" t="str">
        <f ca="1">MID(CELL("filename"),SEARCH("[",CELL("filename"))+1,SEARCH("]",CELL("filename"))-SEARCH("[",CELL("filename"))-1)</f>
        <v>PR24-CMA-OC07-ODI-rates-Enhanced-thresholds-v2.xlsx</v>
      </c>
      <c r="G83" t="str">
        <f ca="1">MID(CELL("filename"),SEARCH("[",CELL("filename"))+1,SEARCH("]",CELL("filename"))-SEARCH("[",CELL("filename"))-1)</f>
        <v>PR24-CMA-OC07-ODI-rates-Enhanced-thresholds-v2.xlsx</v>
      </c>
      <c r="H83" t="str">
        <f ca="1">MID(CELL("filename"),SEARCH("[",CELL("filename"))+1,SEARCH("]",CELL("filename"))-SEARCH("[",CELL("filename"))-1)</f>
        <v>PR24-CMA-OC07-ODI-rates-Enhanced-thresholds-v2.xlsx</v>
      </c>
      <c r="I83" t="str">
        <f ca="1">MID(CELL("filename"),SEARCH("[",CELL("filename"))+1,SEARCH("]",CELL("filename"))-SEARCH("[",CELL("filename"))-1)</f>
        <v>PR24-CMA-OC07-ODI-rates-Enhanced-thresholds-v2.xlsx</v>
      </c>
      <c r="J83" t="str">
        <f ca="1">MID(CELL("filename"),SEARCH("[",CELL("filename"))+1,SEARCH("]",CELL("filename"))-SEARCH("[",CELL("filename"))-1)</f>
        <v>PR24-CMA-OC07-ODI-rates-Enhanced-thresholds-v2.xlsx</v>
      </c>
    </row>
    <row r="84" spans="1:10">
      <c r="A84" t="s">
        <v>105</v>
      </c>
      <c r="B84" s="12" t="s">
        <v>75</v>
      </c>
      <c r="C84" s="12" t="s">
        <v>76</v>
      </c>
      <c r="D84" t="s">
        <v>71</v>
      </c>
      <c r="E84" t="s">
        <v>72</v>
      </c>
      <c r="F84" t="s">
        <v>46</v>
      </c>
      <c r="G84" t="s">
        <v>46</v>
      </c>
      <c r="H84" t="s">
        <v>46</v>
      </c>
      <c r="I84" t="s">
        <v>46</v>
      </c>
      <c r="J84" t="s">
        <v>46</v>
      </c>
    </row>
    <row r="85" spans="1:10">
      <c r="A85" t="s">
        <v>105</v>
      </c>
      <c r="B85" s="12" t="s">
        <v>77</v>
      </c>
      <c r="C85" s="12" t="s">
        <v>78</v>
      </c>
      <c r="D85" t="s">
        <v>79</v>
      </c>
      <c r="E85" t="s">
        <v>72</v>
      </c>
    </row>
    <row r="86" spans="1:10">
      <c r="A86" t="s">
        <v>105</v>
      </c>
      <c r="B86" t="s">
        <v>80</v>
      </c>
      <c r="C86" s="12" t="s">
        <v>81</v>
      </c>
      <c r="D86" t="s">
        <v>82</v>
      </c>
      <c r="E86" t="s">
        <v>72</v>
      </c>
      <c r="F86" s="69">
        <f ca="1" xml:space="preserve"> IF( SUMIFS( 'h. Enhanced Thresholds'!D:D, 'h. Enhanced Thresholds'!$C:$C, $A86, 'h. Enhanced Thresholds'!$I:$I, $B86 ) = 0, "##BLANK", SUMIFS( 'h. Enhanced Thresholds'!D:D, 'h. Enhanced Thresholds'!$C:$C, $A86, 'h. Enhanced Thresholds'!$I:$I, $B86 ) )</f>
        <v>1.8444930555555549E-3</v>
      </c>
      <c r="G86" s="69">
        <f ca="1" xml:space="preserve"> IF( SUMIFS( 'h. Enhanced Thresholds'!E:E, 'h. Enhanced Thresholds'!$C:$C, $A86, 'h. Enhanced Thresholds'!$I:$I, $B86 ) = 0, "##BLANK", SUMIFS( 'h. Enhanced Thresholds'!E:E, 'h. Enhanced Thresholds'!$C:$C, $A86, 'h. Enhanced Thresholds'!$I:$I, $B86 ) )</f>
        <v>1.8444930555555549E-3</v>
      </c>
      <c r="H86" s="69">
        <f ca="1" xml:space="preserve"> IF( SUMIFS( 'h. Enhanced Thresholds'!F:F, 'h. Enhanced Thresholds'!$C:$C, $A86, 'h. Enhanced Thresholds'!$I:$I, $B86 ) = 0, "##BLANK", SUMIFS( 'h. Enhanced Thresholds'!F:F, 'h. Enhanced Thresholds'!$C:$C, $A86, 'h. Enhanced Thresholds'!$I:$I, $B86 ) )</f>
        <v>1.8444930555555549E-3</v>
      </c>
      <c r="I86" s="69">
        <f ca="1" xml:space="preserve"> IF( SUMIFS( 'h. Enhanced Thresholds'!G:G, 'h. Enhanced Thresholds'!$C:$C, $A86, 'h. Enhanced Thresholds'!$I:$I, $B86 ) = 0, "##BLANK", SUMIFS( 'h. Enhanced Thresholds'!G:G, 'h. Enhanced Thresholds'!$C:$C, $A86, 'h. Enhanced Thresholds'!$I:$I, $B86 ) )</f>
        <v>1.8444930555555549E-3</v>
      </c>
      <c r="J86" s="69">
        <f ca="1" xml:space="preserve"> IF( SUMIFS( 'h. Enhanced Thresholds'!H:H, 'h. Enhanced Thresholds'!$C:$C, $A86, 'h. Enhanced Thresholds'!$I:$I, $B86 ) = 0, "##BLANK", SUMIFS( 'h. Enhanced Thresholds'!H:H, 'h. Enhanced Thresholds'!$C:$C, $A86, 'h. Enhanced Thresholds'!$I:$I, $B86 ) )</f>
        <v>1.8444930555555549E-3</v>
      </c>
    </row>
    <row r="87" spans="1:10">
      <c r="A87" t="s">
        <v>105</v>
      </c>
      <c r="B87" t="s">
        <v>83</v>
      </c>
      <c r="C87" s="12" t="s">
        <v>84</v>
      </c>
      <c r="D87" t="s">
        <v>85</v>
      </c>
      <c r="E87" t="s">
        <v>72</v>
      </c>
      <c r="F87" s="102">
        <f ca="1" xml:space="preserve"> IF( SUMIFS( 'h. Enhanced Thresholds'!D:D, 'h. Enhanced Thresholds'!$C:$C, $A87, 'h. Enhanced Thresholds'!$I:$I, $B87 ) = 0, "##BLANK", SUMIFS( 'h. Enhanced Thresholds'!D:D, 'h. Enhanced Thresholds'!$C:$C, $A87, 'h. Enhanced Thresholds'!$I:$I, $B87 ) )</f>
        <v>-1.6870983525649974E-2</v>
      </c>
      <c r="G87" s="102">
        <f ca="1" xml:space="preserve"> IF( SUMIFS( 'h. Enhanced Thresholds'!E:E, 'h. Enhanced Thresholds'!$C:$C, $A87, 'h. Enhanced Thresholds'!$I:$I, $B87 ) = 0, "##BLANK", SUMIFS( 'h. Enhanced Thresholds'!E:E, 'h. Enhanced Thresholds'!$C:$C, $A87, 'h. Enhanced Thresholds'!$I:$I, $B87 ) )</f>
        <v>7.8208333940037233E-2</v>
      </c>
      <c r="H87" s="102">
        <f ca="1" xml:space="preserve"> IF( SUMIFS( 'h. Enhanced Thresholds'!F:F, 'h. Enhanced Thresholds'!$C:$C, $A87, 'h. Enhanced Thresholds'!$I:$I, $B87 ) = 0, "##BLANK", SUMIFS( 'h. Enhanced Thresholds'!F:F, 'h. Enhanced Thresholds'!$C:$C, $A87, 'h. Enhanced Thresholds'!$I:$I, $B87 ) )</f>
        <v>0.16275290111345708</v>
      </c>
      <c r="I87" s="102">
        <f ca="1" xml:space="preserve"> IF( SUMIFS( 'h. Enhanced Thresholds'!G:G, 'h. Enhanced Thresholds'!$C:$C, $A87, 'h. Enhanced Thresholds'!$I:$I, $B87 ) = 0, "##BLANK", SUMIFS( 'h. Enhanced Thresholds'!G:G, 'h. Enhanced Thresholds'!$C:$C, $A87, 'h. Enhanced Thresholds'!$I:$I, $B87 ) )</f>
        <v>0.24432755762189873</v>
      </c>
      <c r="J87" s="102">
        <f ca="1" xml:space="preserve"> IF( SUMIFS( 'h. Enhanced Thresholds'!H:H, 'h. Enhanced Thresholds'!$C:$C, $A87, 'h. Enhanced Thresholds'!$I:$I, $B87 ) = 0, "##BLANK", SUMIFS( 'h. Enhanced Thresholds'!H:H, 'h. Enhanced Thresholds'!$C:$C, $A87, 'h. Enhanced Thresholds'!$I:$I, $B87 ) )</f>
        <v>0.32271422921510939</v>
      </c>
    </row>
    <row r="88" spans="1:10">
      <c r="A88" t="s">
        <v>105</v>
      </c>
      <c r="B88" t="s">
        <v>86</v>
      </c>
      <c r="C88" s="12" t="s">
        <v>87</v>
      </c>
      <c r="D88" t="s">
        <v>85</v>
      </c>
      <c r="E88" t="s">
        <v>72</v>
      </c>
      <c r="F88" s="102">
        <f xml:space="preserve"> IF( SUMIFS( 'h. Enhanced Thresholds'!D:D, 'h. Enhanced Thresholds'!$C:$C, $A88, 'h. Enhanced Thresholds'!$I:$I, $B88 ) = 0, "##BLANK", SUMIFS( 'h. Enhanced Thresholds'!D:D, 'h. Enhanced Thresholds'!$C:$C, $A88, 'h. Enhanced Thresholds'!$I:$I, $B88 ) )</f>
        <v>6.5524737631184382E-2</v>
      </c>
      <c r="G88" s="102">
        <f xml:space="preserve"> IF( SUMIFS( 'h. Enhanced Thresholds'!E:E, 'h. Enhanced Thresholds'!$C:$C, $A88, 'h. Enhanced Thresholds'!$I:$I, $B88 ) = 0, "##BLANK", SUMIFS( 'h. Enhanced Thresholds'!E:E, 'h. Enhanced Thresholds'!$C:$C, $A88, 'h. Enhanced Thresholds'!$I:$I, $B88 ) )</f>
        <v>8.8230884557721212E-2</v>
      </c>
      <c r="H88" s="102">
        <f xml:space="preserve"> IF( SUMIFS( 'h. Enhanced Thresholds'!F:F, 'h. Enhanced Thresholds'!$C:$C, $A88, 'h. Enhanced Thresholds'!$I:$I, $B88 ) = 0, "##BLANK", SUMIFS( 'h. Enhanced Thresholds'!F:F, 'h. Enhanced Thresholds'!$C:$C, $A88, 'h. Enhanced Thresholds'!$I:$I, $B88 ) )</f>
        <v>0.10610694652673669</v>
      </c>
      <c r="I88" s="102">
        <f xml:space="preserve"> IF( SUMIFS( 'h. Enhanced Thresholds'!G:G, 'h. Enhanced Thresholds'!$C:$C, $A88, 'h. Enhanced Thresholds'!$I:$I, $B88 ) = 0, "##BLANK", SUMIFS( 'h. Enhanced Thresholds'!G:G, 'h. Enhanced Thresholds'!$C:$C, $A88, 'h. Enhanced Thresholds'!$I:$I, $B88 ) )</f>
        <v>0.11531734132933535</v>
      </c>
      <c r="J88" s="102">
        <f xml:space="preserve"> IF( SUMIFS( 'h. Enhanced Thresholds'!H:H, 'h. Enhanced Thresholds'!$C:$C, $A88, 'h. Enhanced Thresholds'!$I:$I, $B88 ) = 0, "##BLANK", SUMIFS( 'h. Enhanced Thresholds'!H:H, 'h. Enhanced Thresholds'!$C:$C, $A88, 'h. Enhanced Thresholds'!$I:$I, $B88 ) )</f>
        <v>0.12549725137431289</v>
      </c>
    </row>
    <row r="89" spans="1:10">
      <c r="A89" t="s">
        <v>105</v>
      </c>
      <c r="B89" t="s">
        <v>88</v>
      </c>
      <c r="C89" s="12" t="s">
        <v>89</v>
      </c>
      <c r="D89" t="s">
        <v>79</v>
      </c>
      <c r="E89" t="s">
        <v>72</v>
      </c>
      <c r="F89" s="70">
        <f ca="1" xml:space="preserve"> IF( SUMIFS( 'h. Enhanced Thresholds'!D:D, 'h. Enhanced Thresholds'!$C:$C, $A89, 'h. Enhanced Thresholds'!$I:$I, $B89 ) = 0, "##BLANK", SUMIFS( 'h. Enhanced Thresholds'!D:D, 'h. Enhanced Thresholds'!$C:$C, $A89, 'h. Enhanced Thresholds'!$I:$I, $B89 ) )</f>
        <v>1.0563342758726919</v>
      </c>
      <c r="G89" s="70">
        <f ca="1" xml:space="preserve"> IF( SUMIFS( 'h. Enhanced Thresholds'!E:E, 'h. Enhanced Thresholds'!$C:$C, $A89, 'h. Enhanced Thresholds'!$I:$I, $B89 ) = 0, "##BLANK", SUMIFS( 'h. Enhanced Thresholds'!E:E, 'h. Enhanced Thresholds'!$C:$C, $A89, 'h. Enhanced Thresholds'!$I:$I, $B89 ) )</f>
        <v>0.99955951139644983</v>
      </c>
      <c r="H89" s="70">
        <f ca="1" xml:space="preserve"> IF( SUMIFS( 'h. Enhanced Thresholds'!F:F, 'h. Enhanced Thresholds'!$C:$C, $A89, 'h. Enhanced Thresholds'!$I:$I, $B89 ) = 0, "##BLANK", SUMIFS( 'h. Enhanced Thresholds'!F:F, 'h. Enhanced Thresholds'!$C:$C, $A89, 'h. Enhanced Thresholds'!$I:$I, $B89 ) )</f>
        <v>0.94278474692020775</v>
      </c>
      <c r="I89" s="70">
        <f ca="1" xml:space="preserve"> IF( SUMIFS( 'h. Enhanced Thresholds'!G:G, 'h. Enhanced Thresholds'!$C:$C, $A89, 'h. Enhanced Thresholds'!$I:$I, $B89 ) = 0, "##BLANK", SUMIFS( 'h. Enhanced Thresholds'!G:G, 'h. Enhanced Thresholds'!$C:$C, $A89, 'h. Enhanced Thresholds'!$I:$I, $B89 ) )</f>
        <v>0.88600998244396578</v>
      </c>
      <c r="J89" s="70">
        <f ca="1" xml:space="preserve"> IF( SUMIFS( 'h. Enhanced Thresholds'!H:H, 'h. Enhanced Thresholds'!$C:$C, $A89, 'h. Enhanced Thresholds'!$I:$I, $B89 ) = 0, "##BLANK", SUMIFS( 'h. Enhanced Thresholds'!H:H, 'h. Enhanced Thresholds'!$C:$C, $A89, 'h. Enhanced Thresholds'!$I:$I, $B89 ) )</f>
        <v>0.82937007489047054</v>
      </c>
    </row>
    <row r="90" spans="1:10">
      <c r="A90" t="s">
        <v>105</v>
      </c>
      <c r="B90" t="s">
        <v>90</v>
      </c>
      <c r="C90" s="12" t="s">
        <v>91</v>
      </c>
      <c r="D90" t="s">
        <v>79</v>
      </c>
      <c r="E90" t="s">
        <v>72</v>
      </c>
      <c r="F90" s="70">
        <f ca="1" xml:space="preserve"> IF( SUMIFS( 'h. Enhanced Thresholds'!D:D, 'h. Enhanced Thresholds'!$C:$C, $A90, 'h. Enhanced Thresholds'!$I:$I, $B90 ) = 0, "##BLANK", SUMIFS( 'h. Enhanced Thresholds'!D:D, 'h. Enhanced Thresholds'!$C:$C, $A90, 'h. Enhanced Thresholds'!$I:$I, $B90 ) )</f>
        <v>15.805183439092779</v>
      </c>
      <c r="G90" s="70">
        <f ca="1" xml:space="preserve"> IF( SUMIFS( 'h. Enhanced Thresholds'!E:E, 'h. Enhanced Thresholds'!$C:$C, $A90, 'h. Enhanced Thresholds'!$I:$I, $B90 ) = 0, "##BLANK", SUMIFS( 'h. Enhanced Thresholds'!E:E, 'h. Enhanced Thresholds'!$C:$C, $A90, 'h. Enhanced Thresholds'!$I:$I, $B90 ) )</f>
        <v>15.03518343909278</v>
      </c>
      <c r="H90" s="70">
        <f ca="1" xml:space="preserve"> IF( SUMIFS( 'h. Enhanced Thresholds'!F:F, 'h. Enhanced Thresholds'!$C:$C, $A90, 'h. Enhanced Thresholds'!$I:$I, $B90 ) = 0, "##BLANK", SUMIFS( 'h. Enhanced Thresholds'!F:F, 'h. Enhanced Thresholds'!$C:$C, $A90, 'h. Enhanced Thresholds'!$I:$I, $B90 ) )</f>
        <v>14.26518343909278</v>
      </c>
      <c r="I90" s="70">
        <f ca="1" xml:space="preserve"> IF( SUMIFS( 'h. Enhanced Thresholds'!G:G, 'h. Enhanced Thresholds'!$C:$C, $A90, 'h. Enhanced Thresholds'!$I:$I, $B90 ) = 0, "##BLANK", SUMIFS( 'h. Enhanced Thresholds'!G:G, 'h. Enhanced Thresholds'!$C:$C, $A90, 'h. Enhanced Thresholds'!$I:$I, $B90 ) )</f>
        <v>13.495183439092779</v>
      </c>
      <c r="J90" s="70">
        <f ca="1" xml:space="preserve"> IF( SUMIFS( 'h. Enhanced Thresholds'!H:H, 'h. Enhanced Thresholds'!$C:$C, $A90, 'h. Enhanced Thresholds'!$I:$I, $B90 ) = 0, "##BLANK", SUMIFS( 'h. Enhanced Thresholds'!H:H, 'h. Enhanced Thresholds'!$C:$C, $A90, 'h. Enhanced Thresholds'!$I:$I, $B90 ) )</f>
        <v>12.735183439092779</v>
      </c>
    </row>
    <row r="91" spans="1:10">
      <c r="A91" t="s">
        <v>105</v>
      </c>
      <c r="B91" t="s">
        <v>92</v>
      </c>
      <c r="C91" s="12" t="s">
        <v>93</v>
      </c>
      <c r="D91" t="s">
        <v>85</v>
      </c>
      <c r="E91" t="s">
        <v>72</v>
      </c>
      <c r="F91" s="102" t="str">
        <f xml:space="preserve"> IF( SUMIFS( 'h. Enhanced Thresholds'!D:D, 'h. Enhanced Thresholds'!$C:$C, $A91, 'h. Enhanced Thresholds'!$I:$I, $B91 ) = 0, "##BLANK", SUMIFS( 'h. Enhanced Thresholds'!D:D, 'h. Enhanced Thresholds'!$C:$C, $A91, 'h. Enhanced Thresholds'!$I:$I, $B91 ) )</f>
        <v>##BLANK</v>
      </c>
      <c r="G91" s="102" t="str">
        <f xml:space="preserve"> IF( SUMIFS( 'h. Enhanced Thresholds'!E:E, 'h. Enhanced Thresholds'!$C:$C, $A91, 'h. Enhanced Thresholds'!$I:$I, $B91 ) = 0, "##BLANK", SUMIFS( 'h. Enhanced Thresholds'!E:E, 'h. Enhanced Thresholds'!$C:$C, $A91, 'h. Enhanced Thresholds'!$I:$I, $B91 ) )</f>
        <v>##BLANK</v>
      </c>
      <c r="H91" s="102" t="str">
        <f xml:space="preserve"> IF( SUMIFS( 'h. Enhanced Thresholds'!F:F, 'h. Enhanced Thresholds'!$C:$C, $A91, 'h. Enhanced Thresholds'!$I:$I, $B91 ) = 0, "##BLANK", SUMIFS( 'h. Enhanced Thresholds'!F:F, 'h. Enhanced Thresholds'!$C:$C, $A91, 'h. Enhanced Thresholds'!$I:$I, $B91 ) )</f>
        <v>##BLANK</v>
      </c>
      <c r="I91" s="102" t="str">
        <f xml:space="preserve"> IF( SUMIFS( 'h. Enhanced Thresholds'!G:G, 'h. Enhanced Thresholds'!$C:$C, $A91, 'h. Enhanced Thresholds'!$I:$I, $B91 ) = 0, "##BLANK", SUMIFS( 'h. Enhanced Thresholds'!G:G, 'h. Enhanced Thresholds'!$C:$C, $A91, 'h. Enhanced Thresholds'!$I:$I, $B91 ) )</f>
        <v>##BLANK</v>
      </c>
      <c r="J91" s="102" t="str">
        <f xml:space="preserve"> IF( SUMIFS( 'h. Enhanced Thresholds'!H:H, 'h. Enhanced Thresholds'!$C:$C, $A91, 'h. Enhanced Thresholds'!$I:$I, $B91 ) = 0, "##BLANK", SUMIFS( 'h. Enhanced Thresholds'!H:H, 'h. Enhanced Thresholds'!$C:$C, $A91, 'h. Enhanced Thresholds'!$I:$I, $B91 ) )</f>
        <v>##BLANK</v>
      </c>
    </row>
    <row r="92" spans="1:10">
      <c r="A92" t="s">
        <v>105</v>
      </c>
      <c r="B92" t="s">
        <v>94</v>
      </c>
      <c r="C92" s="12" t="s">
        <v>95</v>
      </c>
      <c r="D92" t="s">
        <v>85</v>
      </c>
      <c r="E92" t="s">
        <v>72</v>
      </c>
      <c r="F92" s="102" t="str">
        <f xml:space="preserve"> IF( SUMIFS( 'h. Enhanced Thresholds'!D:D, 'h. Enhanced Thresholds'!$C:$C, $A92, 'h. Enhanced Thresholds'!$I:$I, $B92 ) = 0, "##BLANK", SUMIFS( 'h. Enhanced Thresholds'!D:D, 'h. Enhanced Thresholds'!$C:$C, $A92, 'h. Enhanced Thresholds'!$I:$I, $B92 ) )</f>
        <v>##BLANK</v>
      </c>
      <c r="G92" s="102" t="str">
        <f xml:space="preserve"> IF( SUMIFS( 'h. Enhanced Thresholds'!E:E, 'h. Enhanced Thresholds'!$C:$C, $A92, 'h. Enhanced Thresholds'!$I:$I, $B92 ) = 0, "##BLANK", SUMIFS( 'h. Enhanced Thresholds'!E:E, 'h. Enhanced Thresholds'!$C:$C, $A92, 'h. Enhanced Thresholds'!$I:$I, $B92 ) )</f>
        <v>##BLANK</v>
      </c>
      <c r="H92" s="102" t="str">
        <f xml:space="preserve"> IF( SUMIFS( 'h. Enhanced Thresholds'!F:F, 'h. Enhanced Thresholds'!$C:$C, $A92, 'h. Enhanced Thresholds'!$I:$I, $B92 ) = 0, "##BLANK", SUMIFS( 'h. Enhanced Thresholds'!F:F, 'h. Enhanced Thresholds'!$C:$C, $A92, 'h. Enhanced Thresholds'!$I:$I, $B92 ) )</f>
        <v>##BLANK</v>
      </c>
      <c r="I92" s="102" t="str">
        <f xml:space="preserve"> IF( SUMIFS( 'h. Enhanced Thresholds'!G:G, 'h. Enhanced Thresholds'!$C:$C, $A92, 'h. Enhanced Thresholds'!$I:$I, $B92 ) = 0, "##BLANK", SUMIFS( 'h. Enhanced Thresholds'!G:G, 'h. Enhanced Thresholds'!$C:$C, $A92, 'h. Enhanced Thresholds'!$I:$I, $B92 ) )</f>
        <v>##BLANK</v>
      </c>
      <c r="J92" s="102" t="str">
        <f xml:space="preserve"> IF( SUMIFS( 'h. Enhanced Thresholds'!H:H, 'h. Enhanced Thresholds'!$C:$C, $A92, 'h. Enhanced Thresholds'!$I:$I, $B92 ) = 0, "##BLANK", SUMIFS( 'h. Enhanced Thresholds'!H:H, 'h. Enhanced Thresholds'!$C:$C, $A92, 'h. Enhanced Thresholds'!$I:$I, $B92 ) )</f>
        <v>##BLANK</v>
      </c>
    </row>
    <row r="93" spans="1:10">
      <c r="A93" t="s">
        <v>105</v>
      </c>
      <c r="B93" t="s">
        <v>96</v>
      </c>
      <c r="C93" s="12" t="s">
        <v>97</v>
      </c>
      <c r="D93" t="s">
        <v>85</v>
      </c>
      <c r="E93" t="s">
        <v>72</v>
      </c>
      <c r="F93" s="102" t="str">
        <f xml:space="preserve"> IF( SUMIFS( 'h. Enhanced Thresholds'!D:D, 'h. Enhanced Thresholds'!$C:$C, $A93, 'h. Enhanced Thresholds'!$I:$I, $B93 ) = 0, "##BLANK", SUMIFS( 'h. Enhanced Thresholds'!D:D, 'h. Enhanced Thresholds'!$C:$C, $A93, 'h. Enhanced Thresholds'!$I:$I, $B93 ) )</f>
        <v>##BLANK</v>
      </c>
      <c r="G93" s="102" t="str">
        <f xml:space="preserve"> IF( SUMIFS( 'h. Enhanced Thresholds'!E:E, 'h. Enhanced Thresholds'!$C:$C, $A93, 'h. Enhanced Thresholds'!$I:$I, $B93 ) = 0, "##BLANK", SUMIFS( 'h. Enhanced Thresholds'!E:E, 'h. Enhanced Thresholds'!$C:$C, $A93, 'h. Enhanced Thresholds'!$I:$I, $B93 ) )</f>
        <v>##BLANK</v>
      </c>
      <c r="H93" s="102" t="str">
        <f xml:space="preserve"> IF( SUMIFS( 'h. Enhanced Thresholds'!F:F, 'h. Enhanced Thresholds'!$C:$C, $A93, 'h. Enhanced Thresholds'!$I:$I, $B93 ) = 0, "##BLANK", SUMIFS( 'h. Enhanced Thresholds'!F:F, 'h. Enhanced Thresholds'!$C:$C, $A93, 'h. Enhanced Thresholds'!$I:$I, $B93 ) )</f>
        <v>##BLANK</v>
      </c>
      <c r="I93" s="102" t="str">
        <f xml:space="preserve"> IF( SUMIFS( 'h. Enhanced Thresholds'!G:G, 'h. Enhanced Thresholds'!$C:$C, $A93, 'h. Enhanced Thresholds'!$I:$I, $B93 ) = 0, "##BLANK", SUMIFS( 'h. Enhanced Thresholds'!G:G, 'h. Enhanced Thresholds'!$C:$C, $A93, 'h. Enhanced Thresholds'!$I:$I, $B93 ) )</f>
        <v>##BLANK</v>
      </c>
      <c r="J93" s="102" t="str">
        <f xml:space="preserve"> IF( SUMIFS( 'h. Enhanced Thresholds'!H:H, 'h. Enhanced Thresholds'!$C:$C, $A93, 'h. Enhanced Thresholds'!$I:$I, $B93 ) = 0, "##BLANK", SUMIFS( 'h. Enhanced Thresholds'!H:H, 'h. Enhanced Thresholds'!$C:$C, $A93, 'h. Enhanced Thresholds'!$I:$I, $B93 ) )</f>
        <v>##BLANK</v>
      </c>
    </row>
    <row r="94" spans="1:10">
      <c r="A94" t="s">
        <v>105</v>
      </c>
      <c r="B94" t="s">
        <v>98</v>
      </c>
      <c r="C94" s="12" t="s">
        <v>99</v>
      </c>
      <c r="D94" t="s">
        <v>85</v>
      </c>
      <c r="E94" t="s">
        <v>72</v>
      </c>
      <c r="F94" s="102" t="str">
        <f xml:space="preserve"> IF( SUMIFS( 'h. Enhanced Thresholds'!D:D, 'h. Enhanced Thresholds'!$C:$C, $A94, 'h. Enhanced Thresholds'!$I:$I, $B94 ) = 0, "##BLANK", SUMIFS( 'h. Enhanced Thresholds'!D:D, 'h. Enhanced Thresholds'!$C:$C, $A94, 'h. Enhanced Thresholds'!$I:$I, $B94 ) )</f>
        <v>##BLANK</v>
      </c>
      <c r="G94" s="102" t="str">
        <f xml:space="preserve"> IF( SUMIFS( 'h. Enhanced Thresholds'!E:E, 'h. Enhanced Thresholds'!$C:$C, $A94, 'h. Enhanced Thresholds'!$I:$I, $B94 ) = 0, "##BLANK", SUMIFS( 'h. Enhanced Thresholds'!E:E, 'h. Enhanced Thresholds'!$C:$C, $A94, 'h. Enhanced Thresholds'!$I:$I, $B94 ) )</f>
        <v>##BLANK</v>
      </c>
      <c r="H94" s="102" t="str">
        <f xml:space="preserve"> IF( SUMIFS( 'h. Enhanced Thresholds'!F:F, 'h. Enhanced Thresholds'!$C:$C, $A94, 'h. Enhanced Thresholds'!$I:$I, $B94 ) = 0, "##BLANK", SUMIFS( 'h. Enhanced Thresholds'!F:F, 'h. Enhanced Thresholds'!$C:$C, $A94, 'h. Enhanced Thresholds'!$I:$I, $B94 ) )</f>
        <v>##BLANK</v>
      </c>
      <c r="I94" s="102" t="str">
        <f xml:space="preserve"> IF( SUMIFS( 'h. Enhanced Thresholds'!G:G, 'h. Enhanced Thresholds'!$C:$C, $A94, 'h. Enhanced Thresholds'!$I:$I, $B94 ) = 0, "##BLANK", SUMIFS( 'h. Enhanced Thresholds'!G:G, 'h. Enhanced Thresholds'!$C:$C, $A94, 'h. Enhanced Thresholds'!$I:$I, $B94 ) )</f>
        <v>##BLANK</v>
      </c>
      <c r="J94" s="102" t="str">
        <f xml:space="preserve"> IF( SUMIFS( 'h. Enhanced Thresholds'!H:H, 'h. Enhanced Thresholds'!$C:$C, $A94, 'h. Enhanced Thresholds'!$I:$I, $B94 ) = 0, "##BLANK", SUMIFS( 'h. Enhanced Thresholds'!H:H, 'h. Enhanced Thresholds'!$C:$C, $A94, 'h. Enhanced Thresholds'!$I:$I, $B94 ) )</f>
        <v>##BLANK</v>
      </c>
    </row>
    <row r="95" spans="1:10">
      <c r="A95" t="s">
        <v>106</v>
      </c>
      <c r="B95" s="12" t="s">
        <v>69</v>
      </c>
      <c r="C95" s="12" t="s">
        <v>70</v>
      </c>
      <c r="D95" t="s">
        <v>71</v>
      </c>
      <c r="E95" t="s">
        <v>72</v>
      </c>
      <c r="F95" t="str">
        <f ca="1">CONCATENATE("[…]", TEXT(NOW(),"dd/mm/yyy hh:mm:ss"))</f>
        <v>[…]02/04/2026 16:21:08</v>
      </c>
      <c r="G95" t="str">
        <f ca="1">CONCATENATE("[…]", TEXT(NOW(),"dd/mm/yyy hh:mm:ss"))</f>
        <v>[…]02/04/2026 16:21:08</v>
      </c>
      <c r="H95" t="str">
        <f ca="1">CONCATENATE("[…]", TEXT(NOW(),"dd/mm/yyy hh:mm:ss"))</f>
        <v>[…]02/04/2026 16:21:08</v>
      </c>
      <c r="I95" t="str">
        <f ca="1">CONCATENATE("[…]", TEXT(NOW(),"dd/mm/yyy hh:mm:ss"))</f>
        <v>[…]02/04/2026 16:21:08</v>
      </c>
      <c r="J95" t="str">
        <f ca="1">CONCATENATE("[…]", TEXT(NOW(),"dd/mm/yyy hh:mm:ss"))</f>
        <v>[…]02/04/2026 16:21:08</v>
      </c>
    </row>
    <row r="96" spans="1:10">
      <c r="A96" t="s">
        <v>106</v>
      </c>
      <c r="B96" s="12" t="s">
        <v>73</v>
      </c>
      <c r="C96" s="12" t="s">
        <v>74</v>
      </c>
      <c r="D96" t="s">
        <v>71</v>
      </c>
      <c r="E96" t="s">
        <v>72</v>
      </c>
      <c r="F96" t="str">
        <f ca="1">MID(CELL("filename"),SEARCH("[",CELL("filename"))+1,SEARCH("]",CELL("filename"))-SEARCH("[",CELL("filename"))-1)</f>
        <v>PR24-CMA-OC07-ODI-rates-Enhanced-thresholds-v2.xlsx</v>
      </c>
      <c r="G96" t="str">
        <f ca="1">MID(CELL("filename"),SEARCH("[",CELL("filename"))+1,SEARCH("]",CELL("filename"))-SEARCH("[",CELL("filename"))-1)</f>
        <v>PR24-CMA-OC07-ODI-rates-Enhanced-thresholds-v2.xlsx</v>
      </c>
      <c r="H96" t="str">
        <f ca="1">MID(CELL("filename"),SEARCH("[",CELL("filename"))+1,SEARCH("]",CELL("filename"))-SEARCH("[",CELL("filename"))-1)</f>
        <v>PR24-CMA-OC07-ODI-rates-Enhanced-thresholds-v2.xlsx</v>
      </c>
      <c r="I96" t="str">
        <f ca="1">MID(CELL("filename"),SEARCH("[",CELL("filename"))+1,SEARCH("]",CELL("filename"))-SEARCH("[",CELL("filename"))-1)</f>
        <v>PR24-CMA-OC07-ODI-rates-Enhanced-thresholds-v2.xlsx</v>
      </c>
      <c r="J96" t="str">
        <f ca="1">MID(CELL("filename"),SEARCH("[",CELL("filename"))+1,SEARCH("]",CELL("filename"))-SEARCH("[",CELL("filename"))-1)</f>
        <v>PR24-CMA-OC07-ODI-rates-Enhanced-thresholds-v2.xlsx</v>
      </c>
    </row>
    <row r="97" spans="1:10">
      <c r="A97" t="s">
        <v>106</v>
      </c>
      <c r="B97" s="12" t="s">
        <v>75</v>
      </c>
      <c r="C97" s="12" t="s">
        <v>76</v>
      </c>
      <c r="D97" t="s">
        <v>71</v>
      </c>
      <c r="E97" t="s">
        <v>72</v>
      </c>
      <c r="F97" t="s">
        <v>46</v>
      </c>
      <c r="G97" t="s">
        <v>46</v>
      </c>
      <c r="H97" t="s">
        <v>46</v>
      </c>
      <c r="I97" t="s">
        <v>46</v>
      </c>
      <c r="J97" t="s">
        <v>46</v>
      </c>
    </row>
    <row r="98" spans="1:10">
      <c r="A98" t="s">
        <v>106</v>
      </c>
      <c r="B98" s="12" t="s">
        <v>77</v>
      </c>
      <c r="C98" s="12" t="s">
        <v>78</v>
      </c>
      <c r="D98" t="s">
        <v>79</v>
      </c>
      <c r="E98" t="s">
        <v>72</v>
      </c>
    </row>
    <row r="99" spans="1:10">
      <c r="A99" t="s">
        <v>106</v>
      </c>
      <c r="B99" t="s">
        <v>80</v>
      </c>
      <c r="C99" s="12" t="s">
        <v>81</v>
      </c>
      <c r="D99" t="s">
        <v>82</v>
      </c>
      <c r="E99" t="s">
        <v>72</v>
      </c>
      <c r="F99" s="69">
        <f ca="1" xml:space="preserve"> IF( SUMIFS( 'h. Enhanced Thresholds'!D:D, 'h. Enhanced Thresholds'!$C:$C, $A99, 'h. Enhanced Thresholds'!$I:$I, $B99 ) = 0, "##BLANK", SUMIFS( 'h. Enhanced Thresholds'!D:D, 'h. Enhanced Thresholds'!$C:$C, $A99, 'h. Enhanced Thresholds'!$I:$I, $B99 ) )</f>
        <v>1.8444930555555549E-3</v>
      </c>
      <c r="G99" s="69">
        <f ca="1" xml:space="preserve"> IF( SUMIFS( 'h. Enhanced Thresholds'!E:E, 'h. Enhanced Thresholds'!$C:$C, $A99, 'h. Enhanced Thresholds'!$I:$I, $B99 ) = 0, "##BLANK", SUMIFS( 'h. Enhanced Thresholds'!E:E, 'h. Enhanced Thresholds'!$C:$C, $A99, 'h. Enhanced Thresholds'!$I:$I, $B99 ) )</f>
        <v>1.8444930555555549E-3</v>
      </c>
      <c r="H99" s="69">
        <f ca="1" xml:space="preserve"> IF( SUMIFS( 'h. Enhanced Thresholds'!F:F, 'h. Enhanced Thresholds'!$C:$C, $A99, 'h. Enhanced Thresholds'!$I:$I, $B99 ) = 0, "##BLANK", SUMIFS( 'h. Enhanced Thresholds'!F:F, 'h. Enhanced Thresholds'!$C:$C, $A99, 'h. Enhanced Thresholds'!$I:$I, $B99 ) )</f>
        <v>1.8444930555555549E-3</v>
      </c>
      <c r="I99" s="69">
        <f ca="1" xml:space="preserve"> IF( SUMIFS( 'h. Enhanced Thresholds'!G:G, 'h. Enhanced Thresholds'!$C:$C, $A99, 'h. Enhanced Thresholds'!$I:$I, $B99 ) = 0, "##BLANK", SUMIFS( 'h. Enhanced Thresholds'!G:G, 'h. Enhanced Thresholds'!$C:$C, $A99, 'h. Enhanced Thresholds'!$I:$I, $B99 ) )</f>
        <v>1.8444930555555549E-3</v>
      </c>
      <c r="J99" s="69">
        <f ca="1" xml:space="preserve"> IF( SUMIFS( 'h. Enhanced Thresholds'!H:H, 'h. Enhanced Thresholds'!$C:$C, $A99, 'h. Enhanced Thresholds'!$I:$I, $B99 ) = 0, "##BLANK", SUMIFS( 'h. Enhanced Thresholds'!H:H, 'h. Enhanced Thresholds'!$C:$C, $A99, 'h. Enhanced Thresholds'!$I:$I, $B99 ) )</f>
        <v>1.8444930555555549E-3</v>
      </c>
    </row>
    <row r="100" spans="1:10">
      <c r="A100" t="s">
        <v>106</v>
      </c>
      <c r="B100" t="s">
        <v>83</v>
      </c>
      <c r="C100" s="12" t="s">
        <v>84</v>
      </c>
      <c r="D100" t="s">
        <v>85</v>
      </c>
      <c r="E100" t="s">
        <v>72</v>
      </c>
      <c r="F100" s="102">
        <f ca="1" xml:space="preserve"> IF( SUMIFS( 'h. Enhanced Thresholds'!D:D, 'h. Enhanced Thresholds'!$C:$C, $A100, 'h. Enhanced Thresholds'!$I:$I, $B100 ) = 0, "##BLANK", SUMIFS( 'h. Enhanced Thresholds'!D:D, 'h. Enhanced Thresholds'!$C:$C, $A100, 'h. Enhanced Thresholds'!$I:$I, $B100 ) )</f>
        <v>0.21794440790187175</v>
      </c>
      <c r="G100" s="102">
        <f ca="1" xml:space="preserve"> IF( SUMIFS( 'h. Enhanced Thresholds'!E:E, 'h. Enhanced Thresholds'!$C:$C, $A100, 'h. Enhanced Thresholds'!$I:$I, $B100 ) = 0, "##BLANK", SUMIFS( 'h. Enhanced Thresholds'!E:E, 'h. Enhanced Thresholds'!$C:$C, $A100, 'h. Enhanced Thresholds'!$I:$I, $B100 ) )</f>
        <v>0.2763696934029688</v>
      </c>
      <c r="H100" s="102">
        <f ca="1" xml:space="preserve"> IF( SUMIFS( 'h. Enhanced Thresholds'!F:F, 'h. Enhanced Thresholds'!$C:$C, $A100, 'h. Enhanced Thresholds'!$I:$I, $B100 ) = 0, "##BLANK", SUMIFS( 'h. Enhanced Thresholds'!F:F, 'h. Enhanced Thresholds'!$C:$C, $A100, 'h. Enhanced Thresholds'!$I:$I, $B100 ) )</f>
        <v>0.32707730656465517</v>
      </c>
      <c r="I100" s="102">
        <f ca="1" xml:space="preserve"> IF( SUMIFS( 'h. Enhanced Thresholds'!G:G, 'h. Enhanced Thresholds'!$C:$C, $A100, 'h. Enhanced Thresholds'!$I:$I, $B100 ) = 0, "##BLANK", SUMIFS( 'h. Enhanced Thresholds'!G:G, 'h. Enhanced Thresholds'!$C:$C, $A100, 'h. Enhanced Thresholds'!$I:$I, $B100 ) )</f>
        <v>0.3732340412103462</v>
      </c>
      <c r="J100" s="102">
        <f ca="1" xml:space="preserve"> IF( SUMIFS( 'h. Enhanced Thresholds'!H:H, 'h. Enhanced Thresholds'!$C:$C, $A100, 'h. Enhanced Thresholds'!$I:$I, $B100 ) = 0, "##BLANK", SUMIFS( 'h. Enhanced Thresholds'!H:H, 'h. Enhanced Thresholds'!$C:$C, $A100, 'h. Enhanced Thresholds'!$I:$I, $B100 ) )</f>
        <v>0.41455082234298002</v>
      </c>
    </row>
    <row r="101" spans="1:10">
      <c r="A101" t="s">
        <v>106</v>
      </c>
      <c r="B101" t="s">
        <v>86</v>
      </c>
      <c r="C101" s="12" t="s">
        <v>87</v>
      </c>
      <c r="D101" t="s">
        <v>85</v>
      </c>
      <c r="E101" t="s">
        <v>72</v>
      </c>
      <c r="F101" s="102">
        <f xml:space="preserve"> IF( SUMIFS( 'h. Enhanced Thresholds'!D:D, 'h. Enhanced Thresholds'!$C:$C, $A101, 'h. Enhanced Thresholds'!$I:$I, $B101 ) = 0, "##BLANK", SUMIFS( 'h. Enhanced Thresholds'!D:D, 'h. Enhanced Thresholds'!$C:$C, $A101, 'h. Enhanced Thresholds'!$I:$I, $B101 ) )</f>
        <v>6.2159742942391571E-2</v>
      </c>
      <c r="G101" s="102">
        <f xml:space="preserve"> IF( SUMIFS( 'h. Enhanced Thresholds'!E:E, 'h. Enhanced Thresholds'!$C:$C, $A101, 'h. Enhanced Thresholds'!$I:$I, $B101 ) = 0, "##BLANK", SUMIFS( 'h. Enhanced Thresholds'!E:E, 'h. Enhanced Thresholds'!$C:$C, $A101, 'h. Enhanced Thresholds'!$I:$I, $B101 ) )</f>
        <v>8.1574477851732996E-2</v>
      </c>
      <c r="H101" s="102">
        <f xml:space="preserve"> IF( SUMIFS( 'h. Enhanced Thresholds'!F:F, 'h. Enhanced Thresholds'!$C:$C, $A101, 'h. Enhanced Thresholds'!$I:$I, $B101 ) = 0, "##BLANK", SUMIFS( 'h. Enhanced Thresholds'!F:F, 'h. Enhanced Thresholds'!$C:$C, $A101, 'h. Enhanced Thresholds'!$I:$I, $B101 ) )</f>
        <v>9.6098921276107307E-2</v>
      </c>
      <c r="I101" s="102">
        <f xml:space="preserve"> IF( SUMIFS( 'h. Enhanced Thresholds'!G:G, 'h. Enhanced Thresholds'!$C:$C, $A101, 'h. Enhanced Thresholds'!$I:$I, $B101 ) = 0, "##BLANK", SUMIFS( 'h. Enhanced Thresholds'!G:G, 'h. Enhanced Thresholds'!$C:$C, $A101, 'h. Enhanced Thresholds'!$I:$I, $B101 ) )</f>
        <v>0.10101904980491161</v>
      </c>
      <c r="J101" s="102">
        <f xml:space="preserve"> IF( SUMIFS( 'h. Enhanced Thresholds'!H:H, 'h. Enhanced Thresholds'!$C:$C, $A101, 'h. Enhanced Thresholds'!$I:$I, $B101 ) = 0, "##BLANK", SUMIFS( 'h. Enhanced Thresholds'!H:H, 'h. Enhanced Thresholds'!$C:$C, $A101, 'h. Enhanced Thresholds'!$I:$I, $B101 ) )</f>
        <v>0.10547165480835441</v>
      </c>
    </row>
    <row r="102" spans="1:10">
      <c r="A102" t="s">
        <v>106</v>
      </c>
      <c r="B102" t="s">
        <v>88</v>
      </c>
      <c r="C102" s="12" t="s">
        <v>89</v>
      </c>
      <c r="D102" t="s">
        <v>79</v>
      </c>
      <c r="E102" t="s">
        <v>72</v>
      </c>
      <c r="F102" s="70">
        <f ca="1" xml:space="preserve"> IF( SUMIFS( 'h. Enhanced Thresholds'!D:D, 'h. Enhanced Thresholds'!$C:$C, $A102, 'h. Enhanced Thresholds'!$I:$I, $B102 ) = 0, "##BLANK", SUMIFS( 'h. Enhanced Thresholds'!D:D, 'h. Enhanced Thresholds'!$C:$C, $A102, 'h. Enhanced Thresholds'!$I:$I, $B102 ) )</f>
        <v>1.0563342758726919</v>
      </c>
      <c r="G102" s="70">
        <f ca="1" xml:space="preserve"> IF( SUMIFS( 'h. Enhanced Thresholds'!E:E, 'h. Enhanced Thresholds'!$C:$C, $A102, 'h. Enhanced Thresholds'!$I:$I, $B102 ) = 0, "##BLANK", SUMIFS( 'h. Enhanced Thresholds'!E:E, 'h. Enhanced Thresholds'!$C:$C, $A102, 'h. Enhanced Thresholds'!$I:$I, $B102 ) )</f>
        <v>0.99955951139644983</v>
      </c>
      <c r="H102" s="70">
        <f ca="1" xml:space="preserve"> IF( SUMIFS( 'h. Enhanced Thresholds'!F:F, 'h. Enhanced Thresholds'!$C:$C, $A102, 'h. Enhanced Thresholds'!$I:$I, $B102 ) = 0, "##BLANK", SUMIFS( 'h. Enhanced Thresholds'!F:F, 'h. Enhanced Thresholds'!$C:$C, $A102, 'h. Enhanced Thresholds'!$I:$I, $B102 ) )</f>
        <v>0.94278474692020775</v>
      </c>
      <c r="I102" s="70">
        <f ca="1" xml:space="preserve"> IF( SUMIFS( 'h. Enhanced Thresholds'!G:G, 'h. Enhanced Thresholds'!$C:$C, $A102, 'h. Enhanced Thresholds'!$I:$I, $B102 ) = 0, "##BLANK", SUMIFS( 'h. Enhanced Thresholds'!G:G, 'h. Enhanced Thresholds'!$C:$C, $A102, 'h. Enhanced Thresholds'!$I:$I, $B102 ) )</f>
        <v>0.88600998244396578</v>
      </c>
      <c r="J102" s="70">
        <f ca="1" xml:space="preserve"> IF( SUMIFS( 'h. Enhanced Thresholds'!H:H, 'h. Enhanced Thresholds'!$C:$C, $A102, 'h. Enhanced Thresholds'!$I:$I, $B102 ) = 0, "##BLANK", SUMIFS( 'h. Enhanced Thresholds'!H:H, 'h. Enhanced Thresholds'!$C:$C, $A102, 'h. Enhanced Thresholds'!$I:$I, $B102 ) )</f>
        <v>0.82937007489047054</v>
      </c>
    </row>
    <row r="103" spans="1:10">
      <c r="A103" t="s">
        <v>106</v>
      </c>
      <c r="B103" t="s">
        <v>90</v>
      </c>
      <c r="C103" s="12" t="s">
        <v>91</v>
      </c>
      <c r="D103" t="s">
        <v>79</v>
      </c>
      <c r="E103" t="s">
        <v>72</v>
      </c>
      <c r="F103" s="70">
        <f ca="1" xml:space="preserve"> IF( SUMIFS( 'h. Enhanced Thresholds'!D:D, 'h. Enhanced Thresholds'!$C:$C, $A103, 'h. Enhanced Thresholds'!$I:$I, $B103 ) = 0, "##BLANK", SUMIFS( 'h. Enhanced Thresholds'!D:D, 'h. Enhanced Thresholds'!$C:$C, $A103, 'h. Enhanced Thresholds'!$I:$I, $B103 ) )</f>
        <v>7.8751834390927788</v>
      </c>
      <c r="G103" s="70">
        <f ca="1" xml:space="preserve"> IF( SUMIFS( 'h. Enhanced Thresholds'!E:E, 'h. Enhanced Thresholds'!$C:$C, $A103, 'h. Enhanced Thresholds'!$I:$I, $B103 ) = 0, "##BLANK", SUMIFS( 'h. Enhanced Thresholds'!E:E, 'h. Enhanced Thresholds'!$C:$C, $A103, 'h. Enhanced Thresholds'!$I:$I, $B103 ) )</f>
        <v>7.8751834390927788</v>
      </c>
      <c r="H103" s="70">
        <f ca="1" xml:space="preserve"> IF( SUMIFS( 'h. Enhanced Thresholds'!F:F, 'h. Enhanced Thresholds'!$C:$C, $A103, 'h. Enhanced Thresholds'!$I:$I, $B103 ) = 0, "##BLANK", SUMIFS( 'h. Enhanced Thresholds'!F:F, 'h. Enhanced Thresholds'!$C:$C, $A103, 'h. Enhanced Thresholds'!$I:$I, $B103 ) )</f>
        <v>7.8751834390927788</v>
      </c>
      <c r="I103" s="70">
        <f ca="1" xml:space="preserve"> IF( SUMIFS( 'h. Enhanced Thresholds'!G:G, 'h. Enhanced Thresholds'!$C:$C, $A103, 'h. Enhanced Thresholds'!$I:$I, $B103 ) = 0, "##BLANK", SUMIFS( 'h. Enhanced Thresholds'!G:G, 'h. Enhanced Thresholds'!$C:$C, $A103, 'h. Enhanced Thresholds'!$I:$I, $B103 ) )</f>
        <v>7.8751834390927788</v>
      </c>
      <c r="J103" s="70">
        <f ca="1" xml:space="preserve"> IF( SUMIFS( 'h. Enhanced Thresholds'!H:H, 'h. Enhanced Thresholds'!$C:$C, $A103, 'h. Enhanced Thresholds'!$I:$I, $B103 ) = 0, "##BLANK", SUMIFS( 'h. Enhanced Thresholds'!H:H, 'h. Enhanced Thresholds'!$C:$C, $A103, 'h. Enhanced Thresholds'!$I:$I, $B103 ) )</f>
        <v>7.8751834390927788</v>
      </c>
    </row>
    <row r="104" spans="1:10">
      <c r="A104" t="s">
        <v>106</v>
      </c>
      <c r="B104" t="s">
        <v>92</v>
      </c>
      <c r="C104" s="12" t="s">
        <v>93</v>
      </c>
      <c r="D104" t="s">
        <v>85</v>
      </c>
      <c r="E104" t="s">
        <v>72</v>
      </c>
      <c r="F104" s="102" t="str">
        <f xml:space="preserve"> IF( SUMIFS( 'h. Enhanced Thresholds'!D:D, 'h. Enhanced Thresholds'!$C:$C, $A104, 'h. Enhanced Thresholds'!$I:$I, $B104 ) = 0, "##BLANK", SUMIFS( 'h. Enhanced Thresholds'!D:D, 'h. Enhanced Thresholds'!$C:$C, $A104, 'h. Enhanced Thresholds'!$I:$I, $B104 ) )</f>
        <v>##BLANK</v>
      </c>
      <c r="G104" s="102" t="str">
        <f xml:space="preserve"> IF( SUMIFS( 'h. Enhanced Thresholds'!E:E, 'h. Enhanced Thresholds'!$C:$C, $A104, 'h. Enhanced Thresholds'!$I:$I, $B104 ) = 0, "##BLANK", SUMIFS( 'h. Enhanced Thresholds'!E:E, 'h. Enhanced Thresholds'!$C:$C, $A104, 'h. Enhanced Thresholds'!$I:$I, $B104 ) )</f>
        <v>##BLANK</v>
      </c>
      <c r="H104" s="102" t="str">
        <f xml:space="preserve"> IF( SUMIFS( 'h. Enhanced Thresholds'!F:F, 'h. Enhanced Thresholds'!$C:$C, $A104, 'h. Enhanced Thresholds'!$I:$I, $B104 ) = 0, "##BLANK", SUMIFS( 'h. Enhanced Thresholds'!F:F, 'h. Enhanced Thresholds'!$C:$C, $A104, 'h. Enhanced Thresholds'!$I:$I, $B104 ) )</f>
        <v>##BLANK</v>
      </c>
      <c r="I104" s="102" t="str">
        <f xml:space="preserve"> IF( SUMIFS( 'h. Enhanced Thresholds'!G:G, 'h. Enhanced Thresholds'!$C:$C, $A104, 'h. Enhanced Thresholds'!$I:$I, $B104 ) = 0, "##BLANK", SUMIFS( 'h. Enhanced Thresholds'!G:G, 'h. Enhanced Thresholds'!$C:$C, $A104, 'h. Enhanced Thresholds'!$I:$I, $B104 ) )</f>
        <v>##BLANK</v>
      </c>
      <c r="J104" s="102" t="str">
        <f xml:space="preserve"> IF( SUMIFS( 'h. Enhanced Thresholds'!H:H, 'h. Enhanced Thresholds'!$C:$C, $A104, 'h. Enhanced Thresholds'!$I:$I, $B104 ) = 0, "##BLANK", SUMIFS( 'h. Enhanced Thresholds'!H:H, 'h. Enhanced Thresholds'!$C:$C, $A104, 'h. Enhanced Thresholds'!$I:$I, $B104 ) )</f>
        <v>##BLANK</v>
      </c>
    </row>
    <row r="105" spans="1:10">
      <c r="A105" t="s">
        <v>106</v>
      </c>
      <c r="B105" t="s">
        <v>94</v>
      </c>
      <c r="C105" s="12" t="s">
        <v>95</v>
      </c>
      <c r="D105" t="s">
        <v>85</v>
      </c>
      <c r="E105" t="s">
        <v>72</v>
      </c>
      <c r="F105" s="102" t="str">
        <f xml:space="preserve"> IF( SUMIFS( 'h. Enhanced Thresholds'!D:D, 'h. Enhanced Thresholds'!$C:$C, $A105, 'h. Enhanced Thresholds'!$I:$I, $B105 ) = 0, "##BLANK", SUMIFS( 'h. Enhanced Thresholds'!D:D, 'h. Enhanced Thresholds'!$C:$C, $A105, 'h. Enhanced Thresholds'!$I:$I, $B105 ) )</f>
        <v>##BLANK</v>
      </c>
      <c r="G105" s="102" t="str">
        <f xml:space="preserve"> IF( SUMIFS( 'h. Enhanced Thresholds'!E:E, 'h. Enhanced Thresholds'!$C:$C, $A105, 'h. Enhanced Thresholds'!$I:$I, $B105 ) = 0, "##BLANK", SUMIFS( 'h. Enhanced Thresholds'!E:E, 'h. Enhanced Thresholds'!$C:$C, $A105, 'h. Enhanced Thresholds'!$I:$I, $B105 ) )</f>
        <v>##BLANK</v>
      </c>
      <c r="H105" s="102" t="str">
        <f xml:space="preserve"> IF( SUMIFS( 'h. Enhanced Thresholds'!F:F, 'h. Enhanced Thresholds'!$C:$C, $A105, 'h. Enhanced Thresholds'!$I:$I, $B105 ) = 0, "##BLANK", SUMIFS( 'h. Enhanced Thresholds'!F:F, 'h. Enhanced Thresholds'!$C:$C, $A105, 'h. Enhanced Thresholds'!$I:$I, $B105 ) )</f>
        <v>##BLANK</v>
      </c>
      <c r="I105" s="102" t="str">
        <f xml:space="preserve"> IF( SUMIFS( 'h. Enhanced Thresholds'!G:G, 'h. Enhanced Thresholds'!$C:$C, $A105, 'h. Enhanced Thresholds'!$I:$I, $B105 ) = 0, "##BLANK", SUMIFS( 'h. Enhanced Thresholds'!G:G, 'h. Enhanced Thresholds'!$C:$C, $A105, 'h. Enhanced Thresholds'!$I:$I, $B105 ) )</f>
        <v>##BLANK</v>
      </c>
      <c r="J105" s="102" t="str">
        <f xml:space="preserve"> IF( SUMIFS( 'h. Enhanced Thresholds'!H:H, 'h. Enhanced Thresholds'!$C:$C, $A105, 'h. Enhanced Thresholds'!$I:$I, $B105 ) = 0, "##BLANK", SUMIFS( 'h. Enhanced Thresholds'!H:H, 'h. Enhanced Thresholds'!$C:$C, $A105, 'h. Enhanced Thresholds'!$I:$I, $B105 ) )</f>
        <v>##BLANK</v>
      </c>
    </row>
    <row r="106" spans="1:10">
      <c r="A106" t="s">
        <v>106</v>
      </c>
      <c r="B106" t="s">
        <v>96</v>
      </c>
      <c r="C106" s="12" t="s">
        <v>97</v>
      </c>
      <c r="D106" t="s">
        <v>85</v>
      </c>
      <c r="E106" t="s">
        <v>72</v>
      </c>
      <c r="F106" s="102" t="str">
        <f xml:space="preserve"> IF( SUMIFS( 'h. Enhanced Thresholds'!D:D, 'h. Enhanced Thresholds'!$C:$C, $A106, 'h. Enhanced Thresholds'!$I:$I, $B106 ) = 0, "##BLANK", SUMIFS( 'h. Enhanced Thresholds'!D:D, 'h. Enhanced Thresholds'!$C:$C, $A106, 'h. Enhanced Thresholds'!$I:$I, $B106 ) )</f>
        <v>##BLANK</v>
      </c>
      <c r="G106" s="102" t="str">
        <f xml:space="preserve"> IF( SUMIFS( 'h. Enhanced Thresholds'!E:E, 'h. Enhanced Thresholds'!$C:$C, $A106, 'h. Enhanced Thresholds'!$I:$I, $B106 ) = 0, "##BLANK", SUMIFS( 'h. Enhanced Thresholds'!E:E, 'h. Enhanced Thresholds'!$C:$C, $A106, 'h. Enhanced Thresholds'!$I:$I, $B106 ) )</f>
        <v>##BLANK</v>
      </c>
      <c r="H106" s="102" t="str">
        <f xml:space="preserve"> IF( SUMIFS( 'h. Enhanced Thresholds'!F:F, 'h. Enhanced Thresholds'!$C:$C, $A106, 'h. Enhanced Thresholds'!$I:$I, $B106 ) = 0, "##BLANK", SUMIFS( 'h. Enhanced Thresholds'!F:F, 'h. Enhanced Thresholds'!$C:$C, $A106, 'h. Enhanced Thresholds'!$I:$I, $B106 ) )</f>
        <v>##BLANK</v>
      </c>
      <c r="I106" s="102" t="str">
        <f xml:space="preserve"> IF( SUMIFS( 'h. Enhanced Thresholds'!G:G, 'h. Enhanced Thresholds'!$C:$C, $A106, 'h. Enhanced Thresholds'!$I:$I, $B106 ) = 0, "##BLANK", SUMIFS( 'h. Enhanced Thresholds'!G:G, 'h. Enhanced Thresholds'!$C:$C, $A106, 'h. Enhanced Thresholds'!$I:$I, $B106 ) )</f>
        <v>##BLANK</v>
      </c>
      <c r="J106" s="102" t="str">
        <f xml:space="preserve"> IF( SUMIFS( 'h. Enhanced Thresholds'!H:H, 'h. Enhanced Thresholds'!$C:$C, $A106, 'h. Enhanced Thresholds'!$I:$I, $B106 ) = 0, "##BLANK", SUMIFS( 'h. Enhanced Thresholds'!H:H, 'h. Enhanced Thresholds'!$C:$C, $A106, 'h. Enhanced Thresholds'!$I:$I, $B106 ) )</f>
        <v>##BLANK</v>
      </c>
    </row>
    <row r="107" spans="1:10">
      <c r="A107" t="s">
        <v>106</v>
      </c>
      <c r="B107" t="s">
        <v>98</v>
      </c>
      <c r="C107" s="12" t="s">
        <v>99</v>
      </c>
      <c r="D107" t="s">
        <v>85</v>
      </c>
      <c r="E107" t="s">
        <v>72</v>
      </c>
      <c r="F107" s="102" t="str">
        <f xml:space="preserve"> IF( SUMIFS( 'h. Enhanced Thresholds'!D:D, 'h. Enhanced Thresholds'!$C:$C, $A107, 'h. Enhanced Thresholds'!$I:$I, $B107 ) = 0, "##BLANK", SUMIFS( 'h. Enhanced Thresholds'!D:D, 'h. Enhanced Thresholds'!$C:$C, $A107, 'h. Enhanced Thresholds'!$I:$I, $B107 ) )</f>
        <v>##BLANK</v>
      </c>
      <c r="G107" s="102" t="str">
        <f xml:space="preserve"> IF( SUMIFS( 'h. Enhanced Thresholds'!E:E, 'h. Enhanced Thresholds'!$C:$C, $A107, 'h. Enhanced Thresholds'!$I:$I, $B107 ) = 0, "##BLANK", SUMIFS( 'h. Enhanced Thresholds'!E:E, 'h. Enhanced Thresholds'!$C:$C, $A107, 'h. Enhanced Thresholds'!$I:$I, $B107 ) )</f>
        <v>##BLANK</v>
      </c>
      <c r="H107" s="102" t="str">
        <f xml:space="preserve"> IF( SUMIFS( 'h. Enhanced Thresholds'!F:F, 'h. Enhanced Thresholds'!$C:$C, $A107, 'h. Enhanced Thresholds'!$I:$I, $B107 ) = 0, "##BLANK", SUMIFS( 'h. Enhanced Thresholds'!F:F, 'h. Enhanced Thresholds'!$C:$C, $A107, 'h. Enhanced Thresholds'!$I:$I, $B107 ) )</f>
        <v>##BLANK</v>
      </c>
      <c r="I107" s="102" t="str">
        <f xml:space="preserve"> IF( SUMIFS( 'h. Enhanced Thresholds'!G:G, 'h. Enhanced Thresholds'!$C:$C, $A107, 'h. Enhanced Thresholds'!$I:$I, $B107 ) = 0, "##BLANK", SUMIFS( 'h. Enhanced Thresholds'!G:G, 'h. Enhanced Thresholds'!$C:$C, $A107, 'h. Enhanced Thresholds'!$I:$I, $B107 ) )</f>
        <v>##BLANK</v>
      </c>
      <c r="J107" s="102" t="str">
        <f xml:space="preserve"> IF( SUMIFS( 'h. Enhanced Thresholds'!H:H, 'h. Enhanced Thresholds'!$C:$C, $A107, 'h. Enhanced Thresholds'!$I:$I, $B107 ) = 0, "##BLANK", SUMIFS( 'h. Enhanced Thresholds'!H:H, 'h. Enhanced Thresholds'!$C:$C, $A107, 'h. Enhanced Thresholds'!$I:$I, $B107 ) )</f>
        <v>##BLANK</v>
      </c>
    </row>
    <row r="108" spans="1:10">
      <c r="A108" t="s">
        <v>107</v>
      </c>
      <c r="B108" s="12" t="s">
        <v>69</v>
      </c>
      <c r="C108" s="12" t="s">
        <v>70</v>
      </c>
      <c r="D108" t="s">
        <v>71</v>
      </c>
      <c r="E108" t="s">
        <v>72</v>
      </c>
      <c r="F108" t="str">
        <f ca="1">CONCATENATE("[…]", TEXT(NOW(),"dd/mm/yyy hh:mm:ss"))</f>
        <v>[…]02/04/2026 16:21:08</v>
      </c>
      <c r="G108" t="str">
        <f ca="1">CONCATENATE("[…]", TEXT(NOW(),"dd/mm/yyy hh:mm:ss"))</f>
        <v>[…]02/04/2026 16:21:08</v>
      </c>
      <c r="H108" t="str">
        <f ca="1">CONCATENATE("[…]", TEXT(NOW(),"dd/mm/yyy hh:mm:ss"))</f>
        <v>[…]02/04/2026 16:21:08</v>
      </c>
      <c r="I108" t="str">
        <f ca="1">CONCATENATE("[…]", TEXT(NOW(),"dd/mm/yyy hh:mm:ss"))</f>
        <v>[…]02/04/2026 16:21:08</v>
      </c>
      <c r="J108" t="str">
        <f ca="1">CONCATENATE("[…]", TEXT(NOW(),"dd/mm/yyy hh:mm:ss"))</f>
        <v>[…]02/04/2026 16:21:08</v>
      </c>
    </row>
    <row r="109" spans="1:10">
      <c r="A109" t="s">
        <v>107</v>
      </c>
      <c r="B109" s="12" t="s">
        <v>73</v>
      </c>
      <c r="C109" s="12" t="s">
        <v>74</v>
      </c>
      <c r="D109" t="s">
        <v>71</v>
      </c>
      <c r="E109" t="s">
        <v>72</v>
      </c>
      <c r="F109" t="str">
        <f ca="1">MID(CELL("filename"),SEARCH("[",CELL("filename"))+1,SEARCH("]",CELL("filename"))-SEARCH("[",CELL("filename"))-1)</f>
        <v>PR24-CMA-OC07-ODI-rates-Enhanced-thresholds-v2.xlsx</v>
      </c>
      <c r="G109" t="str">
        <f ca="1">MID(CELL("filename"),SEARCH("[",CELL("filename"))+1,SEARCH("]",CELL("filename"))-SEARCH("[",CELL("filename"))-1)</f>
        <v>PR24-CMA-OC07-ODI-rates-Enhanced-thresholds-v2.xlsx</v>
      </c>
      <c r="H109" t="str">
        <f ca="1">MID(CELL("filename"),SEARCH("[",CELL("filename"))+1,SEARCH("]",CELL("filename"))-SEARCH("[",CELL("filename"))-1)</f>
        <v>PR24-CMA-OC07-ODI-rates-Enhanced-thresholds-v2.xlsx</v>
      </c>
      <c r="I109" t="str">
        <f ca="1">MID(CELL("filename"),SEARCH("[",CELL("filename"))+1,SEARCH("]",CELL("filename"))-SEARCH("[",CELL("filename"))-1)</f>
        <v>PR24-CMA-OC07-ODI-rates-Enhanced-thresholds-v2.xlsx</v>
      </c>
      <c r="J109" t="str">
        <f ca="1">MID(CELL("filename"),SEARCH("[",CELL("filename"))+1,SEARCH("]",CELL("filename"))-SEARCH("[",CELL("filename"))-1)</f>
        <v>PR24-CMA-OC07-ODI-rates-Enhanced-thresholds-v2.xlsx</v>
      </c>
    </row>
    <row r="110" spans="1:10">
      <c r="A110" t="s">
        <v>107</v>
      </c>
      <c r="B110" s="12" t="s">
        <v>75</v>
      </c>
      <c r="C110" s="12" t="s">
        <v>76</v>
      </c>
      <c r="D110" t="s">
        <v>71</v>
      </c>
      <c r="E110" t="s">
        <v>72</v>
      </c>
      <c r="F110" t="s">
        <v>46</v>
      </c>
      <c r="G110" t="s">
        <v>46</v>
      </c>
      <c r="H110" t="s">
        <v>46</v>
      </c>
      <c r="I110" t="s">
        <v>46</v>
      </c>
      <c r="J110" t="s">
        <v>46</v>
      </c>
    </row>
    <row r="111" spans="1:10">
      <c r="A111" t="s">
        <v>107</v>
      </c>
      <c r="B111" s="12" t="s">
        <v>77</v>
      </c>
      <c r="C111" s="12" t="s">
        <v>78</v>
      </c>
      <c r="D111" t="s">
        <v>79</v>
      </c>
      <c r="E111" t="s">
        <v>72</v>
      </c>
    </row>
    <row r="112" spans="1:10">
      <c r="A112" t="s">
        <v>107</v>
      </c>
      <c r="B112" t="s">
        <v>80</v>
      </c>
      <c r="C112" s="12" t="s">
        <v>81</v>
      </c>
      <c r="D112" t="s">
        <v>82</v>
      </c>
      <c r="E112" t="s">
        <v>72</v>
      </c>
      <c r="F112" s="69">
        <f ca="1" xml:space="preserve"> IF( SUMIFS( 'h. Enhanced Thresholds'!D:D, 'h. Enhanced Thresholds'!$C:$C, $A112, 'h. Enhanced Thresholds'!$I:$I, $B112 ) = 0, "##BLANK", SUMIFS( 'h. Enhanced Thresholds'!D:D, 'h. Enhanced Thresholds'!$C:$C, $A112, 'h. Enhanced Thresholds'!$I:$I, $B112 ) )</f>
        <v>1.8444930555555549E-3</v>
      </c>
      <c r="G112" s="69">
        <f ca="1" xml:space="preserve"> IF( SUMIFS( 'h. Enhanced Thresholds'!E:E, 'h. Enhanced Thresholds'!$C:$C, $A112, 'h. Enhanced Thresholds'!$I:$I, $B112 ) = 0, "##BLANK", SUMIFS( 'h. Enhanced Thresholds'!E:E, 'h. Enhanced Thresholds'!$C:$C, $A112, 'h. Enhanced Thresholds'!$I:$I, $B112 ) )</f>
        <v>1.8444930555555549E-3</v>
      </c>
      <c r="H112" s="69">
        <f ca="1" xml:space="preserve"> IF( SUMIFS( 'h. Enhanced Thresholds'!F:F, 'h. Enhanced Thresholds'!$C:$C, $A112, 'h. Enhanced Thresholds'!$I:$I, $B112 ) = 0, "##BLANK", SUMIFS( 'h. Enhanced Thresholds'!F:F, 'h. Enhanced Thresholds'!$C:$C, $A112, 'h. Enhanced Thresholds'!$I:$I, $B112 ) )</f>
        <v>1.8444930555555549E-3</v>
      </c>
      <c r="I112" s="69">
        <f ca="1" xml:space="preserve"> IF( SUMIFS( 'h. Enhanced Thresholds'!G:G, 'h. Enhanced Thresholds'!$C:$C, $A112, 'h. Enhanced Thresholds'!$I:$I, $B112 ) = 0, "##BLANK", SUMIFS( 'h. Enhanced Thresholds'!G:G, 'h. Enhanced Thresholds'!$C:$C, $A112, 'h. Enhanced Thresholds'!$I:$I, $B112 ) )</f>
        <v>1.8444930555555549E-3</v>
      </c>
      <c r="J112" s="69">
        <f ca="1" xml:space="preserve"> IF( SUMIFS( 'h. Enhanced Thresholds'!H:H, 'h. Enhanced Thresholds'!$C:$C, $A112, 'h. Enhanced Thresholds'!$I:$I, $B112 ) = 0, "##BLANK", SUMIFS( 'h. Enhanced Thresholds'!H:H, 'h. Enhanced Thresholds'!$C:$C, $A112, 'h. Enhanced Thresholds'!$I:$I, $B112 ) )</f>
        <v>1.8444930555555549E-3</v>
      </c>
    </row>
    <row r="113" spans="1:10">
      <c r="A113" t="s">
        <v>107</v>
      </c>
      <c r="B113" t="s">
        <v>83</v>
      </c>
      <c r="C113" s="12" t="s">
        <v>84</v>
      </c>
      <c r="D113" t="s">
        <v>85</v>
      </c>
      <c r="E113" t="s">
        <v>72</v>
      </c>
      <c r="F113" s="102">
        <f ca="1" xml:space="preserve"> IF( SUMIFS( 'h. Enhanced Thresholds'!D:D, 'h. Enhanced Thresholds'!$C:$C, $A113, 'h. Enhanced Thresholds'!$I:$I, $B113 ) = 0, "##BLANK", SUMIFS( 'h. Enhanced Thresholds'!D:D, 'h. Enhanced Thresholds'!$C:$C, $A113, 'h. Enhanced Thresholds'!$I:$I, $B113 ) )</f>
        <v>0.14401428771377323</v>
      </c>
      <c r="G113" s="102">
        <f ca="1" xml:space="preserve"> IF( SUMIFS( 'h. Enhanced Thresholds'!E:E, 'h. Enhanced Thresholds'!$C:$C, $A113, 'h. Enhanced Thresholds'!$I:$I, $B113 ) = 0, "##BLANK", SUMIFS( 'h. Enhanced Thresholds'!E:E, 'h. Enhanced Thresholds'!$C:$C, $A113, 'h. Enhanced Thresholds'!$I:$I, $B113 ) )</f>
        <v>0.19135332179775577</v>
      </c>
      <c r="H113" s="102">
        <f ca="1" xml:space="preserve"> IF( SUMIFS( 'h. Enhanced Thresholds'!F:F, 'h. Enhanced Thresholds'!$C:$C, $A113, 'h. Enhanced Thresholds'!$I:$I, $B113 ) = 0, "##BLANK", SUMIFS( 'h. Enhanced Thresholds'!F:F, 'h. Enhanced Thresholds'!$C:$C, $A113, 'h. Enhanced Thresholds'!$I:$I, $B113 ) )</f>
        <v>0.22768730901885192</v>
      </c>
      <c r="I113" s="102">
        <f ca="1" xml:space="preserve"> IF( SUMIFS( 'h. Enhanced Thresholds'!G:G, 'h. Enhanced Thresholds'!$C:$C, $A113, 'h. Enhanced Thresholds'!$I:$I, $B113 ) = 0, "##BLANK", SUMIFS( 'h. Enhanced Thresholds'!G:G, 'h. Enhanced Thresholds'!$C:$C, $A113, 'h. Enhanced Thresholds'!$I:$I, $B113 ) )</f>
        <v>0.2629046123742852</v>
      </c>
      <c r="J113" s="102">
        <f ca="1" xml:space="preserve"> IF( SUMIFS( 'h. Enhanced Thresholds'!H:H, 'h. Enhanced Thresholds'!$C:$C, $A113, 'h. Enhanced Thresholds'!$I:$I, $B113 ) = 0, "##BLANK", SUMIFS( 'h. Enhanced Thresholds'!H:H, 'h. Enhanced Thresholds'!$C:$C, $A113, 'h. Enhanced Thresholds'!$I:$I, $B113 ) )</f>
        <v>0.29703510775501685</v>
      </c>
    </row>
    <row r="114" spans="1:10">
      <c r="A114" t="s">
        <v>107</v>
      </c>
      <c r="B114" t="s">
        <v>86</v>
      </c>
      <c r="C114" s="12" t="s">
        <v>87</v>
      </c>
      <c r="D114" t="s">
        <v>85</v>
      </c>
      <c r="E114" t="s">
        <v>72</v>
      </c>
      <c r="F114" s="102">
        <f xml:space="preserve"> IF( SUMIFS( 'h. Enhanced Thresholds'!D:D, 'h. Enhanced Thresholds'!$C:$C, $A114, 'h. Enhanced Thresholds'!$I:$I, $B114 ) = 0, "##BLANK", SUMIFS( 'h. Enhanced Thresholds'!D:D, 'h. Enhanced Thresholds'!$C:$C, $A114, 'h. Enhanced Thresholds'!$I:$I, $B114 ) )</f>
        <v>6.6923611111111336E-2</v>
      </c>
      <c r="G114" s="102">
        <f xml:space="preserve"> IF( SUMIFS( 'h. Enhanced Thresholds'!E:E, 'h. Enhanced Thresholds'!$C:$C, $A114, 'h. Enhanced Thresholds'!$I:$I, $B114 ) = 0, "##BLANK", SUMIFS( 'h. Enhanced Thresholds'!E:E, 'h. Enhanced Thresholds'!$C:$C, $A114, 'h. Enhanced Thresholds'!$I:$I, $B114 ) )</f>
        <v>8.999305555555559E-2</v>
      </c>
      <c r="H114" s="102">
        <f xml:space="preserve"> IF( SUMIFS( 'h. Enhanced Thresholds'!F:F, 'h. Enhanced Thresholds'!$C:$C, $A114, 'h. Enhanced Thresholds'!$I:$I, $B114 ) = 0, "##BLANK", SUMIFS( 'h. Enhanced Thresholds'!F:F, 'h. Enhanced Thresholds'!$C:$C, $A114, 'h. Enhanced Thresholds'!$I:$I, $B114 ) )</f>
        <v>0.10926157407407411</v>
      </c>
      <c r="I114" s="102">
        <f xml:space="preserve"> IF( SUMIFS( 'h. Enhanced Thresholds'!G:G, 'h. Enhanced Thresholds'!$C:$C, $A114, 'h. Enhanced Thresholds'!$I:$I, $B114 ) = 0, "##BLANK", SUMIFS( 'h. Enhanced Thresholds'!G:G, 'h. Enhanced Thresholds'!$C:$C, $A114, 'h. Enhanced Thresholds'!$I:$I, $B114 ) )</f>
        <v>0.11532407407407419</v>
      </c>
      <c r="J114" s="102">
        <f xml:space="preserve"> IF( SUMIFS( 'h. Enhanced Thresholds'!H:H, 'h. Enhanced Thresholds'!$C:$C, $A114, 'h. Enhanced Thresholds'!$I:$I, $B114 ) = 0, "##BLANK", SUMIFS( 'h. Enhanced Thresholds'!H:H, 'h. Enhanced Thresholds'!$C:$C, $A114, 'h. Enhanced Thresholds'!$I:$I, $B114 ) )</f>
        <v>0.12273379629629633</v>
      </c>
    </row>
    <row r="115" spans="1:10">
      <c r="A115" t="s">
        <v>107</v>
      </c>
      <c r="B115" t="s">
        <v>88</v>
      </c>
      <c r="C115" s="12" t="s">
        <v>89</v>
      </c>
      <c r="D115" t="s">
        <v>79</v>
      </c>
      <c r="E115" t="s">
        <v>72</v>
      </c>
      <c r="F115" s="70">
        <f ca="1" xml:space="preserve"> IF( SUMIFS( 'h. Enhanced Thresholds'!D:D, 'h. Enhanced Thresholds'!$C:$C, $A115, 'h. Enhanced Thresholds'!$I:$I, $B115 ) = 0, "##BLANK", SUMIFS( 'h. Enhanced Thresholds'!D:D, 'h. Enhanced Thresholds'!$C:$C, $A115, 'h. Enhanced Thresholds'!$I:$I, $B115 ) )</f>
        <v>1.6439058882788349</v>
      </c>
      <c r="G115" s="70">
        <f ca="1" xml:space="preserve"> IF( SUMIFS( 'h. Enhanced Thresholds'!E:E, 'h. Enhanced Thresholds'!$C:$C, $A115, 'h. Enhanced Thresholds'!$I:$I, $B115 ) = 0, "##BLANK", SUMIFS( 'h. Enhanced Thresholds'!E:E, 'h. Enhanced Thresholds'!$C:$C, $A115, 'h. Enhanced Thresholds'!$I:$I, $B115 ) )</f>
        <v>1.5009575501676318</v>
      </c>
      <c r="H115" s="70">
        <f ca="1" xml:space="preserve"> IF( SUMIFS( 'h. Enhanced Thresholds'!F:F, 'h. Enhanced Thresholds'!$C:$C, $A115, 'h. Enhanced Thresholds'!$I:$I, $B115 ) = 0, "##BLANK", SUMIFS( 'h. Enhanced Thresholds'!F:F, 'h. Enhanced Thresholds'!$C:$C, $A115, 'h. Enhanced Thresholds'!$I:$I, $B115 ) )</f>
        <v>1.3580092120564284</v>
      </c>
      <c r="I115" s="70">
        <f ca="1" xml:space="preserve"> IF( SUMIFS( 'h. Enhanced Thresholds'!G:G, 'h. Enhanced Thresholds'!$C:$C, $A115, 'h. Enhanced Thresholds'!$I:$I, $B115 ) = 0, "##BLANK", SUMIFS( 'h. Enhanced Thresholds'!G:G, 'h. Enhanced Thresholds'!$C:$C, $A115, 'h. Enhanced Thresholds'!$I:$I, $B115 ) )</f>
        <v>1.2150608739452256</v>
      </c>
      <c r="J115" s="70">
        <f ca="1" xml:space="preserve"> IF( SUMIFS( 'h. Enhanced Thresholds'!H:H, 'h. Enhanced Thresholds'!$C:$C, $A115, 'h. Enhanced Thresholds'!$I:$I, $B115 ) = 0, "##BLANK", SUMIFS( 'h. Enhanced Thresholds'!H:H, 'h. Enhanced Thresholds'!$C:$C, $A115, 'h. Enhanced Thresholds'!$I:$I, $B115 ) )</f>
        <v>1.0721125358340231</v>
      </c>
    </row>
    <row r="116" spans="1:10">
      <c r="A116" t="s">
        <v>107</v>
      </c>
      <c r="B116" t="s">
        <v>90</v>
      </c>
      <c r="C116" s="12" t="s">
        <v>91</v>
      </c>
      <c r="D116" t="s">
        <v>79</v>
      </c>
      <c r="E116" t="s">
        <v>72</v>
      </c>
      <c r="F116" s="70">
        <f ca="1" xml:space="preserve"> IF( SUMIFS( 'h. Enhanced Thresholds'!D:D, 'h. Enhanced Thresholds'!$C:$C, $A116, 'h. Enhanced Thresholds'!$I:$I, $B116 ) = 0, "##BLANK", SUMIFS( 'h. Enhanced Thresholds'!D:D, 'h. Enhanced Thresholds'!$C:$C, $A116, 'h. Enhanced Thresholds'!$I:$I, $B116 ) )</f>
        <v>15.585183439092781</v>
      </c>
      <c r="G116" s="70">
        <f ca="1" xml:space="preserve"> IF( SUMIFS( 'h. Enhanced Thresholds'!E:E, 'h. Enhanced Thresholds'!$C:$C, $A116, 'h. Enhanced Thresholds'!$I:$I, $B116 ) = 0, "##BLANK", SUMIFS( 'h. Enhanced Thresholds'!E:E, 'h. Enhanced Thresholds'!$C:$C, $A116, 'h. Enhanced Thresholds'!$I:$I, $B116 ) )</f>
        <v>14.78518343909278</v>
      </c>
      <c r="H116" s="70">
        <f ca="1" xml:space="preserve"> IF( SUMIFS( 'h. Enhanced Thresholds'!F:F, 'h. Enhanced Thresholds'!$C:$C, $A116, 'h. Enhanced Thresholds'!$I:$I, $B116 ) = 0, "##BLANK", SUMIFS( 'h. Enhanced Thresholds'!F:F, 'h. Enhanced Thresholds'!$C:$C, $A116, 'h. Enhanced Thresholds'!$I:$I, $B116 ) )</f>
        <v>13.985183439092779</v>
      </c>
      <c r="I116" s="70">
        <f ca="1" xml:space="preserve"> IF( SUMIFS( 'h. Enhanced Thresholds'!G:G, 'h. Enhanced Thresholds'!$C:$C, $A116, 'h. Enhanced Thresholds'!$I:$I, $B116 ) = 0, "##BLANK", SUMIFS( 'h. Enhanced Thresholds'!G:G, 'h. Enhanced Thresholds'!$C:$C, $A116, 'h. Enhanced Thresholds'!$I:$I, $B116 ) )</f>
        <v>13.18518343909278</v>
      </c>
      <c r="J116" s="70">
        <f ca="1" xml:space="preserve"> IF( SUMIFS( 'h. Enhanced Thresholds'!H:H, 'h. Enhanced Thresholds'!$C:$C, $A116, 'h. Enhanced Thresholds'!$I:$I, $B116 ) = 0, "##BLANK", SUMIFS( 'h. Enhanced Thresholds'!H:H, 'h. Enhanced Thresholds'!$C:$C, $A116, 'h. Enhanced Thresholds'!$I:$I, $B116 ) )</f>
        <v>12.36518343909278</v>
      </c>
    </row>
    <row r="117" spans="1:10">
      <c r="A117" t="s">
        <v>107</v>
      </c>
      <c r="B117" t="s">
        <v>92</v>
      </c>
      <c r="C117" s="12" t="s">
        <v>93</v>
      </c>
      <c r="D117" t="s">
        <v>85</v>
      </c>
      <c r="E117" t="s">
        <v>72</v>
      </c>
      <c r="F117" s="102" t="str">
        <f xml:space="preserve"> IF( SUMIFS( 'h. Enhanced Thresholds'!D:D, 'h. Enhanced Thresholds'!$C:$C, $A117, 'h. Enhanced Thresholds'!$I:$I, $B117 ) = 0, "##BLANK", SUMIFS( 'h. Enhanced Thresholds'!D:D, 'h. Enhanced Thresholds'!$C:$C, $A117, 'h. Enhanced Thresholds'!$I:$I, $B117 ) )</f>
        <v>##BLANK</v>
      </c>
      <c r="G117" s="102" t="str">
        <f xml:space="preserve"> IF( SUMIFS( 'h. Enhanced Thresholds'!E:E, 'h. Enhanced Thresholds'!$C:$C, $A117, 'h. Enhanced Thresholds'!$I:$I, $B117 ) = 0, "##BLANK", SUMIFS( 'h. Enhanced Thresholds'!E:E, 'h. Enhanced Thresholds'!$C:$C, $A117, 'h. Enhanced Thresholds'!$I:$I, $B117 ) )</f>
        <v>##BLANK</v>
      </c>
      <c r="H117" s="102" t="str">
        <f xml:space="preserve"> IF( SUMIFS( 'h. Enhanced Thresholds'!F:F, 'h. Enhanced Thresholds'!$C:$C, $A117, 'h. Enhanced Thresholds'!$I:$I, $B117 ) = 0, "##BLANK", SUMIFS( 'h. Enhanced Thresholds'!F:F, 'h. Enhanced Thresholds'!$C:$C, $A117, 'h. Enhanced Thresholds'!$I:$I, $B117 ) )</f>
        <v>##BLANK</v>
      </c>
      <c r="I117" s="102" t="str">
        <f xml:space="preserve"> IF( SUMIFS( 'h. Enhanced Thresholds'!G:G, 'h. Enhanced Thresholds'!$C:$C, $A117, 'h. Enhanced Thresholds'!$I:$I, $B117 ) = 0, "##BLANK", SUMIFS( 'h. Enhanced Thresholds'!G:G, 'h. Enhanced Thresholds'!$C:$C, $A117, 'h. Enhanced Thresholds'!$I:$I, $B117 ) )</f>
        <v>##BLANK</v>
      </c>
      <c r="J117" s="102" t="str">
        <f xml:space="preserve"> IF( SUMIFS( 'h. Enhanced Thresholds'!H:H, 'h. Enhanced Thresholds'!$C:$C, $A117, 'h. Enhanced Thresholds'!$I:$I, $B117 ) = 0, "##BLANK", SUMIFS( 'h. Enhanced Thresholds'!H:H, 'h. Enhanced Thresholds'!$C:$C, $A117, 'h. Enhanced Thresholds'!$I:$I, $B117 ) )</f>
        <v>##BLANK</v>
      </c>
    </row>
    <row r="118" spans="1:10">
      <c r="A118" t="s">
        <v>107</v>
      </c>
      <c r="B118" t="s">
        <v>94</v>
      </c>
      <c r="C118" s="12" t="s">
        <v>95</v>
      </c>
      <c r="D118" t="s">
        <v>85</v>
      </c>
      <c r="E118" t="s">
        <v>72</v>
      </c>
      <c r="F118" s="102" t="str">
        <f xml:space="preserve"> IF( SUMIFS( 'h. Enhanced Thresholds'!D:D, 'h. Enhanced Thresholds'!$C:$C, $A118, 'h. Enhanced Thresholds'!$I:$I, $B118 ) = 0, "##BLANK", SUMIFS( 'h. Enhanced Thresholds'!D:D, 'h. Enhanced Thresholds'!$C:$C, $A118, 'h. Enhanced Thresholds'!$I:$I, $B118 ) )</f>
        <v>##BLANK</v>
      </c>
      <c r="G118" s="102" t="str">
        <f xml:space="preserve"> IF( SUMIFS( 'h. Enhanced Thresholds'!E:E, 'h. Enhanced Thresholds'!$C:$C, $A118, 'h. Enhanced Thresholds'!$I:$I, $B118 ) = 0, "##BLANK", SUMIFS( 'h. Enhanced Thresholds'!E:E, 'h. Enhanced Thresholds'!$C:$C, $A118, 'h. Enhanced Thresholds'!$I:$I, $B118 ) )</f>
        <v>##BLANK</v>
      </c>
      <c r="H118" s="102" t="str">
        <f xml:space="preserve"> IF( SUMIFS( 'h. Enhanced Thresholds'!F:F, 'h. Enhanced Thresholds'!$C:$C, $A118, 'h. Enhanced Thresholds'!$I:$I, $B118 ) = 0, "##BLANK", SUMIFS( 'h. Enhanced Thresholds'!F:F, 'h. Enhanced Thresholds'!$C:$C, $A118, 'h. Enhanced Thresholds'!$I:$I, $B118 ) )</f>
        <v>##BLANK</v>
      </c>
      <c r="I118" s="102" t="str">
        <f xml:space="preserve"> IF( SUMIFS( 'h. Enhanced Thresholds'!G:G, 'h. Enhanced Thresholds'!$C:$C, $A118, 'h. Enhanced Thresholds'!$I:$I, $B118 ) = 0, "##BLANK", SUMIFS( 'h. Enhanced Thresholds'!G:G, 'h. Enhanced Thresholds'!$C:$C, $A118, 'h. Enhanced Thresholds'!$I:$I, $B118 ) )</f>
        <v>##BLANK</v>
      </c>
      <c r="J118" s="102" t="str">
        <f xml:space="preserve"> IF( SUMIFS( 'h. Enhanced Thresholds'!H:H, 'h. Enhanced Thresholds'!$C:$C, $A118, 'h. Enhanced Thresholds'!$I:$I, $B118 ) = 0, "##BLANK", SUMIFS( 'h. Enhanced Thresholds'!H:H, 'h. Enhanced Thresholds'!$C:$C, $A118, 'h. Enhanced Thresholds'!$I:$I, $B118 ) )</f>
        <v>##BLANK</v>
      </c>
    </row>
    <row r="119" spans="1:10">
      <c r="A119" t="s">
        <v>107</v>
      </c>
      <c r="B119" t="s">
        <v>96</v>
      </c>
      <c r="C119" s="12" t="s">
        <v>97</v>
      </c>
      <c r="D119" t="s">
        <v>85</v>
      </c>
      <c r="E119" t="s">
        <v>72</v>
      </c>
      <c r="F119" s="102" t="str">
        <f xml:space="preserve"> IF( SUMIFS( 'h. Enhanced Thresholds'!D:D, 'h. Enhanced Thresholds'!$C:$C, $A119, 'h. Enhanced Thresholds'!$I:$I, $B119 ) = 0, "##BLANK", SUMIFS( 'h. Enhanced Thresholds'!D:D, 'h. Enhanced Thresholds'!$C:$C, $A119, 'h. Enhanced Thresholds'!$I:$I, $B119 ) )</f>
        <v>##BLANK</v>
      </c>
      <c r="G119" s="102" t="str">
        <f xml:space="preserve"> IF( SUMIFS( 'h. Enhanced Thresholds'!E:E, 'h. Enhanced Thresholds'!$C:$C, $A119, 'h. Enhanced Thresholds'!$I:$I, $B119 ) = 0, "##BLANK", SUMIFS( 'h. Enhanced Thresholds'!E:E, 'h. Enhanced Thresholds'!$C:$C, $A119, 'h. Enhanced Thresholds'!$I:$I, $B119 ) )</f>
        <v>##BLANK</v>
      </c>
      <c r="H119" s="102" t="str">
        <f xml:space="preserve"> IF( SUMIFS( 'h. Enhanced Thresholds'!F:F, 'h. Enhanced Thresholds'!$C:$C, $A119, 'h. Enhanced Thresholds'!$I:$I, $B119 ) = 0, "##BLANK", SUMIFS( 'h. Enhanced Thresholds'!F:F, 'h. Enhanced Thresholds'!$C:$C, $A119, 'h. Enhanced Thresholds'!$I:$I, $B119 ) )</f>
        <v>##BLANK</v>
      </c>
      <c r="I119" s="102" t="str">
        <f xml:space="preserve"> IF( SUMIFS( 'h. Enhanced Thresholds'!G:G, 'h. Enhanced Thresholds'!$C:$C, $A119, 'h. Enhanced Thresholds'!$I:$I, $B119 ) = 0, "##BLANK", SUMIFS( 'h. Enhanced Thresholds'!G:G, 'h. Enhanced Thresholds'!$C:$C, $A119, 'h. Enhanced Thresholds'!$I:$I, $B119 ) )</f>
        <v>##BLANK</v>
      </c>
      <c r="J119" s="102" t="str">
        <f xml:space="preserve"> IF( SUMIFS( 'h. Enhanced Thresholds'!H:H, 'h. Enhanced Thresholds'!$C:$C, $A119, 'h. Enhanced Thresholds'!$I:$I, $B119 ) = 0, "##BLANK", SUMIFS( 'h. Enhanced Thresholds'!H:H, 'h. Enhanced Thresholds'!$C:$C, $A119, 'h. Enhanced Thresholds'!$I:$I, $B119 ) )</f>
        <v>##BLANK</v>
      </c>
    </row>
    <row r="120" spans="1:10">
      <c r="A120" t="s">
        <v>107</v>
      </c>
      <c r="B120" t="s">
        <v>98</v>
      </c>
      <c r="C120" s="12" t="s">
        <v>99</v>
      </c>
      <c r="D120" t="s">
        <v>85</v>
      </c>
      <c r="E120" t="s">
        <v>72</v>
      </c>
      <c r="F120" s="102" t="str">
        <f xml:space="preserve"> IF( SUMIFS( 'h. Enhanced Thresholds'!D:D, 'h. Enhanced Thresholds'!$C:$C, $A120, 'h. Enhanced Thresholds'!$I:$I, $B120 ) = 0, "##BLANK", SUMIFS( 'h. Enhanced Thresholds'!D:D, 'h. Enhanced Thresholds'!$C:$C, $A120, 'h. Enhanced Thresholds'!$I:$I, $B120 ) )</f>
        <v>##BLANK</v>
      </c>
      <c r="G120" s="102" t="str">
        <f xml:space="preserve"> IF( SUMIFS( 'h. Enhanced Thresholds'!E:E, 'h. Enhanced Thresholds'!$C:$C, $A120, 'h. Enhanced Thresholds'!$I:$I, $B120 ) = 0, "##BLANK", SUMIFS( 'h. Enhanced Thresholds'!E:E, 'h. Enhanced Thresholds'!$C:$C, $A120, 'h. Enhanced Thresholds'!$I:$I, $B120 ) )</f>
        <v>##BLANK</v>
      </c>
      <c r="H120" s="102" t="str">
        <f xml:space="preserve"> IF( SUMIFS( 'h. Enhanced Thresholds'!F:F, 'h. Enhanced Thresholds'!$C:$C, $A120, 'h. Enhanced Thresholds'!$I:$I, $B120 ) = 0, "##BLANK", SUMIFS( 'h. Enhanced Thresholds'!F:F, 'h. Enhanced Thresholds'!$C:$C, $A120, 'h. Enhanced Thresholds'!$I:$I, $B120 ) )</f>
        <v>##BLANK</v>
      </c>
      <c r="I120" s="102" t="str">
        <f xml:space="preserve"> IF( SUMIFS( 'h. Enhanced Thresholds'!G:G, 'h. Enhanced Thresholds'!$C:$C, $A120, 'h. Enhanced Thresholds'!$I:$I, $B120 ) = 0, "##BLANK", SUMIFS( 'h. Enhanced Thresholds'!G:G, 'h. Enhanced Thresholds'!$C:$C, $A120, 'h. Enhanced Thresholds'!$I:$I, $B120 ) )</f>
        <v>##BLANK</v>
      </c>
      <c r="J120" s="102" t="str">
        <f xml:space="preserve"> IF( SUMIFS( 'h. Enhanced Thresholds'!H:H, 'h. Enhanced Thresholds'!$C:$C, $A120, 'h. Enhanced Thresholds'!$I:$I, $B120 ) = 0, "##BLANK", SUMIFS( 'h. Enhanced Thresholds'!H:H, 'h. Enhanced Thresholds'!$C:$C, $A120, 'h. Enhanced Thresholds'!$I:$I, $B120 ) )</f>
        <v>##BLANK</v>
      </c>
    </row>
    <row r="121" spans="1:10">
      <c r="A121" t="s">
        <v>108</v>
      </c>
      <c r="B121" s="12" t="s">
        <v>69</v>
      </c>
      <c r="C121" s="12" t="s">
        <v>70</v>
      </c>
      <c r="D121" t="s">
        <v>71</v>
      </c>
      <c r="E121" t="s">
        <v>72</v>
      </c>
      <c r="F121" t="str">
        <f ca="1">CONCATENATE("[…]", TEXT(NOW(),"dd/mm/yyy hh:mm:ss"))</f>
        <v>[…]02/04/2026 16:21:08</v>
      </c>
      <c r="G121" t="str">
        <f ca="1">CONCATENATE("[…]", TEXT(NOW(),"dd/mm/yyy hh:mm:ss"))</f>
        <v>[…]02/04/2026 16:21:08</v>
      </c>
      <c r="H121" t="str">
        <f ca="1">CONCATENATE("[…]", TEXT(NOW(),"dd/mm/yyy hh:mm:ss"))</f>
        <v>[…]02/04/2026 16:21:08</v>
      </c>
      <c r="I121" t="str">
        <f ca="1">CONCATENATE("[…]", TEXT(NOW(),"dd/mm/yyy hh:mm:ss"))</f>
        <v>[…]02/04/2026 16:21:08</v>
      </c>
      <c r="J121" t="str">
        <f ca="1">CONCATENATE("[…]", TEXT(NOW(),"dd/mm/yyy hh:mm:ss"))</f>
        <v>[…]02/04/2026 16:21:08</v>
      </c>
    </row>
    <row r="122" spans="1:10">
      <c r="A122" t="s">
        <v>108</v>
      </c>
      <c r="B122" s="12" t="s">
        <v>73</v>
      </c>
      <c r="C122" s="12" t="s">
        <v>74</v>
      </c>
      <c r="D122" t="s">
        <v>71</v>
      </c>
      <c r="E122" t="s">
        <v>72</v>
      </c>
      <c r="F122" t="str">
        <f ca="1">MID(CELL("filename"),SEARCH("[",CELL("filename"))+1,SEARCH("]",CELL("filename"))-SEARCH("[",CELL("filename"))-1)</f>
        <v>PR24-CMA-OC07-ODI-rates-Enhanced-thresholds-v2.xlsx</v>
      </c>
      <c r="G122" t="str">
        <f ca="1">MID(CELL("filename"),SEARCH("[",CELL("filename"))+1,SEARCH("]",CELL("filename"))-SEARCH("[",CELL("filename"))-1)</f>
        <v>PR24-CMA-OC07-ODI-rates-Enhanced-thresholds-v2.xlsx</v>
      </c>
      <c r="H122" t="str">
        <f ca="1">MID(CELL("filename"),SEARCH("[",CELL("filename"))+1,SEARCH("]",CELL("filename"))-SEARCH("[",CELL("filename"))-1)</f>
        <v>PR24-CMA-OC07-ODI-rates-Enhanced-thresholds-v2.xlsx</v>
      </c>
      <c r="I122" t="str">
        <f ca="1">MID(CELL("filename"),SEARCH("[",CELL("filename"))+1,SEARCH("]",CELL("filename"))-SEARCH("[",CELL("filename"))-1)</f>
        <v>PR24-CMA-OC07-ODI-rates-Enhanced-thresholds-v2.xlsx</v>
      </c>
      <c r="J122" t="str">
        <f ca="1">MID(CELL("filename"),SEARCH("[",CELL("filename"))+1,SEARCH("]",CELL("filename"))-SEARCH("[",CELL("filename"))-1)</f>
        <v>PR24-CMA-OC07-ODI-rates-Enhanced-thresholds-v2.xlsx</v>
      </c>
    </row>
    <row r="123" spans="1:10">
      <c r="A123" t="s">
        <v>108</v>
      </c>
      <c r="B123" s="12" t="s">
        <v>75</v>
      </c>
      <c r="C123" s="12" t="s">
        <v>76</v>
      </c>
      <c r="D123" t="s">
        <v>71</v>
      </c>
      <c r="E123" t="s">
        <v>72</v>
      </c>
      <c r="F123" t="s">
        <v>46</v>
      </c>
      <c r="G123" t="s">
        <v>46</v>
      </c>
      <c r="H123" t="s">
        <v>46</v>
      </c>
      <c r="I123" t="s">
        <v>46</v>
      </c>
      <c r="J123" t="s">
        <v>46</v>
      </c>
    </row>
    <row r="124" spans="1:10">
      <c r="A124" t="s">
        <v>108</v>
      </c>
      <c r="B124" s="12" t="s">
        <v>77</v>
      </c>
      <c r="C124" s="12" t="s">
        <v>78</v>
      </c>
      <c r="D124" t="s">
        <v>79</v>
      </c>
      <c r="E124" t="s">
        <v>72</v>
      </c>
    </row>
    <row r="125" spans="1:10">
      <c r="A125" t="s">
        <v>108</v>
      </c>
      <c r="B125" t="s">
        <v>80</v>
      </c>
      <c r="C125" s="12" t="s">
        <v>81</v>
      </c>
      <c r="D125" t="s">
        <v>82</v>
      </c>
      <c r="E125" t="s">
        <v>72</v>
      </c>
      <c r="F125" s="69">
        <f ca="1" xml:space="preserve"> IF( SUMIFS( 'h. Enhanced Thresholds'!D:D, 'h. Enhanced Thresholds'!$C:$C, $A125, 'h. Enhanced Thresholds'!$I:$I, $B125 ) = 0, "##BLANK", SUMIFS( 'h. Enhanced Thresholds'!D:D, 'h. Enhanced Thresholds'!$C:$C, $A125, 'h. Enhanced Thresholds'!$I:$I, $B125 ) )</f>
        <v>1.8444930555555549E-3</v>
      </c>
      <c r="G125" s="69">
        <f ca="1" xml:space="preserve"> IF( SUMIFS( 'h. Enhanced Thresholds'!E:E, 'h. Enhanced Thresholds'!$C:$C, $A125, 'h. Enhanced Thresholds'!$I:$I, $B125 ) = 0, "##BLANK", SUMIFS( 'h. Enhanced Thresholds'!E:E, 'h. Enhanced Thresholds'!$C:$C, $A125, 'h. Enhanced Thresholds'!$I:$I, $B125 ) )</f>
        <v>1.8444930555555549E-3</v>
      </c>
      <c r="H125" s="69">
        <f ca="1" xml:space="preserve"> IF( SUMIFS( 'h. Enhanced Thresholds'!F:F, 'h. Enhanced Thresholds'!$C:$C, $A125, 'h. Enhanced Thresholds'!$I:$I, $B125 ) = 0, "##BLANK", SUMIFS( 'h. Enhanced Thresholds'!F:F, 'h. Enhanced Thresholds'!$C:$C, $A125, 'h. Enhanced Thresholds'!$I:$I, $B125 ) )</f>
        <v>1.8444930555555549E-3</v>
      </c>
      <c r="I125" s="69">
        <f ca="1" xml:space="preserve"> IF( SUMIFS( 'h. Enhanced Thresholds'!G:G, 'h. Enhanced Thresholds'!$C:$C, $A125, 'h. Enhanced Thresholds'!$I:$I, $B125 ) = 0, "##BLANK", SUMIFS( 'h. Enhanced Thresholds'!G:G, 'h. Enhanced Thresholds'!$C:$C, $A125, 'h. Enhanced Thresholds'!$I:$I, $B125 ) )</f>
        <v>1.8444930555555549E-3</v>
      </c>
      <c r="J125" s="69">
        <f ca="1" xml:space="preserve"> IF( SUMIFS( 'h. Enhanced Thresholds'!H:H, 'h. Enhanced Thresholds'!$C:$C, $A125, 'h. Enhanced Thresholds'!$I:$I, $B125 ) = 0, "##BLANK", SUMIFS( 'h. Enhanced Thresholds'!H:H, 'h. Enhanced Thresholds'!$C:$C, $A125, 'h. Enhanced Thresholds'!$I:$I, $B125 ) )</f>
        <v>1.8444930555555549E-3</v>
      </c>
    </row>
    <row r="126" spans="1:10">
      <c r="A126" t="s">
        <v>108</v>
      </c>
      <c r="B126" t="s">
        <v>83</v>
      </c>
      <c r="C126" s="12" t="s">
        <v>84</v>
      </c>
      <c r="D126" t="s">
        <v>85</v>
      </c>
      <c r="E126" t="s">
        <v>72</v>
      </c>
      <c r="F126" s="102">
        <f ca="1" xml:space="preserve"> IF( SUMIFS( 'h. Enhanced Thresholds'!D:D, 'h. Enhanced Thresholds'!$C:$C, $A126, 'h. Enhanced Thresholds'!$I:$I, $B126 ) = 0, "##BLANK", SUMIFS( 'h. Enhanced Thresholds'!D:D, 'h. Enhanced Thresholds'!$C:$C, $A126, 'h. Enhanced Thresholds'!$I:$I, $B126 ) )</f>
        <v>9.2577398469667616E-2</v>
      </c>
      <c r="G126" s="102">
        <f ca="1" xml:space="preserve"> IF( SUMIFS( 'h. Enhanced Thresholds'!E:E, 'h. Enhanced Thresholds'!$C:$C, $A126, 'h. Enhanced Thresholds'!$I:$I, $B126 ) = 0, "##BLANK", SUMIFS( 'h. Enhanced Thresholds'!E:E, 'h. Enhanced Thresholds'!$C:$C, $A126, 'h. Enhanced Thresholds'!$I:$I, $B126 ) )</f>
        <v>0.13857519709608812</v>
      </c>
      <c r="H126" s="102">
        <f ca="1" xml:space="preserve"> IF( SUMIFS( 'h. Enhanced Thresholds'!F:F, 'h. Enhanced Thresholds'!$C:$C, $A126, 'h. Enhanced Thresholds'!$I:$I, $B126 ) = 0, "##BLANK", SUMIFS( 'h. Enhanced Thresholds'!F:F, 'h. Enhanced Thresholds'!$C:$C, $A126, 'h. Enhanced Thresholds'!$I:$I, $B126 ) )</f>
        <v>0.18609703083539764</v>
      </c>
      <c r="I126" s="102">
        <f ca="1" xml:space="preserve"> IF( SUMIFS( 'h. Enhanced Thresholds'!G:G, 'h. Enhanced Thresholds'!$C:$C, $A126, 'h. Enhanced Thresholds'!$I:$I, $B126 ) = 0, "##BLANK", SUMIFS( 'h. Enhanced Thresholds'!G:G, 'h. Enhanced Thresholds'!$C:$C, $A126, 'h. Enhanced Thresholds'!$I:$I, $B126 ) )</f>
        <v>0.22621338693779092</v>
      </c>
      <c r="J126" s="102">
        <f ca="1" xml:space="preserve"> IF( SUMIFS( 'h. Enhanced Thresholds'!H:H, 'h. Enhanced Thresholds'!$C:$C, $A126, 'h. Enhanced Thresholds'!$I:$I, $B126 ) = 0, "##BLANK", SUMIFS( 'h. Enhanced Thresholds'!H:H, 'h. Enhanced Thresholds'!$C:$C, $A126, 'h. Enhanced Thresholds'!$I:$I, $B126 ) )</f>
        <v>0.25919726647169228</v>
      </c>
    </row>
    <row r="127" spans="1:10">
      <c r="A127" t="s">
        <v>108</v>
      </c>
      <c r="B127" t="s">
        <v>86</v>
      </c>
      <c r="C127" s="12" t="s">
        <v>87</v>
      </c>
      <c r="D127" t="s">
        <v>85</v>
      </c>
      <c r="E127" t="s">
        <v>72</v>
      </c>
      <c r="F127" s="102">
        <f xml:space="preserve"> IF( SUMIFS( 'h. Enhanced Thresholds'!D:D, 'h. Enhanced Thresholds'!$C:$C, $A127, 'h. Enhanced Thresholds'!$I:$I, $B127 ) = 0, "##BLANK", SUMIFS( 'h. Enhanced Thresholds'!D:D, 'h. Enhanced Thresholds'!$C:$C, $A127, 'h. Enhanced Thresholds'!$I:$I, $B127 ) )</f>
        <v>4.6698911729142756E-3</v>
      </c>
      <c r="G127" s="102">
        <f xml:space="preserve"> IF( SUMIFS( 'h. Enhanced Thresholds'!E:E, 'h. Enhanced Thresholds'!$C:$C, $A127, 'h. Enhanced Thresholds'!$I:$I, $B127 ) = 0, "##BLANK", SUMIFS( 'h. Enhanced Thresholds'!E:E, 'h. Enhanced Thresholds'!$C:$C, $A127, 'h. Enhanced Thresholds'!$I:$I, $B127 ) )</f>
        <v>2.0868198307134378E-2</v>
      </c>
      <c r="H127" s="102">
        <f xml:space="preserve"> IF( SUMIFS( 'h. Enhanced Thresholds'!F:F, 'h. Enhanced Thresholds'!$C:$C, $A127, 'h. Enhanced Thresholds'!$I:$I, $B127 ) = 0, "##BLANK", SUMIFS( 'h. Enhanced Thresholds'!F:F, 'h. Enhanced Thresholds'!$C:$C, $A127, 'h. Enhanced Thresholds'!$I:$I, $B127 ) )</f>
        <v>3.860918984280548E-2</v>
      </c>
      <c r="I127" s="102">
        <f xml:space="preserve"> IF( SUMIFS( 'h. Enhanced Thresholds'!G:G, 'h. Enhanced Thresholds'!$C:$C, $A127, 'h. Enhanced Thresholds'!$I:$I, $B127 ) = 0, "##BLANK", SUMIFS( 'h. Enhanced Thresholds'!G:G, 'h. Enhanced Thresholds'!$C:$C, $A127, 'h. Enhanced Thresholds'!$I:$I, $B127 ) )</f>
        <v>4.8813542926239517E-2</v>
      </c>
      <c r="J127" s="102">
        <f xml:space="preserve"> IF( SUMIFS( 'h. Enhanced Thresholds'!H:H, 'h. Enhanced Thresholds'!$C:$C, $A127, 'h. Enhanced Thresholds'!$I:$I, $B127 ) = 0, "##BLANK", SUMIFS( 'h. Enhanced Thresholds'!H:H, 'h. Enhanced Thresholds'!$C:$C, $A127, 'h. Enhanced Thresholds'!$I:$I, $B127 ) )</f>
        <v>6.1481015719468068E-2</v>
      </c>
    </row>
    <row r="128" spans="1:10">
      <c r="A128" t="s">
        <v>108</v>
      </c>
      <c r="B128" t="s">
        <v>88</v>
      </c>
      <c r="C128" s="12" t="s">
        <v>89</v>
      </c>
      <c r="D128" t="s">
        <v>79</v>
      </c>
      <c r="E128" t="s">
        <v>72</v>
      </c>
      <c r="F128" s="70">
        <f ca="1" xml:space="preserve"> IF( SUMIFS( 'h. Enhanced Thresholds'!D:D, 'h. Enhanced Thresholds'!$C:$C, $A128, 'h. Enhanced Thresholds'!$I:$I, $B128 ) = 0, "##BLANK", SUMIFS( 'h. Enhanced Thresholds'!D:D, 'h. Enhanced Thresholds'!$C:$C, $A128, 'h. Enhanced Thresholds'!$I:$I, $B128 ) )</f>
        <v>1.0563342758726919</v>
      </c>
      <c r="G128" s="70">
        <f ca="1" xml:space="preserve"> IF( SUMIFS( 'h. Enhanced Thresholds'!E:E, 'h. Enhanced Thresholds'!$C:$C, $A128, 'h. Enhanced Thresholds'!$I:$I, $B128 ) = 0, "##BLANK", SUMIFS( 'h. Enhanced Thresholds'!E:E, 'h. Enhanced Thresholds'!$C:$C, $A128, 'h. Enhanced Thresholds'!$I:$I, $B128 ) )</f>
        <v>0.99955951139644983</v>
      </c>
      <c r="H128" s="70">
        <f ca="1" xml:space="preserve"> IF( SUMIFS( 'h. Enhanced Thresholds'!F:F, 'h. Enhanced Thresholds'!$C:$C, $A128, 'h. Enhanced Thresholds'!$I:$I, $B128 ) = 0, "##BLANK", SUMIFS( 'h. Enhanced Thresholds'!F:F, 'h. Enhanced Thresholds'!$C:$C, $A128, 'h. Enhanced Thresholds'!$I:$I, $B128 ) )</f>
        <v>0.94278474692020775</v>
      </c>
      <c r="I128" s="70">
        <f ca="1" xml:space="preserve"> IF( SUMIFS( 'h. Enhanced Thresholds'!G:G, 'h. Enhanced Thresholds'!$C:$C, $A128, 'h. Enhanced Thresholds'!$I:$I, $B128 ) = 0, "##BLANK", SUMIFS( 'h. Enhanced Thresholds'!G:G, 'h. Enhanced Thresholds'!$C:$C, $A128, 'h. Enhanced Thresholds'!$I:$I, $B128 ) )</f>
        <v>0.88600998244396578</v>
      </c>
      <c r="J128" s="70">
        <f ca="1" xml:space="preserve"> IF( SUMIFS( 'h. Enhanced Thresholds'!H:H, 'h. Enhanced Thresholds'!$C:$C, $A128, 'h. Enhanced Thresholds'!$I:$I, $B128 ) = 0, "##BLANK", SUMIFS( 'h. Enhanced Thresholds'!H:H, 'h. Enhanced Thresholds'!$C:$C, $A128, 'h. Enhanced Thresholds'!$I:$I, $B128 ) )</f>
        <v>0.82937007489047054</v>
      </c>
    </row>
    <row r="129" spans="1:10">
      <c r="A129" t="s">
        <v>108</v>
      </c>
      <c r="B129" t="s">
        <v>90</v>
      </c>
      <c r="C129" s="12" t="s">
        <v>91</v>
      </c>
      <c r="D129" t="s">
        <v>79</v>
      </c>
      <c r="E129" t="s">
        <v>72</v>
      </c>
      <c r="F129" s="70">
        <f ca="1" xml:space="preserve"> IF( SUMIFS( 'h. Enhanced Thresholds'!D:D, 'h. Enhanced Thresholds'!$C:$C, $A129, 'h. Enhanced Thresholds'!$I:$I, $B129 ) = 0, "##BLANK", SUMIFS( 'h. Enhanced Thresholds'!D:D, 'h. Enhanced Thresholds'!$C:$C, $A129, 'h. Enhanced Thresholds'!$I:$I, $B129 ) )</f>
        <v>13.87518343909278</v>
      </c>
      <c r="G129" s="70">
        <f ca="1" xml:space="preserve"> IF( SUMIFS( 'h. Enhanced Thresholds'!E:E, 'h. Enhanced Thresholds'!$C:$C, $A129, 'h. Enhanced Thresholds'!$I:$I, $B129 ) = 0, "##BLANK", SUMIFS( 'h. Enhanced Thresholds'!E:E, 'h. Enhanced Thresholds'!$C:$C, $A129, 'h. Enhanced Thresholds'!$I:$I, $B129 ) )</f>
        <v>13.35518343909278</v>
      </c>
      <c r="H129" s="70">
        <f ca="1" xml:space="preserve"> IF( SUMIFS( 'h. Enhanced Thresholds'!F:F, 'h. Enhanced Thresholds'!$C:$C, $A129, 'h. Enhanced Thresholds'!$I:$I, $B129 ) = 0, "##BLANK", SUMIFS( 'h. Enhanced Thresholds'!F:F, 'h. Enhanced Thresholds'!$C:$C, $A129, 'h. Enhanced Thresholds'!$I:$I, $B129 ) )</f>
        <v>12.835183439092779</v>
      </c>
      <c r="I129" s="70">
        <f ca="1" xml:space="preserve"> IF( SUMIFS( 'h. Enhanced Thresholds'!G:G, 'h. Enhanced Thresholds'!$C:$C, $A129, 'h. Enhanced Thresholds'!$I:$I, $B129 ) = 0, "##BLANK", SUMIFS( 'h. Enhanced Thresholds'!G:G, 'h. Enhanced Thresholds'!$C:$C, $A129, 'h. Enhanced Thresholds'!$I:$I, $B129 ) )</f>
        <v>12.315183439092779</v>
      </c>
      <c r="J129" s="70">
        <f ca="1" xml:space="preserve"> IF( SUMIFS( 'h. Enhanced Thresholds'!H:H, 'h. Enhanced Thresholds'!$C:$C, $A129, 'h. Enhanced Thresholds'!$I:$I, $B129 ) = 0, "##BLANK", SUMIFS( 'h. Enhanced Thresholds'!H:H, 'h. Enhanced Thresholds'!$C:$C, $A129, 'h. Enhanced Thresholds'!$I:$I, $B129 ) )</f>
        <v>11.78518343909278</v>
      </c>
    </row>
    <row r="130" spans="1:10">
      <c r="A130" t="s">
        <v>108</v>
      </c>
      <c r="B130" t="s">
        <v>92</v>
      </c>
      <c r="C130" s="12" t="s">
        <v>93</v>
      </c>
      <c r="D130" t="s">
        <v>85</v>
      </c>
      <c r="E130" t="s">
        <v>72</v>
      </c>
      <c r="F130" s="102" t="str">
        <f xml:space="preserve"> IF( SUMIFS( 'h. Enhanced Thresholds'!D:D, 'h. Enhanced Thresholds'!$C:$C, $A130, 'h. Enhanced Thresholds'!$I:$I, $B130 ) = 0, "##BLANK", SUMIFS( 'h. Enhanced Thresholds'!D:D, 'h. Enhanced Thresholds'!$C:$C, $A130, 'h. Enhanced Thresholds'!$I:$I, $B130 ) )</f>
        <v>##BLANK</v>
      </c>
      <c r="G130" s="102" t="str">
        <f xml:space="preserve"> IF( SUMIFS( 'h. Enhanced Thresholds'!E:E, 'h. Enhanced Thresholds'!$C:$C, $A130, 'h. Enhanced Thresholds'!$I:$I, $B130 ) = 0, "##BLANK", SUMIFS( 'h. Enhanced Thresholds'!E:E, 'h. Enhanced Thresholds'!$C:$C, $A130, 'h. Enhanced Thresholds'!$I:$I, $B130 ) )</f>
        <v>##BLANK</v>
      </c>
      <c r="H130" s="102" t="str">
        <f xml:space="preserve"> IF( SUMIFS( 'h. Enhanced Thresholds'!F:F, 'h. Enhanced Thresholds'!$C:$C, $A130, 'h. Enhanced Thresholds'!$I:$I, $B130 ) = 0, "##BLANK", SUMIFS( 'h. Enhanced Thresholds'!F:F, 'h. Enhanced Thresholds'!$C:$C, $A130, 'h. Enhanced Thresholds'!$I:$I, $B130 ) )</f>
        <v>##BLANK</v>
      </c>
      <c r="I130" s="102" t="str">
        <f xml:space="preserve"> IF( SUMIFS( 'h. Enhanced Thresholds'!G:G, 'h. Enhanced Thresholds'!$C:$C, $A130, 'h. Enhanced Thresholds'!$I:$I, $B130 ) = 0, "##BLANK", SUMIFS( 'h. Enhanced Thresholds'!G:G, 'h. Enhanced Thresholds'!$C:$C, $A130, 'h. Enhanced Thresholds'!$I:$I, $B130 ) )</f>
        <v>##BLANK</v>
      </c>
      <c r="J130" s="102" t="str">
        <f xml:space="preserve"> IF( SUMIFS( 'h. Enhanced Thresholds'!H:H, 'h. Enhanced Thresholds'!$C:$C, $A130, 'h. Enhanced Thresholds'!$I:$I, $B130 ) = 0, "##BLANK", SUMIFS( 'h. Enhanced Thresholds'!H:H, 'h. Enhanced Thresholds'!$C:$C, $A130, 'h. Enhanced Thresholds'!$I:$I, $B130 ) )</f>
        <v>##BLANK</v>
      </c>
    </row>
    <row r="131" spans="1:10">
      <c r="A131" t="s">
        <v>108</v>
      </c>
      <c r="B131" t="s">
        <v>94</v>
      </c>
      <c r="C131" s="12" t="s">
        <v>95</v>
      </c>
      <c r="D131" t="s">
        <v>85</v>
      </c>
      <c r="E131" t="s">
        <v>72</v>
      </c>
      <c r="F131" s="102" t="str">
        <f xml:space="preserve"> IF( SUMIFS( 'h. Enhanced Thresholds'!D:D, 'h. Enhanced Thresholds'!$C:$C, $A131, 'h. Enhanced Thresholds'!$I:$I, $B131 ) = 0, "##BLANK", SUMIFS( 'h. Enhanced Thresholds'!D:D, 'h. Enhanced Thresholds'!$C:$C, $A131, 'h. Enhanced Thresholds'!$I:$I, $B131 ) )</f>
        <v>##BLANK</v>
      </c>
      <c r="G131" s="102" t="str">
        <f xml:space="preserve"> IF( SUMIFS( 'h. Enhanced Thresholds'!E:E, 'h. Enhanced Thresholds'!$C:$C, $A131, 'h. Enhanced Thresholds'!$I:$I, $B131 ) = 0, "##BLANK", SUMIFS( 'h. Enhanced Thresholds'!E:E, 'h. Enhanced Thresholds'!$C:$C, $A131, 'h. Enhanced Thresholds'!$I:$I, $B131 ) )</f>
        <v>##BLANK</v>
      </c>
      <c r="H131" s="102" t="str">
        <f xml:space="preserve"> IF( SUMIFS( 'h. Enhanced Thresholds'!F:F, 'h. Enhanced Thresholds'!$C:$C, $A131, 'h. Enhanced Thresholds'!$I:$I, $B131 ) = 0, "##BLANK", SUMIFS( 'h. Enhanced Thresholds'!F:F, 'h. Enhanced Thresholds'!$C:$C, $A131, 'h. Enhanced Thresholds'!$I:$I, $B131 ) )</f>
        <v>##BLANK</v>
      </c>
      <c r="I131" s="102" t="str">
        <f xml:space="preserve"> IF( SUMIFS( 'h. Enhanced Thresholds'!G:G, 'h. Enhanced Thresholds'!$C:$C, $A131, 'h. Enhanced Thresholds'!$I:$I, $B131 ) = 0, "##BLANK", SUMIFS( 'h. Enhanced Thresholds'!G:G, 'h. Enhanced Thresholds'!$C:$C, $A131, 'h. Enhanced Thresholds'!$I:$I, $B131 ) )</f>
        <v>##BLANK</v>
      </c>
      <c r="J131" s="102" t="str">
        <f xml:space="preserve"> IF( SUMIFS( 'h. Enhanced Thresholds'!H:H, 'h. Enhanced Thresholds'!$C:$C, $A131, 'h. Enhanced Thresholds'!$I:$I, $B131 ) = 0, "##BLANK", SUMIFS( 'h. Enhanced Thresholds'!H:H, 'h. Enhanced Thresholds'!$C:$C, $A131, 'h. Enhanced Thresholds'!$I:$I, $B131 ) )</f>
        <v>##BLANK</v>
      </c>
    </row>
    <row r="132" spans="1:10">
      <c r="A132" t="s">
        <v>108</v>
      </c>
      <c r="B132" t="s">
        <v>96</v>
      </c>
      <c r="C132" s="12" t="s">
        <v>97</v>
      </c>
      <c r="D132" t="s">
        <v>85</v>
      </c>
      <c r="E132" t="s">
        <v>72</v>
      </c>
      <c r="F132" s="102" t="str">
        <f xml:space="preserve"> IF( SUMIFS( 'h. Enhanced Thresholds'!D:D, 'h. Enhanced Thresholds'!$C:$C, $A132, 'h. Enhanced Thresholds'!$I:$I, $B132 ) = 0, "##BLANK", SUMIFS( 'h. Enhanced Thresholds'!D:D, 'h. Enhanced Thresholds'!$C:$C, $A132, 'h. Enhanced Thresholds'!$I:$I, $B132 ) )</f>
        <v>##BLANK</v>
      </c>
      <c r="G132" s="102" t="str">
        <f xml:space="preserve"> IF( SUMIFS( 'h. Enhanced Thresholds'!E:E, 'h. Enhanced Thresholds'!$C:$C, $A132, 'h. Enhanced Thresholds'!$I:$I, $B132 ) = 0, "##BLANK", SUMIFS( 'h. Enhanced Thresholds'!E:E, 'h. Enhanced Thresholds'!$C:$C, $A132, 'h. Enhanced Thresholds'!$I:$I, $B132 ) )</f>
        <v>##BLANK</v>
      </c>
      <c r="H132" s="102" t="str">
        <f xml:space="preserve"> IF( SUMIFS( 'h. Enhanced Thresholds'!F:F, 'h. Enhanced Thresholds'!$C:$C, $A132, 'h. Enhanced Thresholds'!$I:$I, $B132 ) = 0, "##BLANK", SUMIFS( 'h. Enhanced Thresholds'!F:F, 'h. Enhanced Thresholds'!$C:$C, $A132, 'h. Enhanced Thresholds'!$I:$I, $B132 ) )</f>
        <v>##BLANK</v>
      </c>
      <c r="I132" s="102" t="str">
        <f xml:space="preserve"> IF( SUMIFS( 'h. Enhanced Thresholds'!G:G, 'h. Enhanced Thresholds'!$C:$C, $A132, 'h. Enhanced Thresholds'!$I:$I, $B132 ) = 0, "##BLANK", SUMIFS( 'h. Enhanced Thresholds'!G:G, 'h. Enhanced Thresholds'!$C:$C, $A132, 'h. Enhanced Thresholds'!$I:$I, $B132 ) )</f>
        <v>##BLANK</v>
      </c>
      <c r="J132" s="102" t="str">
        <f xml:space="preserve"> IF( SUMIFS( 'h. Enhanced Thresholds'!H:H, 'h. Enhanced Thresholds'!$C:$C, $A132, 'h. Enhanced Thresholds'!$I:$I, $B132 ) = 0, "##BLANK", SUMIFS( 'h. Enhanced Thresholds'!H:H, 'h. Enhanced Thresholds'!$C:$C, $A132, 'h. Enhanced Thresholds'!$I:$I, $B132 ) )</f>
        <v>##BLANK</v>
      </c>
    </row>
    <row r="133" spans="1:10">
      <c r="A133" t="s">
        <v>108</v>
      </c>
      <c r="B133" t="s">
        <v>98</v>
      </c>
      <c r="C133" s="12" t="s">
        <v>99</v>
      </c>
      <c r="D133" t="s">
        <v>85</v>
      </c>
      <c r="E133" t="s">
        <v>72</v>
      </c>
      <c r="F133" s="102" t="str">
        <f xml:space="preserve"> IF( SUMIFS( 'h. Enhanced Thresholds'!D:D, 'h. Enhanced Thresholds'!$C:$C, $A133, 'h. Enhanced Thresholds'!$I:$I, $B133 ) = 0, "##BLANK", SUMIFS( 'h. Enhanced Thresholds'!D:D, 'h. Enhanced Thresholds'!$C:$C, $A133, 'h. Enhanced Thresholds'!$I:$I, $B133 ) )</f>
        <v>##BLANK</v>
      </c>
      <c r="G133" s="102" t="str">
        <f xml:space="preserve"> IF( SUMIFS( 'h. Enhanced Thresholds'!E:E, 'h. Enhanced Thresholds'!$C:$C, $A133, 'h. Enhanced Thresholds'!$I:$I, $B133 ) = 0, "##BLANK", SUMIFS( 'h. Enhanced Thresholds'!E:E, 'h. Enhanced Thresholds'!$C:$C, $A133, 'h. Enhanced Thresholds'!$I:$I, $B133 ) )</f>
        <v>##BLANK</v>
      </c>
      <c r="H133" s="102" t="str">
        <f xml:space="preserve"> IF( SUMIFS( 'h. Enhanced Thresholds'!F:F, 'h. Enhanced Thresholds'!$C:$C, $A133, 'h. Enhanced Thresholds'!$I:$I, $B133 ) = 0, "##BLANK", SUMIFS( 'h. Enhanced Thresholds'!F:F, 'h. Enhanced Thresholds'!$C:$C, $A133, 'h. Enhanced Thresholds'!$I:$I, $B133 ) )</f>
        <v>##BLANK</v>
      </c>
      <c r="I133" s="102" t="str">
        <f xml:space="preserve"> IF( SUMIFS( 'h. Enhanced Thresholds'!G:G, 'h. Enhanced Thresholds'!$C:$C, $A133, 'h. Enhanced Thresholds'!$I:$I, $B133 ) = 0, "##BLANK", SUMIFS( 'h. Enhanced Thresholds'!G:G, 'h. Enhanced Thresholds'!$C:$C, $A133, 'h. Enhanced Thresholds'!$I:$I, $B133 ) )</f>
        <v>##BLANK</v>
      </c>
      <c r="J133" s="102" t="str">
        <f xml:space="preserve"> IF( SUMIFS( 'h. Enhanced Thresholds'!H:H, 'h. Enhanced Thresholds'!$C:$C, $A133, 'h. Enhanced Thresholds'!$I:$I, $B133 ) = 0, "##BLANK", SUMIFS( 'h. Enhanced Thresholds'!H:H, 'h. Enhanced Thresholds'!$C:$C, $A133, 'h. Enhanced Thresholds'!$I:$I, $B133 ) )</f>
        <v>##BLANK</v>
      </c>
    </row>
    <row r="134" spans="1:10">
      <c r="A134" t="s">
        <v>109</v>
      </c>
      <c r="B134" s="12" t="s">
        <v>69</v>
      </c>
      <c r="C134" s="12" t="s">
        <v>70</v>
      </c>
      <c r="D134" t="s">
        <v>71</v>
      </c>
      <c r="E134" t="s">
        <v>72</v>
      </c>
      <c r="F134" t="str">
        <f ca="1">CONCATENATE("[…]", TEXT(NOW(),"dd/mm/yyy hh:mm:ss"))</f>
        <v>[…]02/04/2026 16:21:08</v>
      </c>
      <c r="G134" t="str">
        <f ca="1">CONCATENATE("[…]", TEXT(NOW(),"dd/mm/yyy hh:mm:ss"))</f>
        <v>[…]02/04/2026 16:21:08</v>
      </c>
      <c r="H134" t="str">
        <f ca="1">CONCATENATE("[…]", TEXT(NOW(),"dd/mm/yyy hh:mm:ss"))</f>
        <v>[…]02/04/2026 16:21:08</v>
      </c>
      <c r="I134" t="str">
        <f ca="1">CONCATENATE("[…]", TEXT(NOW(),"dd/mm/yyy hh:mm:ss"))</f>
        <v>[…]02/04/2026 16:21:08</v>
      </c>
      <c r="J134" t="str">
        <f ca="1">CONCATENATE("[…]", TEXT(NOW(),"dd/mm/yyy hh:mm:ss"))</f>
        <v>[…]02/04/2026 16:21:08</v>
      </c>
    </row>
    <row r="135" spans="1:10">
      <c r="A135" t="s">
        <v>109</v>
      </c>
      <c r="B135" s="12" t="s">
        <v>73</v>
      </c>
      <c r="C135" s="12" t="s">
        <v>74</v>
      </c>
      <c r="D135" t="s">
        <v>71</v>
      </c>
      <c r="E135" t="s">
        <v>72</v>
      </c>
      <c r="F135" t="str">
        <f ca="1">MID(CELL("filename"),SEARCH("[",CELL("filename"))+1,SEARCH("]",CELL("filename"))-SEARCH("[",CELL("filename"))-1)</f>
        <v>PR24-CMA-OC07-ODI-rates-Enhanced-thresholds-v2.xlsx</v>
      </c>
      <c r="G135" t="str">
        <f ca="1">MID(CELL("filename"),SEARCH("[",CELL("filename"))+1,SEARCH("]",CELL("filename"))-SEARCH("[",CELL("filename"))-1)</f>
        <v>PR24-CMA-OC07-ODI-rates-Enhanced-thresholds-v2.xlsx</v>
      </c>
      <c r="H135" t="str">
        <f ca="1">MID(CELL("filename"),SEARCH("[",CELL("filename"))+1,SEARCH("]",CELL("filename"))-SEARCH("[",CELL("filename"))-1)</f>
        <v>PR24-CMA-OC07-ODI-rates-Enhanced-thresholds-v2.xlsx</v>
      </c>
      <c r="I135" t="str">
        <f ca="1">MID(CELL("filename"),SEARCH("[",CELL("filename"))+1,SEARCH("]",CELL("filename"))-SEARCH("[",CELL("filename"))-1)</f>
        <v>PR24-CMA-OC07-ODI-rates-Enhanced-thresholds-v2.xlsx</v>
      </c>
      <c r="J135" t="str">
        <f ca="1">MID(CELL("filename"),SEARCH("[",CELL("filename"))+1,SEARCH("]",CELL("filename"))-SEARCH("[",CELL("filename"))-1)</f>
        <v>PR24-CMA-OC07-ODI-rates-Enhanced-thresholds-v2.xlsx</v>
      </c>
    </row>
    <row r="136" spans="1:10">
      <c r="A136" t="s">
        <v>109</v>
      </c>
      <c r="B136" s="12" t="s">
        <v>75</v>
      </c>
      <c r="C136" s="12" t="s">
        <v>76</v>
      </c>
      <c r="D136" t="s">
        <v>71</v>
      </c>
      <c r="E136" t="s">
        <v>72</v>
      </c>
      <c r="F136" t="s">
        <v>46</v>
      </c>
      <c r="G136" t="s">
        <v>46</v>
      </c>
      <c r="H136" t="s">
        <v>46</v>
      </c>
      <c r="I136" t="s">
        <v>46</v>
      </c>
      <c r="J136" t="s">
        <v>46</v>
      </c>
    </row>
    <row r="137" spans="1:10">
      <c r="A137" t="s">
        <v>109</v>
      </c>
      <c r="B137" s="12" t="s">
        <v>77</v>
      </c>
      <c r="C137" s="12" t="s">
        <v>78</v>
      </c>
      <c r="D137" t="s">
        <v>79</v>
      </c>
      <c r="E137" t="s">
        <v>72</v>
      </c>
    </row>
    <row r="138" spans="1:10">
      <c r="A138" t="s">
        <v>109</v>
      </c>
      <c r="B138" t="s">
        <v>80</v>
      </c>
      <c r="C138" s="12" t="s">
        <v>81</v>
      </c>
      <c r="D138" t="s">
        <v>82</v>
      </c>
      <c r="E138" t="s">
        <v>72</v>
      </c>
      <c r="F138" s="69">
        <f ca="1" xml:space="preserve"> IF( SUMIFS( 'h. Enhanced Thresholds'!D:D, 'h. Enhanced Thresholds'!$C:$C, $A138, 'h. Enhanced Thresholds'!$I:$I, $B138 ) = 0, "##BLANK", SUMIFS( 'h. Enhanced Thresholds'!D:D, 'h. Enhanced Thresholds'!$C:$C, $A138, 'h. Enhanced Thresholds'!$I:$I, $B138 ) )</f>
        <v>1.8444930555555549E-3</v>
      </c>
      <c r="G138" s="69">
        <f ca="1" xml:space="preserve"> IF( SUMIFS( 'h. Enhanced Thresholds'!E:E, 'h. Enhanced Thresholds'!$C:$C, $A138, 'h. Enhanced Thresholds'!$I:$I, $B138 ) = 0, "##BLANK", SUMIFS( 'h. Enhanced Thresholds'!E:E, 'h. Enhanced Thresholds'!$C:$C, $A138, 'h. Enhanced Thresholds'!$I:$I, $B138 ) )</f>
        <v>1.8444930555555549E-3</v>
      </c>
      <c r="H138" s="69">
        <f ca="1" xml:space="preserve"> IF( SUMIFS( 'h. Enhanced Thresholds'!F:F, 'h. Enhanced Thresholds'!$C:$C, $A138, 'h. Enhanced Thresholds'!$I:$I, $B138 ) = 0, "##BLANK", SUMIFS( 'h. Enhanced Thresholds'!F:F, 'h. Enhanced Thresholds'!$C:$C, $A138, 'h. Enhanced Thresholds'!$I:$I, $B138 ) )</f>
        <v>1.8444930555555549E-3</v>
      </c>
      <c r="I138" s="69">
        <f ca="1" xml:space="preserve"> IF( SUMIFS( 'h. Enhanced Thresholds'!G:G, 'h. Enhanced Thresholds'!$C:$C, $A138, 'h. Enhanced Thresholds'!$I:$I, $B138 ) = 0, "##BLANK", SUMIFS( 'h. Enhanced Thresholds'!G:G, 'h. Enhanced Thresholds'!$C:$C, $A138, 'h. Enhanced Thresholds'!$I:$I, $B138 ) )</f>
        <v>1.8444930555555549E-3</v>
      </c>
      <c r="J138" s="69">
        <f ca="1" xml:space="preserve"> IF( SUMIFS( 'h. Enhanced Thresholds'!H:H, 'h. Enhanced Thresholds'!$C:$C, $A138, 'h. Enhanced Thresholds'!$I:$I, $B138 ) = 0, "##BLANK", SUMIFS( 'h. Enhanced Thresholds'!H:H, 'h. Enhanced Thresholds'!$C:$C, $A138, 'h. Enhanced Thresholds'!$I:$I, $B138 ) )</f>
        <v>1.8444930555555549E-3</v>
      </c>
    </row>
    <row r="139" spans="1:10">
      <c r="A139" t="s">
        <v>109</v>
      </c>
      <c r="B139" t="s">
        <v>83</v>
      </c>
      <c r="C139" s="12" t="s">
        <v>84</v>
      </c>
      <c r="D139" t="s">
        <v>85</v>
      </c>
      <c r="E139" t="s">
        <v>72</v>
      </c>
      <c r="F139" s="102">
        <f ca="1" xml:space="preserve"> IF( SUMIFS( 'h. Enhanced Thresholds'!D:D, 'h. Enhanced Thresholds'!$C:$C, $A139, 'h. Enhanced Thresholds'!$I:$I, $B139 ) = 0, "##BLANK", SUMIFS( 'h. Enhanced Thresholds'!D:D, 'h. Enhanced Thresholds'!$C:$C, $A139, 'h. Enhanced Thresholds'!$I:$I, $B139 ) )</f>
        <v>0.18929485089992371</v>
      </c>
      <c r="G139" s="102">
        <f ca="1" xml:space="preserve"> IF( SUMIFS( 'h. Enhanced Thresholds'!E:E, 'h. Enhanced Thresholds'!$C:$C, $A139, 'h. Enhanced Thresholds'!$I:$I, $B139 ) = 0, "##BLANK", SUMIFS( 'h. Enhanced Thresholds'!E:E, 'h. Enhanced Thresholds'!$C:$C, $A139, 'h. Enhanced Thresholds'!$I:$I, $B139 ) )</f>
        <v>0.21686991672511757</v>
      </c>
      <c r="H139" s="102">
        <f ca="1" xml:space="preserve"> IF( SUMIFS( 'h. Enhanced Thresholds'!F:F, 'h. Enhanced Thresholds'!$C:$C, $A139, 'h. Enhanced Thresholds'!$I:$I, $B139 ) = 0, "##BLANK", SUMIFS( 'h. Enhanced Thresholds'!F:F, 'h. Enhanced Thresholds'!$C:$C, $A139, 'h. Enhanced Thresholds'!$I:$I, $B139 ) )</f>
        <v>0.25688007158123238</v>
      </c>
      <c r="I139" s="102">
        <f ca="1" xml:space="preserve"> IF( SUMIFS( 'h. Enhanced Thresholds'!G:G, 'h. Enhanced Thresholds'!$C:$C, $A139, 'h. Enhanced Thresholds'!$I:$I, $B139 ) = 0, "##BLANK", SUMIFS( 'h. Enhanced Thresholds'!G:G, 'h. Enhanced Thresholds'!$C:$C, $A139, 'h. Enhanced Thresholds'!$I:$I, $B139 ) )</f>
        <v>0.29414662492901833</v>
      </c>
      <c r="J139" s="102">
        <f ca="1" xml:space="preserve"> IF( SUMIFS( 'h. Enhanced Thresholds'!H:H, 'h. Enhanced Thresholds'!$C:$C, $A139, 'h. Enhanced Thresholds'!$I:$I, $B139 ) = 0, "##BLANK", SUMIFS( 'h. Enhanced Thresholds'!H:H, 'h. Enhanced Thresholds'!$C:$C, $A139, 'h. Enhanced Thresholds'!$I:$I, $B139 ) )</f>
        <v>0.32721875378516274</v>
      </c>
    </row>
    <row r="140" spans="1:10">
      <c r="A140" t="s">
        <v>109</v>
      </c>
      <c r="B140" t="s">
        <v>86</v>
      </c>
      <c r="C140" s="12" t="s">
        <v>87</v>
      </c>
      <c r="D140" t="s">
        <v>85</v>
      </c>
      <c r="E140" t="s">
        <v>72</v>
      </c>
      <c r="F140" s="102">
        <f xml:space="preserve"> IF( SUMIFS( 'h. Enhanced Thresholds'!D:D, 'h. Enhanced Thresholds'!$C:$C, $A140, 'h. Enhanced Thresholds'!$I:$I, $B140 ) = 0, "##BLANK", SUMIFS( 'h. Enhanced Thresholds'!D:D, 'h. Enhanced Thresholds'!$C:$C, $A140, 'h. Enhanced Thresholds'!$I:$I, $B140 ) )</f>
        <v>4.8265730629225123E-2</v>
      </c>
      <c r="G140" s="102">
        <f xml:space="preserve"> IF( SUMIFS( 'h. Enhanced Thresholds'!E:E, 'h. Enhanced Thresholds'!$C:$C, $A140, 'h. Enhanced Thresholds'!$I:$I, $B140 ) = 0, "##BLANK", SUMIFS( 'h. Enhanced Thresholds'!E:E, 'h. Enhanced Thresholds'!$C:$C, $A140, 'h. Enhanced Thresholds'!$I:$I, $B140 ) )</f>
        <v>6.6614664586583272E-2</v>
      </c>
      <c r="H140" s="102">
        <f xml:space="preserve"> IF( SUMIFS( 'h. Enhanced Thresholds'!F:F, 'h. Enhanced Thresholds'!$C:$C, $A140, 'h. Enhanced Thresholds'!$I:$I, $B140 ) = 0, "##BLANK", SUMIFS( 'h. Enhanced Thresholds'!F:F, 'h. Enhanced Thresholds'!$C:$C, $A140, 'h. Enhanced Thresholds'!$I:$I, $B140 ) )</f>
        <v>7.7667706708268169E-2</v>
      </c>
      <c r="I140" s="102">
        <f xml:space="preserve"> IF( SUMIFS( 'h. Enhanced Thresholds'!G:G, 'h. Enhanced Thresholds'!$C:$C, $A140, 'h. Enhanced Thresholds'!$I:$I, $B140 ) = 0, "##BLANK", SUMIFS( 'h. Enhanced Thresholds'!G:G, 'h. Enhanced Thresholds'!$C:$C, $A140, 'h. Enhanced Thresholds'!$I:$I, $B140 ) )</f>
        <v>8.1703068122724765E-2</v>
      </c>
      <c r="J140" s="102">
        <f xml:space="preserve"> IF( SUMIFS( 'h. Enhanced Thresholds'!H:H, 'h. Enhanced Thresholds'!$C:$C, $A140, 'h. Enhanced Thresholds'!$I:$I, $B140 ) = 0, "##BLANK", SUMIFS( 'h. Enhanced Thresholds'!H:H, 'h. Enhanced Thresholds'!$C:$C, $A140, 'h. Enhanced Thresholds'!$I:$I, $B140 ) )</f>
        <v>8.8260530421216843E-2</v>
      </c>
    </row>
    <row r="141" spans="1:10">
      <c r="A141" t="s">
        <v>109</v>
      </c>
      <c r="B141" t="s">
        <v>88</v>
      </c>
      <c r="C141" s="12" t="s">
        <v>89</v>
      </c>
      <c r="D141" t="s">
        <v>79</v>
      </c>
      <c r="E141" t="s">
        <v>72</v>
      </c>
      <c r="F141" s="70">
        <f ca="1" xml:space="preserve"> IF( SUMIFS( 'h. Enhanced Thresholds'!D:D, 'h. Enhanced Thresholds'!$C:$C, $A141, 'h. Enhanced Thresholds'!$I:$I, $B141 ) = 0, "##BLANK", SUMIFS( 'h. Enhanced Thresholds'!D:D, 'h. Enhanced Thresholds'!$C:$C, $A141, 'h. Enhanced Thresholds'!$I:$I, $B141 ) )</f>
        <v>1.0563342758726919</v>
      </c>
      <c r="G141" s="70">
        <f ca="1" xml:space="preserve"> IF( SUMIFS( 'h. Enhanced Thresholds'!E:E, 'h. Enhanced Thresholds'!$C:$C, $A141, 'h. Enhanced Thresholds'!$I:$I, $B141 ) = 0, "##BLANK", SUMIFS( 'h. Enhanced Thresholds'!E:E, 'h. Enhanced Thresholds'!$C:$C, $A141, 'h. Enhanced Thresholds'!$I:$I, $B141 ) )</f>
        <v>0.99955951139644983</v>
      </c>
      <c r="H141" s="70">
        <f ca="1" xml:space="preserve"> IF( SUMIFS( 'h. Enhanced Thresholds'!F:F, 'h. Enhanced Thresholds'!$C:$C, $A141, 'h. Enhanced Thresholds'!$I:$I, $B141 ) = 0, "##BLANK", SUMIFS( 'h. Enhanced Thresholds'!F:F, 'h. Enhanced Thresholds'!$C:$C, $A141, 'h. Enhanced Thresholds'!$I:$I, $B141 ) )</f>
        <v>0.94278474692020775</v>
      </c>
      <c r="I141" s="70">
        <f ca="1" xml:space="preserve"> IF( SUMIFS( 'h. Enhanced Thresholds'!G:G, 'h. Enhanced Thresholds'!$C:$C, $A141, 'h. Enhanced Thresholds'!$I:$I, $B141 ) = 0, "##BLANK", SUMIFS( 'h. Enhanced Thresholds'!G:G, 'h. Enhanced Thresholds'!$C:$C, $A141, 'h. Enhanced Thresholds'!$I:$I, $B141 ) )</f>
        <v>0.88600998244396578</v>
      </c>
      <c r="J141" s="70">
        <f ca="1" xml:space="preserve"> IF( SUMIFS( 'h. Enhanced Thresholds'!H:H, 'h. Enhanced Thresholds'!$C:$C, $A141, 'h. Enhanced Thresholds'!$I:$I, $B141 ) = 0, "##BLANK", SUMIFS( 'h. Enhanced Thresholds'!H:H, 'h. Enhanced Thresholds'!$C:$C, $A141, 'h. Enhanced Thresholds'!$I:$I, $B141 ) )</f>
        <v>0.82937007489047054</v>
      </c>
    </row>
    <row r="142" spans="1:10">
      <c r="A142" t="s">
        <v>109</v>
      </c>
      <c r="B142" t="s">
        <v>90</v>
      </c>
      <c r="C142" s="12" t="s">
        <v>91</v>
      </c>
      <c r="D142" t="s">
        <v>79</v>
      </c>
      <c r="E142" t="s">
        <v>72</v>
      </c>
      <c r="F142" s="70">
        <f ca="1" xml:space="preserve"> IF( SUMIFS( 'h. Enhanced Thresholds'!D:D, 'h. Enhanced Thresholds'!$C:$C, $A142, 'h. Enhanced Thresholds'!$I:$I, $B142 ) = 0, "##BLANK", SUMIFS( 'h. Enhanced Thresholds'!D:D, 'h. Enhanced Thresholds'!$C:$C, $A142, 'h. Enhanced Thresholds'!$I:$I, $B142 ) )</f>
        <v>17.455183439092778</v>
      </c>
      <c r="G142" s="70">
        <f ca="1" xml:space="preserve"> IF( SUMIFS( 'h. Enhanced Thresholds'!E:E, 'h. Enhanced Thresholds'!$C:$C, $A142, 'h. Enhanced Thresholds'!$I:$I, $B142 ) = 0, "##BLANK", SUMIFS( 'h. Enhanced Thresholds'!E:E, 'h. Enhanced Thresholds'!$C:$C, $A142, 'h. Enhanced Thresholds'!$I:$I, $B142 ) )</f>
        <v>17.455183439092778</v>
      </c>
      <c r="H142" s="70">
        <f ca="1" xml:space="preserve"> IF( SUMIFS( 'h. Enhanced Thresholds'!F:F, 'h. Enhanced Thresholds'!$C:$C, $A142, 'h. Enhanced Thresholds'!$I:$I, $B142 ) = 0, "##BLANK", SUMIFS( 'h. Enhanced Thresholds'!F:F, 'h. Enhanced Thresholds'!$C:$C, $A142, 'h. Enhanced Thresholds'!$I:$I, $B142 ) )</f>
        <v>17.455183439092778</v>
      </c>
      <c r="I142" s="70">
        <f ca="1" xml:space="preserve"> IF( SUMIFS( 'h. Enhanced Thresholds'!G:G, 'h. Enhanced Thresholds'!$C:$C, $A142, 'h. Enhanced Thresholds'!$I:$I, $B142 ) = 0, "##BLANK", SUMIFS( 'h. Enhanced Thresholds'!G:G, 'h. Enhanced Thresholds'!$C:$C, $A142, 'h. Enhanced Thresholds'!$I:$I, $B142 ) )</f>
        <v>16.365183439092778</v>
      </c>
      <c r="J142" s="70">
        <f ca="1" xml:space="preserve"> IF( SUMIFS( 'h. Enhanced Thresholds'!H:H, 'h. Enhanced Thresholds'!$C:$C, $A142, 'h. Enhanced Thresholds'!$I:$I, $B142 ) = 0, "##BLANK", SUMIFS( 'h. Enhanced Thresholds'!H:H, 'h. Enhanced Thresholds'!$C:$C, $A142, 'h. Enhanced Thresholds'!$I:$I, $B142 ) )</f>
        <v>14.575183439092779</v>
      </c>
    </row>
    <row r="143" spans="1:10">
      <c r="A143" t="s">
        <v>109</v>
      </c>
      <c r="B143" t="s">
        <v>92</v>
      </c>
      <c r="C143" s="12" t="s">
        <v>93</v>
      </c>
      <c r="D143" t="s">
        <v>85</v>
      </c>
      <c r="E143" t="s">
        <v>72</v>
      </c>
      <c r="F143" s="102" t="str">
        <f xml:space="preserve"> IF( SUMIFS( 'h. Enhanced Thresholds'!D:D, 'h. Enhanced Thresholds'!$C:$C, $A143, 'h. Enhanced Thresholds'!$I:$I, $B143 ) = 0, "##BLANK", SUMIFS( 'h. Enhanced Thresholds'!D:D, 'h. Enhanced Thresholds'!$C:$C, $A143, 'h. Enhanced Thresholds'!$I:$I, $B143 ) )</f>
        <v>##BLANK</v>
      </c>
      <c r="G143" s="102" t="str">
        <f xml:space="preserve"> IF( SUMIFS( 'h. Enhanced Thresholds'!E:E, 'h. Enhanced Thresholds'!$C:$C, $A143, 'h. Enhanced Thresholds'!$I:$I, $B143 ) = 0, "##BLANK", SUMIFS( 'h. Enhanced Thresholds'!E:E, 'h. Enhanced Thresholds'!$C:$C, $A143, 'h. Enhanced Thresholds'!$I:$I, $B143 ) )</f>
        <v>##BLANK</v>
      </c>
      <c r="H143" s="102" t="str">
        <f xml:space="preserve"> IF( SUMIFS( 'h. Enhanced Thresholds'!F:F, 'h. Enhanced Thresholds'!$C:$C, $A143, 'h. Enhanced Thresholds'!$I:$I, $B143 ) = 0, "##BLANK", SUMIFS( 'h. Enhanced Thresholds'!F:F, 'h. Enhanced Thresholds'!$C:$C, $A143, 'h. Enhanced Thresholds'!$I:$I, $B143 ) )</f>
        <v>##BLANK</v>
      </c>
      <c r="I143" s="102" t="str">
        <f xml:space="preserve"> IF( SUMIFS( 'h. Enhanced Thresholds'!G:G, 'h. Enhanced Thresholds'!$C:$C, $A143, 'h. Enhanced Thresholds'!$I:$I, $B143 ) = 0, "##BLANK", SUMIFS( 'h. Enhanced Thresholds'!G:G, 'h. Enhanced Thresholds'!$C:$C, $A143, 'h. Enhanced Thresholds'!$I:$I, $B143 ) )</f>
        <v>##BLANK</v>
      </c>
      <c r="J143" s="102" t="str">
        <f xml:space="preserve"> IF( SUMIFS( 'h. Enhanced Thresholds'!H:H, 'h. Enhanced Thresholds'!$C:$C, $A143, 'h. Enhanced Thresholds'!$I:$I, $B143 ) = 0, "##BLANK", SUMIFS( 'h. Enhanced Thresholds'!H:H, 'h. Enhanced Thresholds'!$C:$C, $A143, 'h. Enhanced Thresholds'!$I:$I, $B143 ) )</f>
        <v>##BLANK</v>
      </c>
    </row>
    <row r="144" spans="1:10">
      <c r="A144" t="s">
        <v>109</v>
      </c>
      <c r="B144" t="s">
        <v>94</v>
      </c>
      <c r="C144" s="12" t="s">
        <v>95</v>
      </c>
      <c r="D144" t="s">
        <v>85</v>
      </c>
      <c r="E144" t="s">
        <v>72</v>
      </c>
      <c r="F144" s="102" t="str">
        <f xml:space="preserve"> IF( SUMIFS( 'h. Enhanced Thresholds'!D:D, 'h. Enhanced Thresholds'!$C:$C, $A144, 'h. Enhanced Thresholds'!$I:$I, $B144 ) = 0, "##BLANK", SUMIFS( 'h. Enhanced Thresholds'!D:D, 'h. Enhanced Thresholds'!$C:$C, $A144, 'h. Enhanced Thresholds'!$I:$I, $B144 ) )</f>
        <v>##BLANK</v>
      </c>
      <c r="G144" s="102" t="str">
        <f xml:space="preserve"> IF( SUMIFS( 'h. Enhanced Thresholds'!E:E, 'h. Enhanced Thresholds'!$C:$C, $A144, 'h. Enhanced Thresholds'!$I:$I, $B144 ) = 0, "##BLANK", SUMIFS( 'h. Enhanced Thresholds'!E:E, 'h. Enhanced Thresholds'!$C:$C, $A144, 'h. Enhanced Thresholds'!$I:$I, $B144 ) )</f>
        <v>##BLANK</v>
      </c>
      <c r="H144" s="102" t="str">
        <f xml:space="preserve"> IF( SUMIFS( 'h. Enhanced Thresholds'!F:F, 'h. Enhanced Thresholds'!$C:$C, $A144, 'h. Enhanced Thresholds'!$I:$I, $B144 ) = 0, "##BLANK", SUMIFS( 'h. Enhanced Thresholds'!F:F, 'h. Enhanced Thresholds'!$C:$C, $A144, 'h. Enhanced Thresholds'!$I:$I, $B144 ) )</f>
        <v>##BLANK</v>
      </c>
      <c r="I144" s="102" t="str">
        <f xml:space="preserve"> IF( SUMIFS( 'h. Enhanced Thresholds'!G:G, 'h. Enhanced Thresholds'!$C:$C, $A144, 'h. Enhanced Thresholds'!$I:$I, $B144 ) = 0, "##BLANK", SUMIFS( 'h. Enhanced Thresholds'!G:G, 'h. Enhanced Thresholds'!$C:$C, $A144, 'h. Enhanced Thresholds'!$I:$I, $B144 ) )</f>
        <v>##BLANK</v>
      </c>
      <c r="J144" s="102" t="str">
        <f xml:space="preserve"> IF( SUMIFS( 'h. Enhanced Thresholds'!H:H, 'h. Enhanced Thresholds'!$C:$C, $A144, 'h. Enhanced Thresholds'!$I:$I, $B144 ) = 0, "##BLANK", SUMIFS( 'h. Enhanced Thresholds'!H:H, 'h. Enhanced Thresholds'!$C:$C, $A144, 'h. Enhanced Thresholds'!$I:$I, $B144 ) )</f>
        <v>##BLANK</v>
      </c>
    </row>
    <row r="145" spans="1:10">
      <c r="A145" t="s">
        <v>109</v>
      </c>
      <c r="B145" t="s">
        <v>96</v>
      </c>
      <c r="C145" s="12" t="s">
        <v>97</v>
      </c>
      <c r="D145" t="s">
        <v>85</v>
      </c>
      <c r="E145" t="s">
        <v>72</v>
      </c>
      <c r="F145" s="102" t="str">
        <f xml:space="preserve"> IF( SUMIFS( 'h. Enhanced Thresholds'!D:D, 'h. Enhanced Thresholds'!$C:$C, $A145, 'h. Enhanced Thresholds'!$I:$I, $B145 ) = 0, "##BLANK", SUMIFS( 'h. Enhanced Thresholds'!D:D, 'h. Enhanced Thresholds'!$C:$C, $A145, 'h. Enhanced Thresholds'!$I:$I, $B145 ) )</f>
        <v>##BLANK</v>
      </c>
      <c r="G145" s="102" t="str">
        <f xml:space="preserve"> IF( SUMIFS( 'h. Enhanced Thresholds'!E:E, 'h. Enhanced Thresholds'!$C:$C, $A145, 'h. Enhanced Thresholds'!$I:$I, $B145 ) = 0, "##BLANK", SUMIFS( 'h. Enhanced Thresholds'!E:E, 'h. Enhanced Thresholds'!$C:$C, $A145, 'h. Enhanced Thresholds'!$I:$I, $B145 ) )</f>
        <v>##BLANK</v>
      </c>
      <c r="H145" s="102" t="str">
        <f xml:space="preserve"> IF( SUMIFS( 'h. Enhanced Thresholds'!F:F, 'h. Enhanced Thresholds'!$C:$C, $A145, 'h. Enhanced Thresholds'!$I:$I, $B145 ) = 0, "##BLANK", SUMIFS( 'h. Enhanced Thresholds'!F:F, 'h. Enhanced Thresholds'!$C:$C, $A145, 'h. Enhanced Thresholds'!$I:$I, $B145 ) )</f>
        <v>##BLANK</v>
      </c>
      <c r="I145" s="102" t="str">
        <f xml:space="preserve"> IF( SUMIFS( 'h. Enhanced Thresholds'!G:G, 'h. Enhanced Thresholds'!$C:$C, $A145, 'h. Enhanced Thresholds'!$I:$I, $B145 ) = 0, "##BLANK", SUMIFS( 'h. Enhanced Thresholds'!G:G, 'h. Enhanced Thresholds'!$C:$C, $A145, 'h. Enhanced Thresholds'!$I:$I, $B145 ) )</f>
        <v>##BLANK</v>
      </c>
      <c r="J145" s="102" t="str">
        <f xml:space="preserve"> IF( SUMIFS( 'h. Enhanced Thresholds'!H:H, 'h. Enhanced Thresholds'!$C:$C, $A145, 'h. Enhanced Thresholds'!$I:$I, $B145 ) = 0, "##BLANK", SUMIFS( 'h. Enhanced Thresholds'!H:H, 'h. Enhanced Thresholds'!$C:$C, $A145, 'h. Enhanced Thresholds'!$I:$I, $B145 ) )</f>
        <v>##BLANK</v>
      </c>
    </row>
    <row r="146" spans="1:10">
      <c r="A146" t="s">
        <v>109</v>
      </c>
      <c r="B146" t="s">
        <v>98</v>
      </c>
      <c r="C146" s="12" t="s">
        <v>99</v>
      </c>
      <c r="D146" t="s">
        <v>85</v>
      </c>
      <c r="E146" t="s">
        <v>72</v>
      </c>
      <c r="F146" s="102" t="str">
        <f xml:space="preserve"> IF( SUMIFS( 'h. Enhanced Thresholds'!D:D, 'h. Enhanced Thresholds'!$C:$C, $A146, 'h. Enhanced Thresholds'!$I:$I, $B146 ) = 0, "##BLANK", SUMIFS( 'h. Enhanced Thresholds'!D:D, 'h. Enhanced Thresholds'!$C:$C, $A146, 'h. Enhanced Thresholds'!$I:$I, $B146 ) )</f>
        <v>##BLANK</v>
      </c>
      <c r="G146" s="102" t="str">
        <f xml:space="preserve"> IF( SUMIFS( 'h. Enhanced Thresholds'!E:E, 'h. Enhanced Thresholds'!$C:$C, $A146, 'h. Enhanced Thresholds'!$I:$I, $B146 ) = 0, "##BLANK", SUMIFS( 'h. Enhanced Thresholds'!E:E, 'h. Enhanced Thresholds'!$C:$C, $A146, 'h. Enhanced Thresholds'!$I:$I, $B146 ) )</f>
        <v>##BLANK</v>
      </c>
      <c r="H146" s="102" t="str">
        <f xml:space="preserve"> IF( SUMIFS( 'h. Enhanced Thresholds'!F:F, 'h. Enhanced Thresholds'!$C:$C, $A146, 'h. Enhanced Thresholds'!$I:$I, $B146 ) = 0, "##BLANK", SUMIFS( 'h. Enhanced Thresholds'!F:F, 'h. Enhanced Thresholds'!$C:$C, $A146, 'h. Enhanced Thresholds'!$I:$I, $B146 ) )</f>
        <v>##BLANK</v>
      </c>
      <c r="I146" s="102" t="str">
        <f xml:space="preserve"> IF( SUMIFS( 'h. Enhanced Thresholds'!G:G, 'h. Enhanced Thresholds'!$C:$C, $A146, 'h. Enhanced Thresholds'!$I:$I, $B146 ) = 0, "##BLANK", SUMIFS( 'h. Enhanced Thresholds'!G:G, 'h. Enhanced Thresholds'!$C:$C, $A146, 'h. Enhanced Thresholds'!$I:$I, $B146 ) )</f>
        <v>##BLANK</v>
      </c>
      <c r="J146" s="102" t="str">
        <f xml:space="preserve"> IF( SUMIFS( 'h. Enhanced Thresholds'!H:H, 'h. Enhanced Thresholds'!$C:$C, $A146, 'h. Enhanced Thresholds'!$I:$I, $B146 ) = 0, "##BLANK", SUMIFS( 'h. Enhanced Thresholds'!H:H, 'h. Enhanced Thresholds'!$C:$C, $A146, 'h. Enhanced Thresholds'!$I:$I, $B146 ) )</f>
        <v>##BLANK</v>
      </c>
    </row>
    <row r="147" spans="1:10">
      <c r="A147" t="s">
        <v>110</v>
      </c>
      <c r="B147" s="12" t="s">
        <v>69</v>
      </c>
      <c r="C147" s="12" t="s">
        <v>70</v>
      </c>
      <c r="D147" t="s">
        <v>71</v>
      </c>
      <c r="E147" t="s">
        <v>72</v>
      </c>
      <c r="F147" t="str">
        <f ca="1">CONCATENATE("[…]", TEXT(NOW(),"dd/mm/yyy hh:mm:ss"))</f>
        <v>[…]02/04/2026 16:21:08</v>
      </c>
      <c r="G147" t="str">
        <f ca="1">CONCATENATE("[…]", TEXT(NOW(),"dd/mm/yyy hh:mm:ss"))</f>
        <v>[…]02/04/2026 16:21:08</v>
      </c>
      <c r="H147" t="str">
        <f ca="1">CONCATENATE("[…]", TEXT(NOW(),"dd/mm/yyy hh:mm:ss"))</f>
        <v>[…]02/04/2026 16:21:08</v>
      </c>
      <c r="I147" t="str">
        <f ca="1">CONCATENATE("[…]", TEXT(NOW(),"dd/mm/yyy hh:mm:ss"))</f>
        <v>[…]02/04/2026 16:21:08</v>
      </c>
      <c r="J147" t="str">
        <f ca="1">CONCATENATE("[…]", TEXT(NOW(),"dd/mm/yyy hh:mm:ss"))</f>
        <v>[…]02/04/2026 16:21:08</v>
      </c>
    </row>
    <row r="148" spans="1:10">
      <c r="A148" t="s">
        <v>110</v>
      </c>
      <c r="B148" s="12" t="s">
        <v>73</v>
      </c>
      <c r="C148" s="12" t="s">
        <v>74</v>
      </c>
      <c r="D148" t="s">
        <v>71</v>
      </c>
      <c r="E148" t="s">
        <v>72</v>
      </c>
      <c r="F148" t="str">
        <f ca="1">MID(CELL("filename"),SEARCH("[",CELL("filename"))+1,SEARCH("]",CELL("filename"))-SEARCH("[",CELL("filename"))-1)</f>
        <v>PR24-CMA-OC07-ODI-rates-Enhanced-thresholds-v2.xlsx</v>
      </c>
      <c r="G148" t="str">
        <f ca="1">MID(CELL("filename"),SEARCH("[",CELL("filename"))+1,SEARCH("]",CELL("filename"))-SEARCH("[",CELL("filename"))-1)</f>
        <v>PR24-CMA-OC07-ODI-rates-Enhanced-thresholds-v2.xlsx</v>
      </c>
      <c r="H148" t="str">
        <f ca="1">MID(CELL("filename"),SEARCH("[",CELL("filename"))+1,SEARCH("]",CELL("filename"))-SEARCH("[",CELL("filename"))-1)</f>
        <v>PR24-CMA-OC07-ODI-rates-Enhanced-thresholds-v2.xlsx</v>
      </c>
      <c r="I148" t="str">
        <f ca="1">MID(CELL("filename"),SEARCH("[",CELL("filename"))+1,SEARCH("]",CELL("filename"))-SEARCH("[",CELL("filename"))-1)</f>
        <v>PR24-CMA-OC07-ODI-rates-Enhanced-thresholds-v2.xlsx</v>
      </c>
      <c r="J148" t="str">
        <f ca="1">MID(CELL("filename"),SEARCH("[",CELL("filename"))+1,SEARCH("]",CELL("filename"))-SEARCH("[",CELL("filename"))-1)</f>
        <v>PR24-CMA-OC07-ODI-rates-Enhanced-thresholds-v2.xlsx</v>
      </c>
    </row>
    <row r="149" spans="1:10">
      <c r="A149" t="s">
        <v>110</v>
      </c>
      <c r="B149" s="12" t="s">
        <v>75</v>
      </c>
      <c r="C149" s="12" t="s">
        <v>76</v>
      </c>
      <c r="D149" t="s">
        <v>71</v>
      </c>
      <c r="E149" t="s">
        <v>72</v>
      </c>
      <c r="F149" t="s">
        <v>46</v>
      </c>
      <c r="G149" t="s">
        <v>46</v>
      </c>
      <c r="H149" t="s">
        <v>46</v>
      </c>
      <c r="I149" t="s">
        <v>46</v>
      </c>
      <c r="J149" t="s">
        <v>46</v>
      </c>
    </row>
    <row r="150" spans="1:10">
      <c r="A150" t="s">
        <v>110</v>
      </c>
      <c r="B150" s="12" t="s">
        <v>77</v>
      </c>
      <c r="C150" s="12" t="s">
        <v>78</v>
      </c>
      <c r="D150" t="s">
        <v>79</v>
      </c>
      <c r="E150" t="s">
        <v>72</v>
      </c>
    </row>
    <row r="151" spans="1:10">
      <c r="A151" t="s">
        <v>110</v>
      </c>
      <c r="B151" t="s">
        <v>80</v>
      </c>
      <c r="C151" s="12" t="s">
        <v>81</v>
      </c>
      <c r="D151" t="s">
        <v>82</v>
      </c>
      <c r="E151" t="s">
        <v>72</v>
      </c>
      <c r="F151" s="69">
        <f ca="1" xml:space="preserve"> IF( SUMIFS( 'h. Enhanced Thresholds'!D:D, 'h. Enhanced Thresholds'!$C:$C, $A151, 'h. Enhanced Thresholds'!$I:$I, $B151 ) = 0, "##BLANK", SUMIFS( 'h. Enhanced Thresholds'!D:D, 'h. Enhanced Thresholds'!$C:$C, $A151, 'h. Enhanced Thresholds'!$I:$I, $B151 ) )</f>
        <v>1.8444930555555549E-3</v>
      </c>
      <c r="G151" s="69">
        <f ca="1" xml:space="preserve"> IF( SUMIFS( 'h. Enhanced Thresholds'!E:E, 'h. Enhanced Thresholds'!$C:$C, $A151, 'h. Enhanced Thresholds'!$I:$I, $B151 ) = 0, "##BLANK", SUMIFS( 'h. Enhanced Thresholds'!E:E, 'h. Enhanced Thresholds'!$C:$C, $A151, 'h. Enhanced Thresholds'!$I:$I, $B151 ) )</f>
        <v>1.8444930555555549E-3</v>
      </c>
      <c r="H151" s="69">
        <f ca="1" xml:space="preserve"> IF( SUMIFS( 'h. Enhanced Thresholds'!F:F, 'h. Enhanced Thresholds'!$C:$C, $A151, 'h. Enhanced Thresholds'!$I:$I, $B151 ) = 0, "##BLANK", SUMIFS( 'h. Enhanced Thresholds'!F:F, 'h. Enhanced Thresholds'!$C:$C, $A151, 'h. Enhanced Thresholds'!$I:$I, $B151 ) )</f>
        <v>1.8444930555555549E-3</v>
      </c>
      <c r="I151" s="69">
        <f ca="1" xml:space="preserve"> IF( SUMIFS( 'h. Enhanced Thresholds'!G:G, 'h. Enhanced Thresholds'!$C:$C, $A151, 'h. Enhanced Thresholds'!$I:$I, $B151 ) = 0, "##BLANK", SUMIFS( 'h. Enhanced Thresholds'!G:G, 'h. Enhanced Thresholds'!$C:$C, $A151, 'h. Enhanced Thresholds'!$I:$I, $B151 ) )</f>
        <v>1.8444930555555549E-3</v>
      </c>
      <c r="J151" s="69">
        <f ca="1" xml:space="preserve"> IF( SUMIFS( 'h. Enhanced Thresholds'!H:H, 'h. Enhanced Thresholds'!$C:$C, $A151, 'h. Enhanced Thresholds'!$I:$I, $B151 ) = 0, "##BLANK", SUMIFS( 'h. Enhanced Thresholds'!H:H, 'h. Enhanced Thresholds'!$C:$C, $A151, 'h. Enhanced Thresholds'!$I:$I, $B151 ) )</f>
        <v>1.8444930555555549E-3</v>
      </c>
    </row>
    <row r="152" spans="1:10">
      <c r="A152" t="s">
        <v>110</v>
      </c>
      <c r="B152" t="s">
        <v>83</v>
      </c>
      <c r="C152" s="12" t="s">
        <v>84</v>
      </c>
      <c r="D152" t="s">
        <v>85</v>
      </c>
      <c r="E152" t="s">
        <v>72</v>
      </c>
      <c r="F152" s="102">
        <f ca="1" xml:space="preserve"> IF( SUMIFS( 'h. Enhanced Thresholds'!D:D, 'h. Enhanced Thresholds'!$C:$C, $A152, 'h. Enhanced Thresholds'!$I:$I, $B152 ) = 0, "##BLANK", SUMIFS( 'h. Enhanced Thresholds'!D:D, 'h. Enhanced Thresholds'!$C:$C, $A152, 'h. Enhanced Thresholds'!$I:$I, $B152 ) )</f>
        <v>0.21784138822711885</v>
      </c>
      <c r="G152" s="102">
        <f ca="1" xml:space="preserve"> IF( SUMIFS( 'h. Enhanced Thresholds'!E:E, 'h. Enhanced Thresholds'!$C:$C, $A152, 'h. Enhanced Thresholds'!$I:$I, $B152 ) = 0, "##BLANK", SUMIFS( 'h. Enhanced Thresholds'!E:E, 'h. Enhanced Thresholds'!$C:$C, $A152, 'h. Enhanced Thresholds'!$I:$I, $B152 ) )</f>
        <v>0.25949095236465503</v>
      </c>
      <c r="H152" s="102">
        <f ca="1" xml:space="preserve"> IF( SUMIFS( 'h. Enhanced Thresholds'!F:F, 'h. Enhanced Thresholds'!$C:$C, $A152, 'h. Enhanced Thresholds'!$I:$I, $B152 ) = 0, "##BLANK", SUMIFS( 'h. Enhanced Thresholds'!F:F, 'h. Enhanced Thresholds'!$C:$C, $A152, 'h. Enhanced Thresholds'!$I:$I, $B152 ) )</f>
        <v>0.29575054757761454</v>
      </c>
      <c r="I152" s="102">
        <f ca="1" xml:space="preserve"> IF( SUMIFS( 'h. Enhanced Thresholds'!G:G, 'h. Enhanced Thresholds'!$C:$C, $A152, 'h. Enhanced Thresholds'!$I:$I, $B152 ) = 0, "##BLANK", SUMIFS( 'h. Enhanced Thresholds'!G:G, 'h. Enhanced Thresholds'!$C:$C, $A152, 'h. Enhanced Thresholds'!$I:$I, $B152 ) )</f>
        <v>0.33377814919403936</v>
      </c>
      <c r="J152" s="102">
        <f ca="1" xml:space="preserve"> IF( SUMIFS( 'h. Enhanced Thresholds'!H:H, 'h. Enhanced Thresholds'!$C:$C, $A152, 'h. Enhanced Thresholds'!$I:$I, $B152 ) = 0, "##BLANK", SUMIFS( 'h. Enhanced Thresholds'!H:H, 'h. Enhanced Thresholds'!$C:$C, $A152, 'h. Enhanced Thresholds'!$I:$I, $B152 ) )</f>
        <v>0.36219856320148058</v>
      </c>
    </row>
    <row r="153" spans="1:10">
      <c r="A153" t="s">
        <v>110</v>
      </c>
      <c r="B153" t="s">
        <v>86</v>
      </c>
      <c r="C153" s="12" t="s">
        <v>87</v>
      </c>
      <c r="D153" t="s">
        <v>85</v>
      </c>
      <c r="E153" t="s">
        <v>72</v>
      </c>
      <c r="F153" s="102">
        <f xml:space="preserve"> IF( SUMIFS( 'h. Enhanced Thresholds'!D:D, 'h. Enhanced Thresholds'!$C:$C, $A153, 'h. Enhanced Thresholds'!$I:$I, $B153 ) = 0, "##BLANK", SUMIFS( 'h. Enhanced Thresholds'!D:D, 'h. Enhanced Thresholds'!$C:$C, $A153, 'h. Enhanced Thresholds'!$I:$I, $B153 ) )</f>
        <v>4.5462021207530845E-2</v>
      </c>
      <c r="G153" s="102">
        <f xml:space="preserve"> IF( SUMIFS( 'h. Enhanced Thresholds'!E:E, 'h. Enhanced Thresholds'!$C:$C, $A153, 'h. Enhanced Thresholds'!$I:$I, $B153 ) = 0, "##BLANK", SUMIFS( 'h. Enhanced Thresholds'!E:E, 'h. Enhanced Thresholds'!$C:$C, $A153, 'h. Enhanced Thresholds'!$I:$I, $B153 ) )</f>
        <v>8.6106903267691104E-2</v>
      </c>
      <c r="H153" s="102">
        <f xml:space="preserve"> IF( SUMIFS( 'h. Enhanced Thresholds'!F:F, 'h. Enhanced Thresholds'!$C:$C, $A153, 'h. Enhanced Thresholds'!$I:$I, $B153 ) = 0, "##BLANK", SUMIFS( 'h. Enhanced Thresholds'!F:F, 'h. Enhanced Thresholds'!$C:$C, $A153, 'h. Enhanced Thresholds'!$I:$I, $B153 ) )</f>
        <v>0.12221402293875794</v>
      </c>
      <c r="I153" s="102">
        <f xml:space="preserve"> IF( SUMIFS( 'h. Enhanced Thresholds'!G:G, 'h. Enhanced Thresholds'!$C:$C, $A153, 'h. Enhanced Thresholds'!$I:$I, $B153 ) = 0, "##BLANK", SUMIFS( 'h. Enhanced Thresholds'!G:G, 'h. Enhanced Thresholds'!$C:$C, $A153, 'h. Enhanced Thresholds'!$I:$I, $B153 ) )</f>
        <v>0.14238649642934431</v>
      </c>
      <c r="J153" s="102">
        <f xml:space="preserve"> IF( SUMIFS( 'h. Enhanced Thresholds'!H:H, 'h. Enhanced Thresholds'!$C:$C, $A153, 'h. Enhanced Thresholds'!$I:$I, $B153 ) = 0, "##BLANK", SUMIFS( 'h. Enhanced Thresholds'!H:H, 'h. Enhanced Thresholds'!$C:$C, $A153, 'h. Enhanced Thresholds'!$I:$I, $B153 ) )</f>
        <v>0.15624064055399256</v>
      </c>
    </row>
    <row r="154" spans="1:10">
      <c r="A154" t="s">
        <v>110</v>
      </c>
      <c r="B154" t="s">
        <v>88</v>
      </c>
      <c r="C154" s="12" t="s">
        <v>89</v>
      </c>
      <c r="D154" t="s">
        <v>79</v>
      </c>
      <c r="E154" t="s">
        <v>72</v>
      </c>
      <c r="F154" s="70" t="str">
        <f xml:space="preserve"> IF( SUMIFS( 'h. Enhanced Thresholds'!D:D, 'h. Enhanced Thresholds'!$C:$C, $A154, 'h. Enhanced Thresholds'!$I:$I, $B154 ) = 0, "##BLANK", SUMIFS( 'h. Enhanced Thresholds'!D:D, 'h. Enhanced Thresholds'!$C:$C, $A154, 'h. Enhanced Thresholds'!$I:$I, $B154 ) )</f>
        <v>##BLANK</v>
      </c>
      <c r="G154" s="70" t="str">
        <f xml:space="preserve"> IF( SUMIFS( 'h. Enhanced Thresholds'!E:E, 'h. Enhanced Thresholds'!$C:$C, $A154, 'h. Enhanced Thresholds'!$I:$I, $B154 ) = 0, "##BLANK", SUMIFS( 'h. Enhanced Thresholds'!E:E, 'h. Enhanced Thresholds'!$C:$C, $A154, 'h. Enhanced Thresholds'!$I:$I, $B154 ) )</f>
        <v>##BLANK</v>
      </c>
      <c r="H154" s="70" t="str">
        <f xml:space="preserve"> IF( SUMIFS( 'h. Enhanced Thresholds'!F:F, 'h. Enhanced Thresholds'!$C:$C, $A154, 'h. Enhanced Thresholds'!$I:$I, $B154 ) = 0, "##BLANK", SUMIFS( 'h. Enhanced Thresholds'!F:F, 'h. Enhanced Thresholds'!$C:$C, $A154, 'h. Enhanced Thresholds'!$I:$I, $B154 ) )</f>
        <v>##BLANK</v>
      </c>
      <c r="I154" s="70" t="str">
        <f xml:space="preserve"> IF( SUMIFS( 'h. Enhanced Thresholds'!G:G, 'h. Enhanced Thresholds'!$C:$C, $A154, 'h. Enhanced Thresholds'!$I:$I, $B154 ) = 0, "##BLANK", SUMIFS( 'h. Enhanced Thresholds'!G:G, 'h. Enhanced Thresholds'!$C:$C, $A154, 'h. Enhanced Thresholds'!$I:$I, $B154 ) )</f>
        <v>##BLANK</v>
      </c>
      <c r="J154" s="70" t="str">
        <f xml:space="preserve"> IF( SUMIFS( 'h. Enhanced Thresholds'!H:H, 'h. Enhanced Thresholds'!$C:$C, $A154, 'h. Enhanced Thresholds'!$I:$I, $B154 ) = 0, "##BLANK", SUMIFS( 'h. Enhanced Thresholds'!H:H, 'h. Enhanced Thresholds'!$C:$C, $A154, 'h. Enhanced Thresholds'!$I:$I, $B154 ) )</f>
        <v>##BLANK</v>
      </c>
    </row>
    <row r="155" spans="1:10">
      <c r="A155" t="s">
        <v>110</v>
      </c>
      <c r="B155" t="s">
        <v>90</v>
      </c>
      <c r="C155" s="12" t="s">
        <v>91</v>
      </c>
      <c r="D155" t="s">
        <v>79</v>
      </c>
      <c r="E155" t="s">
        <v>72</v>
      </c>
      <c r="F155" s="70" t="str">
        <f xml:space="preserve"> IF( SUMIFS( 'h. Enhanced Thresholds'!D:D, 'h. Enhanced Thresholds'!$C:$C, $A155, 'h. Enhanced Thresholds'!$I:$I, $B155 ) = 0, "##BLANK", SUMIFS( 'h. Enhanced Thresholds'!D:D, 'h. Enhanced Thresholds'!$C:$C, $A155, 'h. Enhanced Thresholds'!$I:$I, $B155 ) )</f>
        <v>##BLANK</v>
      </c>
      <c r="G155" s="70" t="str">
        <f xml:space="preserve"> IF( SUMIFS( 'h. Enhanced Thresholds'!E:E, 'h. Enhanced Thresholds'!$C:$C, $A155, 'h. Enhanced Thresholds'!$I:$I, $B155 ) = 0, "##BLANK", SUMIFS( 'h. Enhanced Thresholds'!E:E, 'h. Enhanced Thresholds'!$C:$C, $A155, 'h. Enhanced Thresholds'!$I:$I, $B155 ) )</f>
        <v>##BLANK</v>
      </c>
      <c r="H155" s="70" t="str">
        <f xml:space="preserve"> IF( SUMIFS( 'h. Enhanced Thresholds'!F:F, 'h. Enhanced Thresholds'!$C:$C, $A155, 'h. Enhanced Thresholds'!$I:$I, $B155 ) = 0, "##BLANK", SUMIFS( 'h. Enhanced Thresholds'!F:F, 'h. Enhanced Thresholds'!$C:$C, $A155, 'h. Enhanced Thresholds'!$I:$I, $B155 ) )</f>
        <v>##BLANK</v>
      </c>
      <c r="I155" s="70" t="str">
        <f xml:space="preserve"> IF( SUMIFS( 'h. Enhanced Thresholds'!G:G, 'h. Enhanced Thresholds'!$C:$C, $A155, 'h. Enhanced Thresholds'!$I:$I, $B155 ) = 0, "##BLANK", SUMIFS( 'h. Enhanced Thresholds'!G:G, 'h. Enhanced Thresholds'!$C:$C, $A155, 'h. Enhanced Thresholds'!$I:$I, $B155 ) )</f>
        <v>##BLANK</v>
      </c>
      <c r="J155" s="70" t="str">
        <f xml:space="preserve"> IF( SUMIFS( 'h. Enhanced Thresholds'!H:H, 'h. Enhanced Thresholds'!$C:$C, $A155, 'h. Enhanced Thresholds'!$I:$I, $B155 ) = 0, "##BLANK", SUMIFS( 'h. Enhanced Thresholds'!H:H, 'h. Enhanced Thresholds'!$C:$C, $A155, 'h. Enhanced Thresholds'!$I:$I, $B155 ) )</f>
        <v>##BLANK</v>
      </c>
    </row>
    <row r="156" spans="1:10">
      <c r="A156" t="s">
        <v>110</v>
      </c>
      <c r="B156" t="s">
        <v>92</v>
      </c>
      <c r="C156" s="12" t="s">
        <v>93</v>
      </c>
      <c r="D156" t="s">
        <v>85</v>
      </c>
      <c r="E156" t="s">
        <v>72</v>
      </c>
      <c r="F156" s="102" t="str">
        <f xml:space="preserve"> IF( SUMIFS( 'h. Enhanced Thresholds'!D:D, 'h. Enhanced Thresholds'!$C:$C, $A156, 'h. Enhanced Thresholds'!$I:$I, $B156 ) = 0, "##BLANK", SUMIFS( 'h. Enhanced Thresholds'!D:D, 'h. Enhanced Thresholds'!$C:$C, $A156, 'h. Enhanced Thresholds'!$I:$I, $B156 ) )</f>
        <v>##BLANK</v>
      </c>
      <c r="G156" s="102" t="str">
        <f xml:space="preserve"> IF( SUMIFS( 'h. Enhanced Thresholds'!E:E, 'h. Enhanced Thresholds'!$C:$C, $A156, 'h. Enhanced Thresholds'!$I:$I, $B156 ) = 0, "##BLANK", SUMIFS( 'h. Enhanced Thresholds'!E:E, 'h. Enhanced Thresholds'!$C:$C, $A156, 'h. Enhanced Thresholds'!$I:$I, $B156 ) )</f>
        <v>##BLANK</v>
      </c>
      <c r="H156" s="102" t="str">
        <f xml:space="preserve"> IF( SUMIFS( 'h. Enhanced Thresholds'!F:F, 'h. Enhanced Thresholds'!$C:$C, $A156, 'h. Enhanced Thresholds'!$I:$I, $B156 ) = 0, "##BLANK", SUMIFS( 'h. Enhanced Thresholds'!F:F, 'h. Enhanced Thresholds'!$C:$C, $A156, 'h. Enhanced Thresholds'!$I:$I, $B156 ) )</f>
        <v>##BLANK</v>
      </c>
      <c r="I156" s="102" t="str">
        <f xml:space="preserve"> IF( SUMIFS( 'h. Enhanced Thresholds'!G:G, 'h. Enhanced Thresholds'!$C:$C, $A156, 'h. Enhanced Thresholds'!$I:$I, $B156 ) = 0, "##BLANK", SUMIFS( 'h. Enhanced Thresholds'!G:G, 'h. Enhanced Thresholds'!$C:$C, $A156, 'h. Enhanced Thresholds'!$I:$I, $B156 ) )</f>
        <v>##BLANK</v>
      </c>
      <c r="J156" s="102" t="str">
        <f xml:space="preserve"> IF( SUMIFS( 'h. Enhanced Thresholds'!H:H, 'h. Enhanced Thresholds'!$C:$C, $A156, 'h. Enhanced Thresholds'!$I:$I, $B156 ) = 0, "##BLANK", SUMIFS( 'h. Enhanced Thresholds'!H:H, 'h. Enhanced Thresholds'!$C:$C, $A156, 'h. Enhanced Thresholds'!$I:$I, $B156 ) )</f>
        <v>##BLANK</v>
      </c>
    </row>
    <row r="157" spans="1:10">
      <c r="A157" t="s">
        <v>110</v>
      </c>
      <c r="B157" t="s">
        <v>94</v>
      </c>
      <c r="C157" s="12" t="s">
        <v>95</v>
      </c>
      <c r="D157" t="s">
        <v>85</v>
      </c>
      <c r="E157" t="s">
        <v>72</v>
      </c>
      <c r="F157" s="102" t="str">
        <f xml:space="preserve"> IF( SUMIFS( 'h. Enhanced Thresholds'!D:D, 'h. Enhanced Thresholds'!$C:$C, $A157, 'h. Enhanced Thresholds'!$I:$I, $B157 ) = 0, "##BLANK", SUMIFS( 'h. Enhanced Thresholds'!D:D, 'h. Enhanced Thresholds'!$C:$C, $A157, 'h. Enhanced Thresholds'!$I:$I, $B157 ) )</f>
        <v>##BLANK</v>
      </c>
      <c r="G157" s="102" t="str">
        <f xml:space="preserve"> IF( SUMIFS( 'h. Enhanced Thresholds'!E:E, 'h. Enhanced Thresholds'!$C:$C, $A157, 'h. Enhanced Thresholds'!$I:$I, $B157 ) = 0, "##BLANK", SUMIFS( 'h. Enhanced Thresholds'!E:E, 'h. Enhanced Thresholds'!$C:$C, $A157, 'h. Enhanced Thresholds'!$I:$I, $B157 ) )</f>
        <v>##BLANK</v>
      </c>
      <c r="H157" s="102" t="str">
        <f xml:space="preserve"> IF( SUMIFS( 'h. Enhanced Thresholds'!F:F, 'h. Enhanced Thresholds'!$C:$C, $A157, 'h. Enhanced Thresholds'!$I:$I, $B157 ) = 0, "##BLANK", SUMIFS( 'h. Enhanced Thresholds'!F:F, 'h. Enhanced Thresholds'!$C:$C, $A157, 'h. Enhanced Thresholds'!$I:$I, $B157 ) )</f>
        <v>##BLANK</v>
      </c>
      <c r="I157" s="102" t="str">
        <f xml:space="preserve"> IF( SUMIFS( 'h. Enhanced Thresholds'!G:G, 'h. Enhanced Thresholds'!$C:$C, $A157, 'h. Enhanced Thresholds'!$I:$I, $B157 ) = 0, "##BLANK", SUMIFS( 'h. Enhanced Thresholds'!G:G, 'h. Enhanced Thresholds'!$C:$C, $A157, 'h. Enhanced Thresholds'!$I:$I, $B157 ) )</f>
        <v>##BLANK</v>
      </c>
      <c r="J157" s="102" t="str">
        <f xml:space="preserve"> IF( SUMIFS( 'h. Enhanced Thresholds'!H:H, 'h. Enhanced Thresholds'!$C:$C, $A157, 'h. Enhanced Thresholds'!$I:$I, $B157 ) = 0, "##BLANK", SUMIFS( 'h. Enhanced Thresholds'!H:H, 'h. Enhanced Thresholds'!$C:$C, $A157, 'h. Enhanced Thresholds'!$I:$I, $B157 ) )</f>
        <v>##BLANK</v>
      </c>
    </row>
    <row r="158" spans="1:10">
      <c r="A158" t="s">
        <v>110</v>
      </c>
      <c r="B158" t="s">
        <v>96</v>
      </c>
      <c r="C158" s="12" t="s">
        <v>97</v>
      </c>
      <c r="D158" t="s">
        <v>85</v>
      </c>
      <c r="E158" t="s">
        <v>72</v>
      </c>
      <c r="F158" s="102" t="str">
        <f xml:space="preserve"> IF( SUMIFS( 'h. Enhanced Thresholds'!D:D, 'h. Enhanced Thresholds'!$C:$C, $A158, 'h. Enhanced Thresholds'!$I:$I, $B158 ) = 0, "##BLANK", SUMIFS( 'h. Enhanced Thresholds'!D:D, 'h. Enhanced Thresholds'!$C:$C, $A158, 'h. Enhanced Thresholds'!$I:$I, $B158 ) )</f>
        <v>##BLANK</v>
      </c>
      <c r="G158" s="102" t="str">
        <f xml:space="preserve"> IF( SUMIFS( 'h. Enhanced Thresholds'!E:E, 'h. Enhanced Thresholds'!$C:$C, $A158, 'h. Enhanced Thresholds'!$I:$I, $B158 ) = 0, "##BLANK", SUMIFS( 'h. Enhanced Thresholds'!E:E, 'h. Enhanced Thresholds'!$C:$C, $A158, 'h. Enhanced Thresholds'!$I:$I, $B158 ) )</f>
        <v>##BLANK</v>
      </c>
      <c r="H158" s="102" t="str">
        <f xml:space="preserve"> IF( SUMIFS( 'h. Enhanced Thresholds'!F:F, 'h. Enhanced Thresholds'!$C:$C, $A158, 'h. Enhanced Thresholds'!$I:$I, $B158 ) = 0, "##BLANK", SUMIFS( 'h. Enhanced Thresholds'!F:F, 'h. Enhanced Thresholds'!$C:$C, $A158, 'h. Enhanced Thresholds'!$I:$I, $B158 ) )</f>
        <v>##BLANK</v>
      </c>
      <c r="I158" s="102" t="str">
        <f xml:space="preserve"> IF( SUMIFS( 'h. Enhanced Thresholds'!G:G, 'h. Enhanced Thresholds'!$C:$C, $A158, 'h. Enhanced Thresholds'!$I:$I, $B158 ) = 0, "##BLANK", SUMIFS( 'h. Enhanced Thresholds'!G:G, 'h. Enhanced Thresholds'!$C:$C, $A158, 'h. Enhanced Thresholds'!$I:$I, $B158 ) )</f>
        <v>##BLANK</v>
      </c>
      <c r="J158" s="102" t="str">
        <f xml:space="preserve"> IF( SUMIFS( 'h. Enhanced Thresholds'!H:H, 'h. Enhanced Thresholds'!$C:$C, $A158, 'h. Enhanced Thresholds'!$I:$I, $B158 ) = 0, "##BLANK", SUMIFS( 'h. Enhanced Thresholds'!H:H, 'h. Enhanced Thresholds'!$C:$C, $A158, 'h. Enhanced Thresholds'!$I:$I, $B158 ) )</f>
        <v>##BLANK</v>
      </c>
    </row>
    <row r="159" spans="1:10">
      <c r="A159" t="s">
        <v>110</v>
      </c>
      <c r="B159" t="s">
        <v>98</v>
      </c>
      <c r="C159" s="12" t="s">
        <v>99</v>
      </c>
      <c r="D159" t="s">
        <v>85</v>
      </c>
      <c r="E159" t="s">
        <v>72</v>
      </c>
      <c r="F159" s="102" t="str">
        <f xml:space="preserve"> IF( SUMIFS( 'h. Enhanced Thresholds'!D:D, 'h. Enhanced Thresholds'!$C:$C, $A159, 'h. Enhanced Thresholds'!$I:$I, $B159 ) = 0, "##BLANK", SUMIFS( 'h. Enhanced Thresholds'!D:D, 'h. Enhanced Thresholds'!$C:$C, $A159, 'h. Enhanced Thresholds'!$I:$I, $B159 ) )</f>
        <v>##BLANK</v>
      </c>
      <c r="G159" s="102" t="str">
        <f xml:space="preserve"> IF( SUMIFS( 'h. Enhanced Thresholds'!E:E, 'h. Enhanced Thresholds'!$C:$C, $A159, 'h. Enhanced Thresholds'!$I:$I, $B159 ) = 0, "##BLANK", SUMIFS( 'h. Enhanced Thresholds'!E:E, 'h. Enhanced Thresholds'!$C:$C, $A159, 'h. Enhanced Thresholds'!$I:$I, $B159 ) )</f>
        <v>##BLANK</v>
      </c>
      <c r="H159" s="102" t="str">
        <f xml:space="preserve"> IF( SUMIFS( 'h. Enhanced Thresholds'!F:F, 'h. Enhanced Thresholds'!$C:$C, $A159, 'h. Enhanced Thresholds'!$I:$I, $B159 ) = 0, "##BLANK", SUMIFS( 'h. Enhanced Thresholds'!F:F, 'h. Enhanced Thresholds'!$C:$C, $A159, 'h. Enhanced Thresholds'!$I:$I, $B159 ) )</f>
        <v>##BLANK</v>
      </c>
      <c r="I159" s="102" t="str">
        <f xml:space="preserve"> IF( SUMIFS( 'h. Enhanced Thresholds'!G:G, 'h. Enhanced Thresholds'!$C:$C, $A159, 'h. Enhanced Thresholds'!$I:$I, $B159 ) = 0, "##BLANK", SUMIFS( 'h. Enhanced Thresholds'!G:G, 'h. Enhanced Thresholds'!$C:$C, $A159, 'h. Enhanced Thresholds'!$I:$I, $B159 ) )</f>
        <v>##BLANK</v>
      </c>
      <c r="J159" s="102" t="str">
        <f xml:space="preserve"> IF( SUMIFS( 'h. Enhanced Thresholds'!H:H, 'h. Enhanced Thresholds'!$C:$C, $A159, 'h. Enhanced Thresholds'!$I:$I, $B159 ) = 0, "##BLANK", SUMIFS( 'h. Enhanced Thresholds'!H:H, 'h. Enhanced Thresholds'!$C:$C, $A159, 'h. Enhanced Thresholds'!$I:$I, $B159 ) )</f>
        <v>##BLANK</v>
      </c>
    </row>
    <row r="160" spans="1:10">
      <c r="A160" t="s">
        <v>111</v>
      </c>
      <c r="B160" s="12" t="s">
        <v>69</v>
      </c>
      <c r="C160" s="12" t="s">
        <v>70</v>
      </c>
      <c r="D160" t="s">
        <v>71</v>
      </c>
      <c r="E160" t="s">
        <v>72</v>
      </c>
      <c r="F160" t="str">
        <f ca="1">CONCATENATE("[…]", TEXT(NOW(),"dd/mm/yyy hh:mm:ss"))</f>
        <v>[…]02/04/2026 16:21:08</v>
      </c>
      <c r="G160" t="str">
        <f ca="1">CONCATENATE("[…]", TEXT(NOW(),"dd/mm/yyy hh:mm:ss"))</f>
        <v>[…]02/04/2026 16:21:08</v>
      </c>
      <c r="H160" t="str">
        <f ca="1">CONCATENATE("[…]", TEXT(NOW(),"dd/mm/yyy hh:mm:ss"))</f>
        <v>[…]02/04/2026 16:21:08</v>
      </c>
      <c r="I160" t="str">
        <f ca="1">CONCATENATE("[…]", TEXT(NOW(),"dd/mm/yyy hh:mm:ss"))</f>
        <v>[…]02/04/2026 16:21:08</v>
      </c>
      <c r="J160" t="str">
        <f ca="1">CONCATENATE("[…]", TEXT(NOW(),"dd/mm/yyy hh:mm:ss"))</f>
        <v>[…]02/04/2026 16:21:08</v>
      </c>
    </row>
    <row r="161" spans="1:10">
      <c r="A161" t="s">
        <v>111</v>
      </c>
      <c r="B161" s="12" t="s">
        <v>73</v>
      </c>
      <c r="C161" s="12" t="s">
        <v>74</v>
      </c>
      <c r="D161" t="s">
        <v>71</v>
      </c>
      <c r="E161" t="s">
        <v>72</v>
      </c>
      <c r="F161" t="str">
        <f ca="1">MID(CELL("filename"),SEARCH("[",CELL("filename"))+1,SEARCH("]",CELL("filename"))-SEARCH("[",CELL("filename"))-1)</f>
        <v>PR24-CMA-OC07-ODI-rates-Enhanced-thresholds-v2.xlsx</v>
      </c>
      <c r="G161" t="str">
        <f ca="1">MID(CELL("filename"),SEARCH("[",CELL("filename"))+1,SEARCH("]",CELL("filename"))-SEARCH("[",CELL("filename"))-1)</f>
        <v>PR24-CMA-OC07-ODI-rates-Enhanced-thresholds-v2.xlsx</v>
      </c>
      <c r="H161" t="str">
        <f ca="1">MID(CELL("filename"),SEARCH("[",CELL("filename"))+1,SEARCH("]",CELL("filename"))-SEARCH("[",CELL("filename"))-1)</f>
        <v>PR24-CMA-OC07-ODI-rates-Enhanced-thresholds-v2.xlsx</v>
      </c>
      <c r="I161" t="str">
        <f ca="1">MID(CELL("filename"),SEARCH("[",CELL("filename"))+1,SEARCH("]",CELL("filename"))-SEARCH("[",CELL("filename"))-1)</f>
        <v>PR24-CMA-OC07-ODI-rates-Enhanced-thresholds-v2.xlsx</v>
      </c>
      <c r="J161" t="str">
        <f ca="1">MID(CELL("filename"),SEARCH("[",CELL("filename"))+1,SEARCH("]",CELL("filename"))-SEARCH("[",CELL("filename"))-1)</f>
        <v>PR24-CMA-OC07-ODI-rates-Enhanced-thresholds-v2.xlsx</v>
      </c>
    </row>
    <row r="162" spans="1:10">
      <c r="A162" t="s">
        <v>111</v>
      </c>
      <c r="B162" s="12" t="s">
        <v>75</v>
      </c>
      <c r="C162" s="12" t="s">
        <v>76</v>
      </c>
      <c r="D162" t="s">
        <v>71</v>
      </c>
      <c r="E162" t="s">
        <v>72</v>
      </c>
      <c r="F162" t="s">
        <v>46</v>
      </c>
      <c r="G162" t="s">
        <v>46</v>
      </c>
      <c r="H162" t="s">
        <v>46</v>
      </c>
      <c r="I162" t="s">
        <v>46</v>
      </c>
      <c r="J162" t="s">
        <v>46</v>
      </c>
    </row>
    <row r="163" spans="1:10">
      <c r="A163" t="s">
        <v>111</v>
      </c>
      <c r="B163" s="12" t="s">
        <v>77</v>
      </c>
      <c r="C163" s="12" t="s">
        <v>78</v>
      </c>
      <c r="D163" t="s">
        <v>79</v>
      </c>
      <c r="E163" t="s">
        <v>72</v>
      </c>
    </row>
    <row r="164" spans="1:10">
      <c r="A164" t="s">
        <v>111</v>
      </c>
      <c r="B164" t="s">
        <v>80</v>
      </c>
      <c r="C164" s="12" t="s">
        <v>81</v>
      </c>
      <c r="D164" t="s">
        <v>82</v>
      </c>
      <c r="E164" t="s">
        <v>72</v>
      </c>
      <c r="F164" s="69">
        <f ca="1" xml:space="preserve"> IF( SUMIFS( 'h. Enhanced Thresholds'!D:D, 'h. Enhanced Thresholds'!$C:$C, $A164, 'h. Enhanced Thresholds'!$I:$I, $B164 ) = 0, "##BLANK", SUMIFS( 'h. Enhanced Thresholds'!D:D, 'h. Enhanced Thresholds'!$C:$C, $A164, 'h. Enhanced Thresholds'!$I:$I, $B164 ) )</f>
        <v>1.8444930555555549E-3</v>
      </c>
      <c r="G164" s="69">
        <f ca="1" xml:space="preserve"> IF( SUMIFS( 'h. Enhanced Thresholds'!E:E, 'h. Enhanced Thresholds'!$C:$C, $A164, 'h. Enhanced Thresholds'!$I:$I, $B164 ) = 0, "##BLANK", SUMIFS( 'h. Enhanced Thresholds'!E:E, 'h. Enhanced Thresholds'!$C:$C, $A164, 'h. Enhanced Thresholds'!$I:$I, $B164 ) )</f>
        <v>1.8444930555555549E-3</v>
      </c>
      <c r="H164" s="69">
        <f ca="1" xml:space="preserve"> IF( SUMIFS( 'h. Enhanced Thresholds'!F:F, 'h. Enhanced Thresholds'!$C:$C, $A164, 'h. Enhanced Thresholds'!$I:$I, $B164 ) = 0, "##BLANK", SUMIFS( 'h. Enhanced Thresholds'!F:F, 'h. Enhanced Thresholds'!$C:$C, $A164, 'h. Enhanced Thresholds'!$I:$I, $B164 ) )</f>
        <v>1.8444930555555549E-3</v>
      </c>
      <c r="I164" s="69">
        <f ca="1" xml:space="preserve"> IF( SUMIFS( 'h. Enhanced Thresholds'!G:G, 'h. Enhanced Thresholds'!$C:$C, $A164, 'h. Enhanced Thresholds'!$I:$I, $B164 ) = 0, "##BLANK", SUMIFS( 'h. Enhanced Thresholds'!G:G, 'h. Enhanced Thresholds'!$C:$C, $A164, 'h. Enhanced Thresholds'!$I:$I, $B164 ) )</f>
        <v>1.8444930555555549E-3</v>
      </c>
      <c r="J164" s="69">
        <f ca="1" xml:space="preserve"> IF( SUMIFS( 'h. Enhanced Thresholds'!H:H, 'h. Enhanced Thresholds'!$C:$C, $A164, 'h. Enhanced Thresholds'!$I:$I, $B164 ) = 0, "##BLANK", SUMIFS( 'h. Enhanced Thresholds'!H:H, 'h. Enhanced Thresholds'!$C:$C, $A164, 'h. Enhanced Thresholds'!$I:$I, $B164 ) )</f>
        <v>1.8444930555555549E-3</v>
      </c>
    </row>
    <row r="165" spans="1:10">
      <c r="A165" t="s">
        <v>111</v>
      </c>
      <c r="B165" t="s">
        <v>83</v>
      </c>
      <c r="C165" s="12" t="s">
        <v>84</v>
      </c>
      <c r="D165" t="s">
        <v>85</v>
      </c>
      <c r="E165" t="s">
        <v>72</v>
      </c>
      <c r="F165" s="102">
        <f ca="1" xml:space="preserve"> IF( SUMIFS( 'h. Enhanced Thresholds'!D:D, 'h. Enhanced Thresholds'!$C:$C, $A165, 'h. Enhanced Thresholds'!$I:$I, $B165 ) = 0, "##BLANK", SUMIFS( 'h. Enhanced Thresholds'!D:D, 'h. Enhanced Thresholds'!$C:$C, $A165, 'h. Enhanced Thresholds'!$I:$I, $B165 ) )</f>
        <v>0.14363669393741241</v>
      </c>
      <c r="G165" s="102">
        <f ca="1" xml:space="preserve"> IF( SUMIFS( 'h. Enhanced Thresholds'!E:E, 'h. Enhanced Thresholds'!$C:$C, $A165, 'h. Enhanced Thresholds'!$I:$I, $B165 ) = 0, "##BLANK", SUMIFS( 'h. Enhanced Thresholds'!E:E, 'h. Enhanced Thresholds'!$C:$C, $A165, 'h. Enhanced Thresholds'!$I:$I, $B165 ) )</f>
        <v>0.21258510319297164</v>
      </c>
      <c r="H165" s="102">
        <f ca="1" xml:space="preserve"> IF( SUMIFS( 'h. Enhanced Thresholds'!F:F, 'h. Enhanced Thresholds'!$C:$C, $A165, 'h. Enhanced Thresholds'!$I:$I, $B165 ) = 0, "##BLANK", SUMIFS( 'h. Enhanced Thresholds'!F:F, 'h. Enhanced Thresholds'!$C:$C, $A165, 'h. Enhanced Thresholds'!$I:$I, $B165 ) )</f>
        <v>0.2655296104352628</v>
      </c>
      <c r="I165" s="102">
        <f ca="1" xml:space="preserve"> IF( SUMIFS( 'h. Enhanced Thresholds'!G:G, 'h. Enhanced Thresholds'!$C:$C, $A165, 'h. Enhanced Thresholds'!$I:$I, $B165 ) = 0, "##BLANK", SUMIFS( 'h. Enhanced Thresholds'!G:G, 'h. Enhanced Thresholds'!$C:$C, $A165, 'h. Enhanced Thresholds'!$I:$I, $B165 ) )</f>
        <v>0.293897142768484</v>
      </c>
      <c r="J165" s="102">
        <f ca="1" xml:space="preserve"> IF( SUMIFS( 'h. Enhanced Thresholds'!H:H, 'h. Enhanced Thresholds'!$C:$C, $A165, 'h. Enhanced Thresholds'!$I:$I, $B165 ) = 0, "##BLANK", SUMIFS( 'h. Enhanced Thresholds'!H:H, 'h. Enhanced Thresholds'!$C:$C, $A165, 'h. Enhanced Thresholds'!$I:$I, $B165 ) )</f>
        <v>0.31994874643238569</v>
      </c>
    </row>
    <row r="166" spans="1:10">
      <c r="A166" t="s">
        <v>111</v>
      </c>
      <c r="B166" t="s">
        <v>86</v>
      </c>
      <c r="C166" s="12" t="s">
        <v>87</v>
      </c>
      <c r="D166" t="s">
        <v>85</v>
      </c>
      <c r="E166" t="s">
        <v>72</v>
      </c>
      <c r="F166" s="102">
        <f xml:space="preserve"> IF( SUMIFS( 'h. Enhanced Thresholds'!D:D, 'h. Enhanced Thresholds'!$C:$C, $A166, 'h. Enhanced Thresholds'!$I:$I, $B166 ) = 0, "##BLANK", SUMIFS( 'h. Enhanced Thresholds'!D:D, 'h. Enhanced Thresholds'!$C:$C, $A166, 'h. Enhanced Thresholds'!$I:$I, $B166 ) )</f>
        <v>5.137707120465751E-2</v>
      </c>
      <c r="G166" s="102">
        <f xml:space="preserve"> IF( SUMIFS( 'h. Enhanced Thresholds'!E:E, 'h. Enhanced Thresholds'!$C:$C, $A166, 'h. Enhanced Thresholds'!$I:$I, $B166 ) = 0, "##BLANK", SUMIFS( 'h. Enhanced Thresholds'!E:E, 'h. Enhanced Thresholds'!$C:$C, $A166, 'h. Enhanced Thresholds'!$I:$I, $B166 ) )</f>
        <v>6.8481862964621665E-2</v>
      </c>
      <c r="H166" s="102">
        <f xml:space="preserve"> IF( SUMIFS( 'h. Enhanced Thresholds'!F:F, 'h. Enhanced Thresholds'!$C:$C, $A166, 'h. Enhanced Thresholds'!$I:$I, $B166 ) = 0, "##BLANK", SUMIFS( 'h. Enhanced Thresholds'!F:F, 'h. Enhanced Thresholds'!$C:$C, $A166, 'h. Enhanced Thresholds'!$I:$I, $B166 ) )</f>
        <v>7.9303627407075639E-2</v>
      </c>
      <c r="I166" s="102">
        <f xml:space="preserve"> IF( SUMIFS( 'h. Enhanced Thresholds'!G:G, 'h. Enhanced Thresholds'!$C:$C, $A166, 'h. Enhanced Thresholds'!$I:$I, $B166 ) = 0, "##BLANK", SUMIFS( 'h. Enhanced Thresholds'!G:G, 'h. Enhanced Thresholds'!$C:$C, $A166, 'h. Enhanced Thresholds'!$I:$I, $B166 ) )</f>
        <v>8.0606806986117441E-2</v>
      </c>
      <c r="J166" s="102">
        <f xml:space="preserve"> IF( SUMIFS( 'h. Enhanced Thresholds'!H:H, 'h. Enhanced Thresholds'!$C:$C, $A166, 'h. Enhanced Thresholds'!$I:$I, $B166 ) = 0, "##BLANK", SUMIFS( 'h. Enhanced Thresholds'!H:H, 'h. Enhanced Thresholds'!$C:$C, $A166, 'h. Enhanced Thresholds'!$I:$I, $B166 ) )</f>
        <v>8.2344379758172992E-2</v>
      </c>
    </row>
    <row r="167" spans="1:10">
      <c r="A167" t="s">
        <v>111</v>
      </c>
      <c r="B167" t="s">
        <v>88</v>
      </c>
      <c r="C167" s="12" t="s">
        <v>89</v>
      </c>
      <c r="D167" t="s">
        <v>79</v>
      </c>
      <c r="E167" t="s">
        <v>72</v>
      </c>
      <c r="F167" s="70" t="str">
        <f xml:space="preserve"> IF( SUMIFS( 'h. Enhanced Thresholds'!D:D, 'h. Enhanced Thresholds'!$C:$C, $A167, 'h. Enhanced Thresholds'!$I:$I, $B167 ) = 0, "##BLANK", SUMIFS( 'h. Enhanced Thresholds'!D:D, 'h. Enhanced Thresholds'!$C:$C, $A167, 'h. Enhanced Thresholds'!$I:$I, $B167 ) )</f>
        <v>##BLANK</v>
      </c>
      <c r="G167" s="70" t="str">
        <f xml:space="preserve"> IF( SUMIFS( 'h. Enhanced Thresholds'!E:E, 'h. Enhanced Thresholds'!$C:$C, $A167, 'h. Enhanced Thresholds'!$I:$I, $B167 ) = 0, "##BLANK", SUMIFS( 'h. Enhanced Thresholds'!E:E, 'h. Enhanced Thresholds'!$C:$C, $A167, 'h. Enhanced Thresholds'!$I:$I, $B167 ) )</f>
        <v>##BLANK</v>
      </c>
      <c r="H167" s="70" t="str">
        <f xml:space="preserve"> IF( SUMIFS( 'h. Enhanced Thresholds'!F:F, 'h. Enhanced Thresholds'!$C:$C, $A167, 'h. Enhanced Thresholds'!$I:$I, $B167 ) = 0, "##BLANK", SUMIFS( 'h. Enhanced Thresholds'!F:F, 'h. Enhanced Thresholds'!$C:$C, $A167, 'h. Enhanced Thresholds'!$I:$I, $B167 ) )</f>
        <v>##BLANK</v>
      </c>
      <c r="I167" s="70" t="str">
        <f xml:space="preserve"> IF( SUMIFS( 'h. Enhanced Thresholds'!G:G, 'h. Enhanced Thresholds'!$C:$C, $A167, 'h. Enhanced Thresholds'!$I:$I, $B167 ) = 0, "##BLANK", SUMIFS( 'h. Enhanced Thresholds'!G:G, 'h. Enhanced Thresholds'!$C:$C, $A167, 'h. Enhanced Thresholds'!$I:$I, $B167 ) )</f>
        <v>##BLANK</v>
      </c>
      <c r="J167" s="70" t="str">
        <f xml:space="preserve"> IF( SUMIFS( 'h. Enhanced Thresholds'!H:H, 'h. Enhanced Thresholds'!$C:$C, $A167, 'h. Enhanced Thresholds'!$I:$I, $B167 ) = 0, "##BLANK", SUMIFS( 'h. Enhanced Thresholds'!H:H, 'h. Enhanced Thresholds'!$C:$C, $A167, 'h. Enhanced Thresholds'!$I:$I, $B167 ) )</f>
        <v>##BLANK</v>
      </c>
    </row>
    <row r="168" spans="1:10">
      <c r="A168" t="s">
        <v>111</v>
      </c>
      <c r="B168" t="s">
        <v>90</v>
      </c>
      <c r="C168" s="12" t="s">
        <v>91</v>
      </c>
      <c r="D168" t="s">
        <v>79</v>
      </c>
      <c r="E168" t="s">
        <v>72</v>
      </c>
      <c r="F168" s="70" t="str">
        <f xml:space="preserve"> IF( SUMIFS( 'h. Enhanced Thresholds'!D:D, 'h. Enhanced Thresholds'!$C:$C, $A168, 'h. Enhanced Thresholds'!$I:$I, $B168 ) = 0, "##BLANK", SUMIFS( 'h. Enhanced Thresholds'!D:D, 'h. Enhanced Thresholds'!$C:$C, $A168, 'h. Enhanced Thresholds'!$I:$I, $B168 ) )</f>
        <v>##BLANK</v>
      </c>
      <c r="G168" s="70" t="str">
        <f xml:space="preserve"> IF( SUMIFS( 'h. Enhanced Thresholds'!E:E, 'h. Enhanced Thresholds'!$C:$C, $A168, 'h. Enhanced Thresholds'!$I:$I, $B168 ) = 0, "##BLANK", SUMIFS( 'h. Enhanced Thresholds'!E:E, 'h. Enhanced Thresholds'!$C:$C, $A168, 'h. Enhanced Thresholds'!$I:$I, $B168 ) )</f>
        <v>##BLANK</v>
      </c>
      <c r="H168" s="70" t="str">
        <f xml:space="preserve"> IF( SUMIFS( 'h. Enhanced Thresholds'!F:F, 'h. Enhanced Thresholds'!$C:$C, $A168, 'h. Enhanced Thresholds'!$I:$I, $B168 ) = 0, "##BLANK", SUMIFS( 'h. Enhanced Thresholds'!F:F, 'h. Enhanced Thresholds'!$C:$C, $A168, 'h. Enhanced Thresholds'!$I:$I, $B168 ) )</f>
        <v>##BLANK</v>
      </c>
      <c r="I168" s="70" t="str">
        <f xml:space="preserve"> IF( SUMIFS( 'h. Enhanced Thresholds'!G:G, 'h. Enhanced Thresholds'!$C:$C, $A168, 'h. Enhanced Thresholds'!$I:$I, $B168 ) = 0, "##BLANK", SUMIFS( 'h. Enhanced Thresholds'!G:G, 'h. Enhanced Thresholds'!$C:$C, $A168, 'h. Enhanced Thresholds'!$I:$I, $B168 ) )</f>
        <v>##BLANK</v>
      </c>
      <c r="J168" s="70" t="str">
        <f xml:space="preserve"> IF( SUMIFS( 'h. Enhanced Thresholds'!H:H, 'h. Enhanced Thresholds'!$C:$C, $A168, 'h. Enhanced Thresholds'!$I:$I, $B168 ) = 0, "##BLANK", SUMIFS( 'h. Enhanced Thresholds'!H:H, 'h. Enhanced Thresholds'!$C:$C, $A168, 'h. Enhanced Thresholds'!$I:$I, $B168 ) )</f>
        <v>##BLANK</v>
      </c>
    </row>
    <row r="169" spans="1:10">
      <c r="A169" t="s">
        <v>111</v>
      </c>
      <c r="B169" t="s">
        <v>92</v>
      </c>
      <c r="C169" s="12" t="s">
        <v>93</v>
      </c>
      <c r="D169" t="s">
        <v>85</v>
      </c>
      <c r="E169" t="s">
        <v>72</v>
      </c>
      <c r="F169" s="102" t="str">
        <f xml:space="preserve"> IF( SUMIFS( 'h. Enhanced Thresholds'!D:D, 'h. Enhanced Thresholds'!$C:$C, $A169, 'h. Enhanced Thresholds'!$I:$I, $B169 ) = 0, "##BLANK", SUMIFS( 'h. Enhanced Thresholds'!D:D, 'h. Enhanced Thresholds'!$C:$C, $A169, 'h. Enhanced Thresholds'!$I:$I, $B169 ) )</f>
        <v>##BLANK</v>
      </c>
      <c r="G169" s="102" t="str">
        <f xml:space="preserve"> IF( SUMIFS( 'h. Enhanced Thresholds'!E:E, 'h. Enhanced Thresholds'!$C:$C, $A169, 'h. Enhanced Thresholds'!$I:$I, $B169 ) = 0, "##BLANK", SUMIFS( 'h. Enhanced Thresholds'!E:E, 'h. Enhanced Thresholds'!$C:$C, $A169, 'h. Enhanced Thresholds'!$I:$I, $B169 ) )</f>
        <v>##BLANK</v>
      </c>
      <c r="H169" s="102" t="str">
        <f xml:space="preserve"> IF( SUMIFS( 'h. Enhanced Thresholds'!F:F, 'h. Enhanced Thresholds'!$C:$C, $A169, 'h. Enhanced Thresholds'!$I:$I, $B169 ) = 0, "##BLANK", SUMIFS( 'h. Enhanced Thresholds'!F:F, 'h. Enhanced Thresholds'!$C:$C, $A169, 'h. Enhanced Thresholds'!$I:$I, $B169 ) )</f>
        <v>##BLANK</v>
      </c>
      <c r="I169" s="102" t="str">
        <f xml:space="preserve"> IF( SUMIFS( 'h. Enhanced Thresholds'!G:G, 'h. Enhanced Thresholds'!$C:$C, $A169, 'h. Enhanced Thresholds'!$I:$I, $B169 ) = 0, "##BLANK", SUMIFS( 'h. Enhanced Thresholds'!G:G, 'h. Enhanced Thresholds'!$C:$C, $A169, 'h. Enhanced Thresholds'!$I:$I, $B169 ) )</f>
        <v>##BLANK</v>
      </c>
      <c r="J169" s="102" t="str">
        <f xml:space="preserve"> IF( SUMIFS( 'h. Enhanced Thresholds'!H:H, 'h. Enhanced Thresholds'!$C:$C, $A169, 'h. Enhanced Thresholds'!$I:$I, $B169 ) = 0, "##BLANK", SUMIFS( 'h. Enhanced Thresholds'!H:H, 'h. Enhanced Thresholds'!$C:$C, $A169, 'h. Enhanced Thresholds'!$I:$I, $B169 ) )</f>
        <v>##BLANK</v>
      </c>
    </row>
    <row r="170" spans="1:10">
      <c r="A170" t="s">
        <v>111</v>
      </c>
      <c r="B170" t="s">
        <v>94</v>
      </c>
      <c r="C170" s="12" t="s">
        <v>95</v>
      </c>
      <c r="D170" t="s">
        <v>85</v>
      </c>
      <c r="E170" t="s">
        <v>72</v>
      </c>
      <c r="F170" s="102" t="str">
        <f xml:space="preserve"> IF( SUMIFS( 'h. Enhanced Thresholds'!D:D, 'h. Enhanced Thresholds'!$C:$C, $A170, 'h. Enhanced Thresholds'!$I:$I, $B170 ) = 0, "##BLANK", SUMIFS( 'h. Enhanced Thresholds'!D:D, 'h. Enhanced Thresholds'!$C:$C, $A170, 'h. Enhanced Thresholds'!$I:$I, $B170 ) )</f>
        <v>##BLANK</v>
      </c>
      <c r="G170" s="102" t="str">
        <f xml:space="preserve"> IF( SUMIFS( 'h. Enhanced Thresholds'!E:E, 'h. Enhanced Thresholds'!$C:$C, $A170, 'h. Enhanced Thresholds'!$I:$I, $B170 ) = 0, "##BLANK", SUMIFS( 'h. Enhanced Thresholds'!E:E, 'h. Enhanced Thresholds'!$C:$C, $A170, 'h. Enhanced Thresholds'!$I:$I, $B170 ) )</f>
        <v>##BLANK</v>
      </c>
      <c r="H170" s="102" t="str">
        <f xml:space="preserve"> IF( SUMIFS( 'h. Enhanced Thresholds'!F:F, 'h. Enhanced Thresholds'!$C:$C, $A170, 'h. Enhanced Thresholds'!$I:$I, $B170 ) = 0, "##BLANK", SUMIFS( 'h. Enhanced Thresholds'!F:F, 'h. Enhanced Thresholds'!$C:$C, $A170, 'h. Enhanced Thresholds'!$I:$I, $B170 ) )</f>
        <v>##BLANK</v>
      </c>
      <c r="I170" s="102" t="str">
        <f xml:space="preserve"> IF( SUMIFS( 'h. Enhanced Thresholds'!G:G, 'h. Enhanced Thresholds'!$C:$C, $A170, 'h. Enhanced Thresholds'!$I:$I, $B170 ) = 0, "##BLANK", SUMIFS( 'h. Enhanced Thresholds'!G:G, 'h. Enhanced Thresholds'!$C:$C, $A170, 'h. Enhanced Thresholds'!$I:$I, $B170 ) )</f>
        <v>##BLANK</v>
      </c>
      <c r="J170" s="102" t="str">
        <f xml:space="preserve"> IF( SUMIFS( 'h. Enhanced Thresholds'!H:H, 'h. Enhanced Thresholds'!$C:$C, $A170, 'h. Enhanced Thresholds'!$I:$I, $B170 ) = 0, "##BLANK", SUMIFS( 'h. Enhanced Thresholds'!H:H, 'h. Enhanced Thresholds'!$C:$C, $A170, 'h. Enhanced Thresholds'!$I:$I, $B170 ) )</f>
        <v>##BLANK</v>
      </c>
    </row>
    <row r="171" spans="1:10">
      <c r="A171" t="s">
        <v>111</v>
      </c>
      <c r="B171" t="s">
        <v>96</v>
      </c>
      <c r="C171" s="12" t="s">
        <v>97</v>
      </c>
      <c r="D171" t="s">
        <v>85</v>
      </c>
      <c r="E171" t="s">
        <v>72</v>
      </c>
      <c r="F171" s="102" t="str">
        <f xml:space="preserve"> IF( SUMIFS( 'h. Enhanced Thresholds'!D:D, 'h. Enhanced Thresholds'!$C:$C, $A171, 'h. Enhanced Thresholds'!$I:$I, $B171 ) = 0, "##BLANK", SUMIFS( 'h. Enhanced Thresholds'!D:D, 'h. Enhanced Thresholds'!$C:$C, $A171, 'h. Enhanced Thresholds'!$I:$I, $B171 ) )</f>
        <v>##BLANK</v>
      </c>
      <c r="G171" s="102" t="str">
        <f xml:space="preserve"> IF( SUMIFS( 'h. Enhanced Thresholds'!E:E, 'h. Enhanced Thresholds'!$C:$C, $A171, 'h. Enhanced Thresholds'!$I:$I, $B171 ) = 0, "##BLANK", SUMIFS( 'h. Enhanced Thresholds'!E:E, 'h. Enhanced Thresholds'!$C:$C, $A171, 'h. Enhanced Thresholds'!$I:$I, $B171 ) )</f>
        <v>##BLANK</v>
      </c>
      <c r="H171" s="102" t="str">
        <f xml:space="preserve"> IF( SUMIFS( 'h. Enhanced Thresholds'!F:F, 'h. Enhanced Thresholds'!$C:$C, $A171, 'h. Enhanced Thresholds'!$I:$I, $B171 ) = 0, "##BLANK", SUMIFS( 'h. Enhanced Thresholds'!F:F, 'h. Enhanced Thresholds'!$C:$C, $A171, 'h. Enhanced Thresholds'!$I:$I, $B171 ) )</f>
        <v>##BLANK</v>
      </c>
      <c r="I171" s="102" t="str">
        <f xml:space="preserve"> IF( SUMIFS( 'h. Enhanced Thresholds'!G:G, 'h. Enhanced Thresholds'!$C:$C, $A171, 'h. Enhanced Thresholds'!$I:$I, $B171 ) = 0, "##BLANK", SUMIFS( 'h. Enhanced Thresholds'!G:G, 'h. Enhanced Thresholds'!$C:$C, $A171, 'h. Enhanced Thresholds'!$I:$I, $B171 ) )</f>
        <v>##BLANK</v>
      </c>
      <c r="J171" s="102" t="str">
        <f xml:space="preserve"> IF( SUMIFS( 'h. Enhanced Thresholds'!H:H, 'h. Enhanced Thresholds'!$C:$C, $A171, 'h. Enhanced Thresholds'!$I:$I, $B171 ) = 0, "##BLANK", SUMIFS( 'h. Enhanced Thresholds'!H:H, 'h. Enhanced Thresholds'!$C:$C, $A171, 'h. Enhanced Thresholds'!$I:$I, $B171 ) )</f>
        <v>##BLANK</v>
      </c>
    </row>
    <row r="172" spans="1:10">
      <c r="A172" t="s">
        <v>111</v>
      </c>
      <c r="B172" t="s">
        <v>98</v>
      </c>
      <c r="C172" s="12" t="s">
        <v>99</v>
      </c>
      <c r="D172" t="s">
        <v>85</v>
      </c>
      <c r="E172" t="s">
        <v>72</v>
      </c>
      <c r="F172" s="102" t="str">
        <f xml:space="preserve"> IF( SUMIFS( 'h. Enhanced Thresholds'!D:D, 'h. Enhanced Thresholds'!$C:$C, $A172, 'h. Enhanced Thresholds'!$I:$I, $B172 ) = 0, "##BLANK", SUMIFS( 'h. Enhanced Thresholds'!D:D, 'h. Enhanced Thresholds'!$C:$C, $A172, 'h. Enhanced Thresholds'!$I:$I, $B172 ) )</f>
        <v>##BLANK</v>
      </c>
      <c r="G172" s="102" t="str">
        <f xml:space="preserve"> IF( SUMIFS( 'h. Enhanced Thresholds'!E:E, 'h. Enhanced Thresholds'!$C:$C, $A172, 'h. Enhanced Thresholds'!$I:$I, $B172 ) = 0, "##BLANK", SUMIFS( 'h. Enhanced Thresholds'!E:E, 'h. Enhanced Thresholds'!$C:$C, $A172, 'h. Enhanced Thresholds'!$I:$I, $B172 ) )</f>
        <v>##BLANK</v>
      </c>
      <c r="H172" s="102" t="str">
        <f xml:space="preserve"> IF( SUMIFS( 'h. Enhanced Thresholds'!F:F, 'h. Enhanced Thresholds'!$C:$C, $A172, 'h. Enhanced Thresholds'!$I:$I, $B172 ) = 0, "##BLANK", SUMIFS( 'h. Enhanced Thresholds'!F:F, 'h. Enhanced Thresholds'!$C:$C, $A172, 'h. Enhanced Thresholds'!$I:$I, $B172 ) )</f>
        <v>##BLANK</v>
      </c>
      <c r="I172" s="102" t="str">
        <f xml:space="preserve"> IF( SUMIFS( 'h. Enhanced Thresholds'!G:G, 'h. Enhanced Thresholds'!$C:$C, $A172, 'h. Enhanced Thresholds'!$I:$I, $B172 ) = 0, "##BLANK", SUMIFS( 'h. Enhanced Thresholds'!G:G, 'h. Enhanced Thresholds'!$C:$C, $A172, 'h. Enhanced Thresholds'!$I:$I, $B172 ) )</f>
        <v>##BLANK</v>
      </c>
      <c r="J172" s="102" t="str">
        <f xml:space="preserve"> IF( SUMIFS( 'h. Enhanced Thresholds'!H:H, 'h. Enhanced Thresholds'!$C:$C, $A172, 'h. Enhanced Thresholds'!$I:$I, $B172 ) = 0, "##BLANK", SUMIFS( 'h. Enhanced Thresholds'!H:H, 'h. Enhanced Thresholds'!$C:$C, $A172, 'h. Enhanced Thresholds'!$I:$I, $B172 ) )</f>
        <v>##BLANK</v>
      </c>
    </row>
    <row r="173" spans="1:10">
      <c r="A173" t="s">
        <v>112</v>
      </c>
      <c r="B173" s="12" t="s">
        <v>69</v>
      </c>
      <c r="C173" s="12" t="s">
        <v>70</v>
      </c>
      <c r="D173" t="s">
        <v>71</v>
      </c>
      <c r="E173" t="s">
        <v>72</v>
      </c>
      <c r="F173" t="str">
        <f ca="1">CONCATENATE("[…]", TEXT(NOW(),"dd/mm/yyy hh:mm:ss"))</f>
        <v>[…]02/04/2026 16:21:08</v>
      </c>
      <c r="G173" t="str">
        <f ca="1">CONCATENATE("[…]", TEXT(NOW(),"dd/mm/yyy hh:mm:ss"))</f>
        <v>[…]02/04/2026 16:21:08</v>
      </c>
      <c r="H173" t="str">
        <f ca="1">CONCATENATE("[…]", TEXT(NOW(),"dd/mm/yyy hh:mm:ss"))</f>
        <v>[…]02/04/2026 16:21:08</v>
      </c>
      <c r="I173" t="str">
        <f ca="1">CONCATENATE("[…]", TEXT(NOW(),"dd/mm/yyy hh:mm:ss"))</f>
        <v>[…]02/04/2026 16:21:08</v>
      </c>
      <c r="J173" t="str">
        <f ca="1">CONCATENATE("[…]", TEXT(NOW(),"dd/mm/yyy hh:mm:ss"))</f>
        <v>[…]02/04/2026 16:21:08</v>
      </c>
    </row>
    <row r="174" spans="1:10">
      <c r="A174" t="s">
        <v>112</v>
      </c>
      <c r="B174" s="12" t="s">
        <v>73</v>
      </c>
      <c r="C174" s="12" t="s">
        <v>74</v>
      </c>
      <c r="D174" t="s">
        <v>71</v>
      </c>
      <c r="E174" t="s">
        <v>72</v>
      </c>
      <c r="F174" t="str">
        <f ca="1">MID(CELL("filename"),SEARCH("[",CELL("filename"))+1,SEARCH("]",CELL("filename"))-SEARCH("[",CELL("filename"))-1)</f>
        <v>PR24-CMA-OC07-ODI-rates-Enhanced-thresholds-v2.xlsx</v>
      </c>
      <c r="G174" t="str">
        <f ca="1">MID(CELL("filename"),SEARCH("[",CELL("filename"))+1,SEARCH("]",CELL("filename"))-SEARCH("[",CELL("filename"))-1)</f>
        <v>PR24-CMA-OC07-ODI-rates-Enhanced-thresholds-v2.xlsx</v>
      </c>
      <c r="H174" t="str">
        <f ca="1">MID(CELL("filename"),SEARCH("[",CELL("filename"))+1,SEARCH("]",CELL("filename"))-SEARCH("[",CELL("filename"))-1)</f>
        <v>PR24-CMA-OC07-ODI-rates-Enhanced-thresholds-v2.xlsx</v>
      </c>
      <c r="I174" t="str">
        <f ca="1">MID(CELL("filename"),SEARCH("[",CELL("filename"))+1,SEARCH("]",CELL("filename"))-SEARCH("[",CELL("filename"))-1)</f>
        <v>PR24-CMA-OC07-ODI-rates-Enhanced-thresholds-v2.xlsx</v>
      </c>
      <c r="J174" t="str">
        <f ca="1">MID(CELL("filename"),SEARCH("[",CELL("filename"))+1,SEARCH("]",CELL("filename"))-SEARCH("[",CELL("filename"))-1)</f>
        <v>PR24-CMA-OC07-ODI-rates-Enhanced-thresholds-v2.xlsx</v>
      </c>
    </row>
    <row r="175" spans="1:10">
      <c r="A175" t="s">
        <v>112</v>
      </c>
      <c r="B175" s="12" t="s">
        <v>75</v>
      </c>
      <c r="C175" s="12" t="s">
        <v>76</v>
      </c>
      <c r="D175" t="s">
        <v>71</v>
      </c>
      <c r="E175" t="s">
        <v>72</v>
      </c>
      <c r="F175" t="s">
        <v>46</v>
      </c>
      <c r="G175" t="s">
        <v>46</v>
      </c>
      <c r="H175" t="s">
        <v>46</v>
      </c>
      <c r="I175" t="s">
        <v>46</v>
      </c>
      <c r="J175" t="s">
        <v>46</v>
      </c>
    </row>
    <row r="176" spans="1:10">
      <c r="A176" t="s">
        <v>112</v>
      </c>
      <c r="B176" s="12" t="s">
        <v>77</v>
      </c>
      <c r="C176" s="12" t="s">
        <v>78</v>
      </c>
      <c r="D176" t="s">
        <v>79</v>
      </c>
      <c r="E176" t="s">
        <v>72</v>
      </c>
    </row>
    <row r="177" spans="1:10">
      <c r="A177" t="s">
        <v>112</v>
      </c>
      <c r="B177" t="s">
        <v>80</v>
      </c>
      <c r="C177" s="12" t="s">
        <v>81</v>
      </c>
      <c r="D177" t="s">
        <v>82</v>
      </c>
      <c r="E177" t="s">
        <v>72</v>
      </c>
      <c r="F177" s="69">
        <f ca="1" xml:space="preserve"> IF( SUMIFS( 'h. Enhanced Thresholds'!D:D, 'h. Enhanced Thresholds'!$C:$C, $A177, 'h. Enhanced Thresholds'!$I:$I, $B177 ) = 0, "##BLANK", SUMIFS( 'h. Enhanced Thresholds'!D:D, 'h. Enhanced Thresholds'!$C:$C, $A177, 'h. Enhanced Thresholds'!$I:$I, $B177 ) )</f>
        <v>1.8444930555555549E-3</v>
      </c>
      <c r="G177" s="69">
        <f ca="1" xml:space="preserve"> IF( SUMIFS( 'h. Enhanced Thresholds'!E:E, 'h. Enhanced Thresholds'!$C:$C, $A177, 'h. Enhanced Thresholds'!$I:$I, $B177 ) = 0, "##BLANK", SUMIFS( 'h. Enhanced Thresholds'!E:E, 'h. Enhanced Thresholds'!$C:$C, $A177, 'h. Enhanced Thresholds'!$I:$I, $B177 ) )</f>
        <v>1.8444930555555549E-3</v>
      </c>
      <c r="H177" s="69">
        <f ca="1" xml:space="preserve"> IF( SUMIFS( 'h. Enhanced Thresholds'!F:F, 'h. Enhanced Thresholds'!$C:$C, $A177, 'h. Enhanced Thresholds'!$I:$I, $B177 ) = 0, "##BLANK", SUMIFS( 'h. Enhanced Thresholds'!F:F, 'h. Enhanced Thresholds'!$C:$C, $A177, 'h. Enhanced Thresholds'!$I:$I, $B177 ) )</f>
        <v>1.8444930555555549E-3</v>
      </c>
      <c r="I177" s="69">
        <f ca="1" xml:space="preserve"> IF( SUMIFS( 'h. Enhanced Thresholds'!G:G, 'h. Enhanced Thresholds'!$C:$C, $A177, 'h. Enhanced Thresholds'!$I:$I, $B177 ) = 0, "##BLANK", SUMIFS( 'h. Enhanced Thresholds'!G:G, 'h. Enhanced Thresholds'!$C:$C, $A177, 'h. Enhanced Thresholds'!$I:$I, $B177 ) )</f>
        <v>1.8444930555555549E-3</v>
      </c>
      <c r="J177" s="69">
        <f ca="1" xml:space="preserve"> IF( SUMIFS( 'h. Enhanced Thresholds'!H:H, 'h. Enhanced Thresholds'!$C:$C, $A177, 'h. Enhanced Thresholds'!$I:$I, $B177 ) = 0, "##BLANK", SUMIFS( 'h. Enhanced Thresholds'!H:H, 'h. Enhanced Thresholds'!$C:$C, $A177, 'h. Enhanced Thresholds'!$I:$I, $B177 ) )</f>
        <v>1.8444930555555549E-3</v>
      </c>
    </row>
    <row r="178" spans="1:10">
      <c r="A178" t="s">
        <v>112</v>
      </c>
      <c r="B178" t="s">
        <v>83</v>
      </c>
      <c r="C178" s="12" t="s">
        <v>84</v>
      </c>
      <c r="D178" t="s">
        <v>85</v>
      </c>
      <c r="E178" t="s">
        <v>72</v>
      </c>
      <c r="F178" s="102">
        <f ca="1" xml:space="preserve"> IF( SUMIFS( 'h. Enhanced Thresholds'!D:D, 'h. Enhanced Thresholds'!$C:$C, $A178, 'h. Enhanced Thresholds'!$I:$I, $B178 ) = 0, "##BLANK", SUMIFS( 'h. Enhanced Thresholds'!D:D, 'h. Enhanced Thresholds'!$C:$C, $A178, 'h. Enhanced Thresholds'!$I:$I, $B178 ) )</f>
        <v>0.13317080537204884</v>
      </c>
      <c r="G178" s="102">
        <f ca="1" xml:space="preserve"> IF( SUMIFS( 'h. Enhanced Thresholds'!E:E, 'h. Enhanced Thresholds'!$C:$C, $A178, 'h. Enhanced Thresholds'!$I:$I, $B178 ) = 0, "##BLANK", SUMIFS( 'h. Enhanced Thresholds'!E:E, 'h. Enhanced Thresholds'!$C:$C, $A178, 'h. Enhanced Thresholds'!$I:$I, $B178 ) )</f>
        <v>0.21158138071695887</v>
      </c>
      <c r="H178" s="102">
        <f ca="1" xml:space="preserve"> IF( SUMIFS( 'h. Enhanced Thresholds'!F:F, 'h. Enhanced Thresholds'!$C:$C, $A178, 'h. Enhanced Thresholds'!$I:$I, $B178 ) = 0, "##BLANK", SUMIFS( 'h. Enhanced Thresholds'!F:F, 'h. Enhanced Thresholds'!$C:$C, $A178, 'h. Enhanced Thresholds'!$I:$I, $B178 ) )</f>
        <v>0.25004350632704198</v>
      </c>
      <c r="I178" s="102">
        <f ca="1" xml:space="preserve"> IF( SUMIFS( 'h. Enhanced Thresholds'!G:G, 'h. Enhanced Thresholds'!$C:$C, $A178, 'h. Enhanced Thresholds'!$I:$I, $B178 ) = 0, "##BLANK", SUMIFS( 'h. Enhanced Thresholds'!G:G, 'h. Enhanced Thresholds'!$C:$C, $A178, 'h. Enhanced Thresholds'!$I:$I, $B178 ) )</f>
        <v>0.27556258682813994</v>
      </c>
      <c r="J178" s="102">
        <f ca="1" xml:space="preserve"> IF( SUMIFS( 'h. Enhanced Thresholds'!H:H, 'h. Enhanced Thresholds'!$C:$C, $A178, 'h. Enhanced Thresholds'!$I:$I, $B178 ) = 0, "##BLANK", SUMIFS( 'h. Enhanced Thresholds'!H:H, 'h. Enhanced Thresholds'!$C:$C, $A178, 'h. Enhanced Thresholds'!$I:$I, $B178 ) )</f>
        <v>0.31254448374769916</v>
      </c>
    </row>
    <row r="179" spans="1:10">
      <c r="A179" t="s">
        <v>112</v>
      </c>
      <c r="B179" t="s">
        <v>86</v>
      </c>
      <c r="C179" s="12" t="s">
        <v>87</v>
      </c>
      <c r="D179" t="s">
        <v>85</v>
      </c>
      <c r="E179" t="s">
        <v>72</v>
      </c>
      <c r="F179" s="102">
        <f xml:space="preserve"> IF( SUMIFS( 'h. Enhanced Thresholds'!D:D, 'h. Enhanced Thresholds'!$C:$C, $A179, 'h. Enhanced Thresholds'!$I:$I, $B179 ) = 0, "##BLANK", SUMIFS( 'h. Enhanced Thresholds'!D:D, 'h. Enhanced Thresholds'!$C:$C, $A179, 'h. Enhanced Thresholds'!$I:$I, $B179 ) )</f>
        <v>-9.9732083054253629E-3</v>
      </c>
      <c r="G179" s="102">
        <f xml:space="preserve"> IF( SUMIFS( 'h. Enhanced Thresholds'!E:E, 'h. Enhanced Thresholds'!$C:$C, $A179, 'h. Enhanced Thresholds'!$I:$I, $B179 ) = 0, "##BLANK", SUMIFS( 'h. Enhanced Thresholds'!E:E, 'h. Enhanced Thresholds'!$C:$C, $A179, 'h. Enhanced Thresholds'!$I:$I, $B179 ) )</f>
        <v>8.1647689216342023E-3</v>
      </c>
      <c r="H179" s="102">
        <f xml:space="preserve"> IF( SUMIFS( 'h. Enhanced Thresholds'!F:F, 'h. Enhanced Thresholds'!$C:$C, $A179, 'h. Enhanced Thresholds'!$I:$I, $B179 ) = 0, "##BLANK", SUMIFS( 'h. Enhanced Thresholds'!F:F, 'h. Enhanced Thresholds'!$C:$C, $A179, 'h. Enhanced Thresholds'!$I:$I, $B179 ) )</f>
        <v>2.0037954900647525E-2</v>
      </c>
      <c r="I179" s="102">
        <f xml:space="preserve"> IF( SUMIFS( 'h. Enhanced Thresholds'!G:G, 'h. Enhanced Thresholds'!$C:$C, $A179, 'h. Enhanced Thresholds'!$I:$I, $B179 ) = 0, "##BLANK", SUMIFS( 'h. Enhanced Thresholds'!G:G, 'h. Enhanced Thresholds'!$C:$C, $A179, 'h. Enhanced Thresholds'!$I:$I, $B179 ) )</f>
        <v>3.0433132395623841E-2</v>
      </c>
      <c r="J179" s="102">
        <f xml:space="preserve"> IF( SUMIFS( 'h. Enhanced Thresholds'!H:H, 'h. Enhanced Thresholds'!$C:$C, $A179, 'h. Enhanced Thresholds'!$I:$I, $B179 ) = 0, "##BLANK", SUMIFS( 'h. Enhanced Thresholds'!H:H, 'h. Enhanced Thresholds'!$C:$C, $A179, 'h. Enhanced Thresholds'!$I:$I, $B179 ) )</f>
        <v>5.1656619781200952E-2</v>
      </c>
    </row>
    <row r="180" spans="1:10">
      <c r="A180" t="s">
        <v>112</v>
      </c>
      <c r="B180" t="s">
        <v>88</v>
      </c>
      <c r="C180" s="12" t="s">
        <v>89</v>
      </c>
      <c r="D180" t="s">
        <v>79</v>
      </c>
      <c r="E180" t="s">
        <v>72</v>
      </c>
      <c r="F180" s="70" t="str">
        <f xml:space="preserve"> IF( SUMIFS( 'h. Enhanced Thresholds'!D:D, 'h. Enhanced Thresholds'!$C:$C, $A180, 'h. Enhanced Thresholds'!$I:$I, $B180 ) = 0, "##BLANK", SUMIFS( 'h. Enhanced Thresholds'!D:D, 'h. Enhanced Thresholds'!$C:$C, $A180, 'h. Enhanced Thresholds'!$I:$I, $B180 ) )</f>
        <v>##BLANK</v>
      </c>
      <c r="G180" s="70" t="str">
        <f xml:space="preserve"> IF( SUMIFS( 'h. Enhanced Thresholds'!E:E, 'h. Enhanced Thresholds'!$C:$C, $A180, 'h. Enhanced Thresholds'!$I:$I, $B180 ) = 0, "##BLANK", SUMIFS( 'h. Enhanced Thresholds'!E:E, 'h. Enhanced Thresholds'!$C:$C, $A180, 'h. Enhanced Thresholds'!$I:$I, $B180 ) )</f>
        <v>##BLANK</v>
      </c>
      <c r="H180" s="70" t="str">
        <f xml:space="preserve"> IF( SUMIFS( 'h. Enhanced Thresholds'!F:F, 'h. Enhanced Thresholds'!$C:$C, $A180, 'h. Enhanced Thresholds'!$I:$I, $B180 ) = 0, "##BLANK", SUMIFS( 'h. Enhanced Thresholds'!F:F, 'h. Enhanced Thresholds'!$C:$C, $A180, 'h. Enhanced Thresholds'!$I:$I, $B180 ) )</f>
        <v>##BLANK</v>
      </c>
      <c r="I180" s="70" t="str">
        <f xml:space="preserve"> IF( SUMIFS( 'h. Enhanced Thresholds'!G:G, 'h. Enhanced Thresholds'!$C:$C, $A180, 'h. Enhanced Thresholds'!$I:$I, $B180 ) = 0, "##BLANK", SUMIFS( 'h. Enhanced Thresholds'!G:G, 'h. Enhanced Thresholds'!$C:$C, $A180, 'h. Enhanced Thresholds'!$I:$I, $B180 ) )</f>
        <v>##BLANK</v>
      </c>
      <c r="J180" s="70" t="str">
        <f xml:space="preserve"> IF( SUMIFS( 'h. Enhanced Thresholds'!H:H, 'h. Enhanced Thresholds'!$C:$C, $A180, 'h. Enhanced Thresholds'!$I:$I, $B180 ) = 0, "##BLANK", SUMIFS( 'h. Enhanced Thresholds'!H:H, 'h. Enhanced Thresholds'!$C:$C, $A180, 'h. Enhanced Thresholds'!$I:$I, $B180 ) )</f>
        <v>##BLANK</v>
      </c>
    </row>
    <row r="181" spans="1:10">
      <c r="A181" t="s">
        <v>112</v>
      </c>
      <c r="B181" t="s">
        <v>90</v>
      </c>
      <c r="C181" s="12" t="s">
        <v>91</v>
      </c>
      <c r="D181" t="s">
        <v>79</v>
      </c>
      <c r="E181" t="s">
        <v>72</v>
      </c>
      <c r="F181" s="70" t="str">
        <f xml:space="preserve"> IF( SUMIFS( 'h. Enhanced Thresholds'!D:D, 'h. Enhanced Thresholds'!$C:$C, $A181, 'h. Enhanced Thresholds'!$I:$I, $B181 ) = 0, "##BLANK", SUMIFS( 'h. Enhanced Thresholds'!D:D, 'h. Enhanced Thresholds'!$C:$C, $A181, 'h. Enhanced Thresholds'!$I:$I, $B181 ) )</f>
        <v>##BLANK</v>
      </c>
      <c r="G181" s="70" t="str">
        <f xml:space="preserve"> IF( SUMIFS( 'h. Enhanced Thresholds'!E:E, 'h. Enhanced Thresholds'!$C:$C, $A181, 'h. Enhanced Thresholds'!$I:$I, $B181 ) = 0, "##BLANK", SUMIFS( 'h. Enhanced Thresholds'!E:E, 'h. Enhanced Thresholds'!$C:$C, $A181, 'h. Enhanced Thresholds'!$I:$I, $B181 ) )</f>
        <v>##BLANK</v>
      </c>
      <c r="H181" s="70" t="str">
        <f xml:space="preserve"> IF( SUMIFS( 'h. Enhanced Thresholds'!F:F, 'h. Enhanced Thresholds'!$C:$C, $A181, 'h. Enhanced Thresholds'!$I:$I, $B181 ) = 0, "##BLANK", SUMIFS( 'h. Enhanced Thresholds'!F:F, 'h. Enhanced Thresholds'!$C:$C, $A181, 'h. Enhanced Thresholds'!$I:$I, $B181 ) )</f>
        <v>##BLANK</v>
      </c>
      <c r="I181" s="70" t="str">
        <f xml:space="preserve"> IF( SUMIFS( 'h. Enhanced Thresholds'!G:G, 'h. Enhanced Thresholds'!$C:$C, $A181, 'h. Enhanced Thresholds'!$I:$I, $B181 ) = 0, "##BLANK", SUMIFS( 'h. Enhanced Thresholds'!G:G, 'h. Enhanced Thresholds'!$C:$C, $A181, 'h. Enhanced Thresholds'!$I:$I, $B181 ) )</f>
        <v>##BLANK</v>
      </c>
      <c r="J181" s="70" t="str">
        <f xml:space="preserve"> IF( SUMIFS( 'h. Enhanced Thresholds'!H:H, 'h. Enhanced Thresholds'!$C:$C, $A181, 'h. Enhanced Thresholds'!$I:$I, $B181 ) = 0, "##BLANK", SUMIFS( 'h. Enhanced Thresholds'!H:H, 'h. Enhanced Thresholds'!$C:$C, $A181, 'h. Enhanced Thresholds'!$I:$I, $B181 ) )</f>
        <v>##BLANK</v>
      </c>
    </row>
    <row r="182" spans="1:10">
      <c r="A182" t="s">
        <v>112</v>
      </c>
      <c r="B182" t="s">
        <v>92</v>
      </c>
      <c r="C182" s="12" t="s">
        <v>93</v>
      </c>
      <c r="D182" t="s">
        <v>85</v>
      </c>
      <c r="E182" t="s">
        <v>72</v>
      </c>
      <c r="F182" s="102" t="str">
        <f xml:space="preserve"> IF( SUMIFS( 'h. Enhanced Thresholds'!D:D, 'h. Enhanced Thresholds'!$C:$C, $A182, 'h. Enhanced Thresholds'!$I:$I, $B182 ) = 0, "##BLANK", SUMIFS( 'h. Enhanced Thresholds'!D:D, 'h. Enhanced Thresholds'!$C:$C, $A182, 'h. Enhanced Thresholds'!$I:$I, $B182 ) )</f>
        <v>##BLANK</v>
      </c>
      <c r="G182" s="102" t="str">
        <f xml:space="preserve"> IF( SUMIFS( 'h. Enhanced Thresholds'!E:E, 'h. Enhanced Thresholds'!$C:$C, $A182, 'h. Enhanced Thresholds'!$I:$I, $B182 ) = 0, "##BLANK", SUMIFS( 'h. Enhanced Thresholds'!E:E, 'h. Enhanced Thresholds'!$C:$C, $A182, 'h. Enhanced Thresholds'!$I:$I, $B182 ) )</f>
        <v>##BLANK</v>
      </c>
      <c r="H182" s="102" t="str">
        <f xml:space="preserve"> IF( SUMIFS( 'h. Enhanced Thresholds'!F:F, 'h. Enhanced Thresholds'!$C:$C, $A182, 'h. Enhanced Thresholds'!$I:$I, $B182 ) = 0, "##BLANK", SUMIFS( 'h. Enhanced Thresholds'!F:F, 'h. Enhanced Thresholds'!$C:$C, $A182, 'h. Enhanced Thresholds'!$I:$I, $B182 ) )</f>
        <v>##BLANK</v>
      </c>
      <c r="I182" s="102" t="str">
        <f xml:space="preserve"> IF( SUMIFS( 'h. Enhanced Thresholds'!G:G, 'h. Enhanced Thresholds'!$C:$C, $A182, 'h. Enhanced Thresholds'!$I:$I, $B182 ) = 0, "##BLANK", SUMIFS( 'h. Enhanced Thresholds'!G:G, 'h. Enhanced Thresholds'!$C:$C, $A182, 'h. Enhanced Thresholds'!$I:$I, $B182 ) )</f>
        <v>##BLANK</v>
      </c>
      <c r="J182" s="102" t="str">
        <f xml:space="preserve"> IF( SUMIFS( 'h. Enhanced Thresholds'!H:H, 'h. Enhanced Thresholds'!$C:$C, $A182, 'h. Enhanced Thresholds'!$I:$I, $B182 ) = 0, "##BLANK", SUMIFS( 'h. Enhanced Thresholds'!H:H, 'h. Enhanced Thresholds'!$C:$C, $A182, 'h. Enhanced Thresholds'!$I:$I, $B182 ) )</f>
        <v>##BLANK</v>
      </c>
    </row>
    <row r="183" spans="1:10">
      <c r="A183" t="s">
        <v>112</v>
      </c>
      <c r="B183" t="s">
        <v>94</v>
      </c>
      <c r="C183" s="12" t="s">
        <v>95</v>
      </c>
      <c r="D183" t="s">
        <v>85</v>
      </c>
      <c r="E183" t="s">
        <v>72</v>
      </c>
      <c r="F183" s="102" t="str">
        <f xml:space="preserve"> IF( SUMIFS( 'h. Enhanced Thresholds'!D:D, 'h. Enhanced Thresholds'!$C:$C, $A183, 'h. Enhanced Thresholds'!$I:$I, $B183 ) = 0, "##BLANK", SUMIFS( 'h. Enhanced Thresholds'!D:D, 'h. Enhanced Thresholds'!$C:$C, $A183, 'h. Enhanced Thresholds'!$I:$I, $B183 ) )</f>
        <v>##BLANK</v>
      </c>
      <c r="G183" s="102" t="str">
        <f xml:space="preserve"> IF( SUMIFS( 'h. Enhanced Thresholds'!E:E, 'h. Enhanced Thresholds'!$C:$C, $A183, 'h. Enhanced Thresholds'!$I:$I, $B183 ) = 0, "##BLANK", SUMIFS( 'h. Enhanced Thresholds'!E:E, 'h. Enhanced Thresholds'!$C:$C, $A183, 'h. Enhanced Thresholds'!$I:$I, $B183 ) )</f>
        <v>##BLANK</v>
      </c>
      <c r="H183" s="102" t="str">
        <f xml:space="preserve"> IF( SUMIFS( 'h. Enhanced Thresholds'!F:F, 'h. Enhanced Thresholds'!$C:$C, $A183, 'h. Enhanced Thresholds'!$I:$I, $B183 ) = 0, "##BLANK", SUMIFS( 'h. Enhanced Thresholds'!F:F, 'h. Enhanced Thresholds'!$C:$C, $A183, 'h. Enhanced Thresholds'!$I:$I, $B183 ) )</f>
        <v>##BLANK</v>
      </c>
      <c r="I183" s="102" t="str">
        <f xml:space="preserve"> IF( SUMIFS( 'h. Enhanced Thresholds'!G:G, 'h. Enhanced Thresholds'!$C:$C, $A183, 'h. Enhanced Thresholds'!$I:$I, $B183 ) = 0, "##BLANK", SUMIFS( 'h. Enhanced Thresholds'!G:G, 'h. Enhanced Thresholds'!$C:$C, $A183, 'h. Enhanced Thresholds'!$I:$I, $B183 ) )</f>
        <v>##BLANK</v>
      </c>
      <c r="J183" s="102" t="str">
        <f xml:space="preserve"> IF( SUMIFS( 'h. Enhanced Thresholds'!H:H, 'h. Enhanced Thresholds'!$C:$C, $A183, 'h. Enhanced Thresholds'!$I:$I, $B183 ) = 0, "##BLANK", SUMIFS( 'h. Enhanced Thresholds'!H:H, 'h. Enhanced Thresholds'!$C:$C, $A183, 'h. Enhanced Thresholds'!$I:$I, $B183 ) )</f>
        <v>##BLANK</v>
      </c>
    </row>
    <row r="184" spans="1:10">
      <c r="A184" t="s">
        <v>112</v>
      </c>
      <c r="B184" t="s">
        <v>96</v>
      </c>
      <c r="C184" s="12" t="s">
        <v>97</v>
      </c>
      <c r="D184" t="s">
        <v>85</v>
      </c>
      <c r="E184" t="s">
        <v>72</v>
      </c>
      <c r="F184" s="102" t="str">
        <f xml:space="preserve"> IF( SUMIFS( 'h. Enhanced Thresholds'!D:D, 'h. Enhanced Thresholds'!$C:$C, $A184, 'h. Enhanced Thresholds'!$I:$I, $B184 ) = 0, "##BLANK", SUMIFS( 'h. Enhanced Thresholds'!D:D, 'h. Enhanced Thresholds'!$C:$C, $A184, 'h. Enhanced Thresholds'!$I:$I, $B184 ) )</f>
        <v>##BLANK</v>
      </c>
      <c r="G184" s="102" t="str">
        <f xml:space="preserve"> IF( SUMIFS( 'h. Enhanced Thresholds'!E:E, 'h. Enhanced Thresholds'!$C:$C, $A184, 'h. Enhanced Thresholds'!$I:$I, $B184 ) = 0, "##BLANK", SUMIFS( 'h. Enhanced Thresholds'!E:E, 'h. Enhanced Thresholds'!$C:$C, $A184, 'h. Enhanced Thresholds'!$I:$I, $B184 ) )</f>
        <v>##BLANK</v>
      </c>
      <c r="H184" s="102" t="str">
        <f xml:space="preserve"> IF( SUMIFS( 'h. Enhanced Thresholds'!F:F, 'h. Enhanced Thresholds'!$C:$C, $A184, 'h. Enhanced Thresholds'!$I:$I, $B184 ) = 0, "##BLANK", SUMIFS( 'h. Enhanced Thresholds'!F:F, 'h. Enhanced Thresholds'!$C:$C, $A184, 'h. Enhanced Thresholds'!$I:$I, $B184 ) )</f>
        <v>##BLANK</v>
      </c>
      <c r="I184" s="102" t="str">
        <f xml:space="preserve"> IF( SUMIFS( 'h. Enhanced Thresholds'!G:G, 'h. Enhanced Thresholds'!$C:$C, $A184, 'h. Enhanced Thresholds'!$I:$I, $B184 ) = 0, "##BLANK", SUMIFS( 'h. Enhanced Thresholds'!G:G, 'h. Enhanced Thresholds'!$C:$C, $A184, 'h. Enhanced Thresholds'!$I:$I, $B184 ) )</f>
        <v>##BLANK</v>
      </c>
      <c r="J184" s="102" t="str">
        <f xml:space="preserve"> IF( SUMIFS( 'h. Enhanced Thresholds'!H:H, 'h. Enhanced Thresholds'!$C:$C, $A184, 'h. Enhanced Thresholds'!$I:$I, $B184 ) = 0, "##BLANK", SUMIFS( 'h. Enhanced Thresholds'!H:H, 'h. Enhanced Thresholds'!$C:$C, $A184, 'h. Enhanced Thresholds'!$I:$I, $B184 ) )</f>
        <v>##BLANK</v>
      </c>
    </row>
    <row r="185" spans="1:10">
      <c r="A185" t="s">
        <v>112</v>
      </c>
      <c r="B185" t="s">
        <v>98</v>
      </c>
      <c r="C185" s="12" t="s">
        <v>99</v>
      </c>
      <c r="D185" t="s">
        <v>85</v>
      </c>
      <c r="E185" t="s">
        <v>72</v>
      </c>
      <c r="F185" s="102" t="str">
        <f xml:space="preserve"> IF( SUMIFS( 'h. Enhanced Thresholds'!D:D, 'h. Enhanced Thresholds'!$C:$C, $A185, 'h. Enhanced Thresholds'!$I:$I, $B185 ) = 0, "##BLANK", SUMIFS( 'h. Enhanced Thresholds'!D:D, 'h. Enhanced Thresholds'!$C:$C, $A185, 'h. Enhanced Thresholds'!$I:$I, $B185 ) )</f>
        <v>##BLANK</v>
      </c>
      <c r="G185" s="102" t="str">
        <f xml:space="preserve"> IF( SUMIFS( 'h. Enhanced Thresholds'!E:E, 'h. Enhanced Thresholds'!$C:$C, $A185, 'h. Enhanced Thresholds'!$I:$I, $B185 ) = 0, "##BLANK", SUMIFS( 'h. Enhanced Thresholds'!E:E, 'h. Enhanced Thresholds'!$C:$C, $A185, 'h. Enhanced Thresholds'!$I:$I, $B185 ) )</f>
        <v>##BLANK</v>
      </c>
      <c r="H185" s="102" t="str">
        <f xml:space="preserve"> IF( SUMIFS( 'h. Enhanced Thresholds'!F:F, 'h. Enhanced Thresholds'!$C:$C, $A185, 'h. Enhanced Thresholds'!$I:$I, $B185 ) = 0, "##BLANK", SUMIFS( 'h. Enhanced Thresholds'!F:F, 'h. Enhanced Thresholds'!$C:$C, $A185, 'h. Enhanced Thresholds'!$I:$I, $B185 ) )</f>
        <v>##BLANK</v>
      </c>
      <c r="I185" s="102" t="str">
        <f xml:space="preserve"> IF( SUMIFS( 'h. Enhanced Thresholds'!G:G, 'h. Enhanced Thresholds'!$C:$C, $A185, 'h. Enhanced Thresholds'!$I:$I, $B185 ) = 0, "##BLANK", SUMIFS( 'h. Enhanced Thresholds'!G:G, 'h. Enhanced Thresholds'!$C:$C, $A185, 'h. Enhanced Thresholds'!$I:$I, $B185 ) )</f>
        <v>##BLANK</v>
      </c>
      <c r="J185" s="102" t="str">
        <f xml:space="preserve"> IF( SUMIFS( 'h. Enhanced Thresholds'!H:H, 'h. Enhanced Thresholds'!$C:$C, $A185, 'h. Enhanced Thresholds'!$I:$I, $B185 ) = 0, "##BLANK", SUMIFS( 'h. Enhanced Thresholds'!H:H, 'h. Enhanced Thresholds'!$C:$C, $A185, 'h. Enhanced Thresholds'!$I:$I, $B185 ) )</f>
        <v>##BLANK</v>
      </c>
    </row>
    <row r="186" spans="1:10">
      <c r="A186" t="s">
        <v>113</v>
      </c>
      <c r="B186" s="12" t="s">
        <v>69</v>
      </c>
      <c r="C186" s="12" t="s">
        <v>70</v>
      </c>
      <c r="D186" t="s">
        <v>71</v>
      </c>
      <c r="E186" t="s">
        <v>72</v>
      </c>
      <c r="F186" t="str">
        <f ca="1">CONCATENATE("[…]", TEXT(NOW(),"dd/mm/yyy hh:mm:ss"))</f>
        <v>[…]02/04/2026 16:21:08</v>
      </c>
      <c r="G186" t="str">
        <f ca="1">CONCATENATE("[…]", TEXT(NOW(),"dd/mm/yyy hh:mm:ss"))</f>
        <v>[…]02/04/2026 16:21:08</v>
      </c>
      <c r="H186" t="str">
        <f ca="1">CONCATENATE("[…]", TEXT(NOW(),"dd/mm/yyy hh:mm:ss"))</f>
        <v>[…]02/04/2026 16:21:08</v>
      </c>
      <c r="I186" t="str">
        <f ca="1">CONCATENATE("[…]", TEXT(NOW(),"dd/mm/yyy hh:mm:ss"))</f>
        <v>[…]02/04/2026 16:21:08</v>
      </c>
      <c r="J186" t="str">
        <f ca="1">CONCATENATE("[…]", TEXT(NOW(),"dd/mm/yyy hh:mm:ss"))</f>
        <v>[…]02/04/2026 16:21:08</v>
      </c>
    </row>
    <row r="187" spans="1:10">
      <c r="A187" t="s">
        <v>113</v>
      </c>
      <c r="B187" s="12" t="s">
        <v>73</v>
      </c>
      <c r="C187" s="12" t="s">
        <v>74</v>
      </c>
      <c r="D187" t="s">
        <v>71</v>
      </c>
      <c r="E187" t="s">
        <v>72</v>
      </c>
      <c r="F187" t="str">
        <f ca="1">MID(CELL("filename"),SEARCH("[",CELL("filename"))+1,SEARCH("]",CELL("filename"))-SEARCH("[",CELL("filename"))-1)</f>
        <v>PR24-CMA-OC07-ODI-rates-Enhanced-thresholds-v2.xlsx</v>
      </c>
      <c r="G187" t="str">
        <f ca="1">MID(CELL("filename"),SEARCH("[",CELL("filename"))+1,SEARCH("]",CELL("filename"))-SEARCH("[",CELL("filename"))-1)</f>
        <v>PR24-CMA-OC07-ODI-rates-Enhanced-thresholds-v2.xlsx</v>
      </c>
      <c r="H187" t="str">
        <f ca="1">MID(CELL("filename"),SEARCH("[",CELL("filename"))+1,SEARCH("]",CELL("filename"))-SEARCH("[",CELL("filename"))-1)</f>
        <v>PR24-CMA-OC07-ODI-rates-Enhanced-thresholds-v2.xlsx</v>
      </c>
      <c r="I187" t="str">
        <f ca="1">MID(CELL("filename"),SEARCH("[",CELL("filename"))+1,SEARCH("]",CELL("filename"))-SEARCH("[",CELL("filename"))-1)</f>
        <v>PR24-CMA-OC07-ODI-rates-Enhanced-thresholds-v2.xlsx</v>
      </c>
      <c r="J187" t="str">
        <f ca="1">MID(CELL("filename"),SEARCH("[",CELL("filename"))+1,SEARCH("]",CELL("filename"))-SEARCH("[",CELL("filename"))-1)</f>
        <v>PR24-CMA-OC07-ODI-rates-Enhanced-thresholds-v2.xlsx</v>
      </c>
    </row>
    <row r="188" spans="1:10">
      <c r="A188" t="s">
        <v>113</v>
      </c>
      <c r="B188" s="12" t="s">
        <v>75</v>
      </c>
      <c r="C188" s="12" t="s">
        <v>76</v>
      </c>
      <c r="D188" t="s">
        <v>71</v>
      </c>
      <c r="E188" t="s">
        <v>72</v>
      </c>
      <c r="F188" t="s">
        <v>46</v>
      </c>
      <c r="G188" t="s">
        <v>46</v>
      </c>
      <c r="H188" t="s">
        <v>46</v>
      </c>
      <c r="I188" t="s">
        <v>46</v>
      </c>
      <c r="J188" t="s">
        <v>46</v>
      </c>
    </row>
    <row r="189" spans="1:10">
      <c r="A189" t="s">
        <v>113</v>
      </c>
      <c r="B189" s="12" t="s">
        <v>77</v>
      </c>
      <c r="C189" s="12" t="s">
        <v>78</v>
      </c>
      <c r="D189" t="s">
        <v>79</v>
      </c>
      <c r="E189" t="s">
        <v>72</v>
      </c>
    </row>
    <row r="190" spans="1:10">
      <c r="A190" t="s">
        <v>113</v>
      </c>
      <c r="B190" t="s">
        <v>80</v>
      </c>
      <c r="C190" s="12" t="s">
        <v>81</v>
      </c>
      <c r="D190" t="s">
        <v>82</v>
      </c>
      <c r="E190" t="s">
        <v>72</v>
      </c>
      <c r="F190" s="69">
        <f ca="1" xml:space="preserve"> IF( SUMIFS( 'h. Enhanced Thresholds'!D:D, 'h. Enhanced Thresholds'!$C:$C, $A190, 'h. Enhanced Thresholds'!$I:$I, $B190 ) = 0, "##BLANK", SUMIFS( 'h. Enhanced Thresholds'!D:D, 'h. Enhanced Thresholds'!$C:$C, $A190, 'h. Enhanced Thresholds'!$I:$I, $B190 ) )</f>
        <v>1.8444930555555549E-3</v>
      </c>
      <c r="G190" s="69">
        <f ca="1" xml:space="preserve"> IF( SUMIFS( 'h. Enhanced Thresholds'!E:E, 'h. Enhanced Thresholds'!$C:$C, $A190, 'h. Enhanced Thresholds'!$I:$I, $B190 ) = 0, "##BLANK", SUMIFS( 'h. Enhanced Thresholds'!E:E, 'h. Enhanced Thresholds'!$C:$C, $A190, 'h. Enhanced Thresholds'!$I:$I, $B190 ) )</f>
        <v>1.8444930555555549E-3</v>
      </c>
      <c r="H190" s="69">
        <f ca="1" xml:space="preserve"> IF( SUMIFS( 'h. Enhanced Thresholds'!F:F, 'h. Enhanced Thresholds'!$C:$C, $A190, 'h. Enhanced Thresholds'!$I:$I, $B190 ) = 0, "##BLANK", SUMIFS( 'h. Enhanced Thresholds'!F:F, 'h. Enhanced Thresholds'!$C:$C, $A190, 'h. Enhanced Thresholds'!$I:$I, $B190 ) )</f>
        <v>1.8444930555555549E-3</v>
      </c>
      <c r="I190" s="69">
        <f ca="1" xml:space="preserve"> IF( SUMIFS( 'h. Enhanced Thresholds'!G:G, 'h. Enhanced Thresholds'!$C:$C, $A190, 'h. Enhanced Thresholds'!$I:$I, $B190 ) = 0, "##BLANK", SUMIFS( 'h. Enhanced Thresholds'!G:G, 'h. Enhanced Thresholds'!$C:$C, $A190, 'h. Enhanced Thresholds'!$I:$I, $B190 ) )</f>
        <v>1.8444930555555549E-3</v>
      </c>
      <c r="J190" s="69">
        <f ca="1" xml:space="preserve"> IF( SUMIFS( 'h. Enhanced Thresholds'!H:H, 'h. Enhanced Thresholds'!$C:$C, $A190, 'h. Enhanced Thresholds'!$I:$I, $B190 ) = 0, "##BLANK", SUMIFS( 'h. Enhanced Thresholds'!H:H, 'h. Enhanced Thresholds'!$C:$C, $A190, 'h. Enhanced Thresholds'!$I:$I, $B190 ) )</f>
        <v>1.8444930555555549E-3</v>
      </c>
    </row>
    <row r="191" spans="1:10">
      <c r="A191" t="s">
        <v>113</v>
      </c>
      <c r="B191" t="s">
        <v>83</v>
      </c>
      <c r="C191" s="12" t="s">
        <v>84</v>
      </c>
      <c r="D191" t="s">
        <v>85</v>
      </c>
      <c r="E191" t="s">
        <v>72</v>
      </c>
      <c r="F191" s="102">
        <f ca="1" xml:space="preserve"> IF( SUMIFS( 'h. Enhanced Thresholds'!D:D, 'h. Enhanced Thresholds'!$C:$C, $A191, 'h. Enhanced Thresholds'!$I:$I, $B191 ) = 0, "##BLANK", SUMIFS( 'h. Enhanced Thresholds'!D:D, 'h. Enhanced Thresholds'!$C:$C, $A191, 'h. Enhanced Thresholds'!$I:$I, $B191 ) )</f>
        <v>-5.6330321979676246E-3</v>
      </c>
      <c r="G191" s="102">
        <f ca="1" xml:space="preserve"> IF( SUMIFS( 'h. Enhanced Thresholds'!E:E, 'h. Enhanced Thresholds'!$C:$C, $A191, 'h. Enhanced Thresholds'!$I:$I, $B191 ) = 0, "##BLANK", SUMIFS( 'h. Enhanced Thresholds'!E:E, 'h. Enhanced Thresholds'!$C:$C, $A191, 'h. Enhanced Thresholds'!$I:$I, $B191 ) )</f>
        <v>6.0403414568955927E-2</v>
      </c>
      <c r="H191" s="102">
        <f ca="1" xml:space="preserve"> IF( SUMIFS( 'h. Enhanced Thresholds'!F:F, 'h. Enhanced Thresholds'!$C:$C, $A191, 'h. Enhanced Thresholds'!$I:$I, $B191 ) = 0, "##BLANK", SUMIFS( 'h. Enhanced Thresholds'!F:F, 'h. Enhanced Thresholds'!$C:$C, $A191, 'h. Enhanced Thresholds'!$I:$I, $B191 ) )</f>
        <v>0.13142675341969778</v>
      </c>
      <c r="I191" s="102">
        <f ca="1" xml:space="preserve"> IF( SUMIFS( 'h. Enhanced Thresholds'!G:G, 'h. Enhanced Thresholds'!$C:$C, $A191, 'h. Enhanced Thresholds'!$I:$I, $B191 ) = 0, "##BLANK", SUMIFS( 'h. Enhanced Thresholds'!G:G, 'h. Enhanced Thresholds'!$C:$C, $A191, 'h. Enhanced Thresholds'!$I:$I, $B191 ) )</f>
        <v>0.20001911608605782</v>
      </c>
      <c r="J191" s="102">
        <f ca="1" xml:space="preserve"> IF( SUMIFS( 'h. Enhanced Thresholds'!H:H, 'h. Enhanced Thresholds'!$C:$C, $A191, 'h. Enhanced Thresholds'!$I:$I, $B191 ) = 0, "##BLANK", SUMIFS( 'h. Enhanced Thresholds'!H:H, 'h. Enhanced Thresholds'!$C:$C, $A191, 'h. Enhanced Thresholds'!$I:$I, $B191 ) )</f>
        <v>0.26561417207117788</v>
      </c>
    </row>
    <row r="192" spans="1:10">
      <c r="A192" t="s">
        <v>113</v>
      </c>
      <c r="B192" t="s">
        <v>86</v>
      </c>
      <c r="C192" s="12" t="s">
        <v>87</v>
      </c>
      <c r="D192" t="s">
        <v>85</v>
      </c>
      <c r="E192" t="s">
        <v>72</v>
      </c>
      <c r="F192" s="102">
        <f xml:space="preserve"> IF( SUMIFS( 'h. Enhanced Thresholds'!D:D, 'h. Enhanced Thresholds'!$C:$C, $A192, 'h. Enhanced Thresholds'!$I:$I, $B192 ) = 0, "##BLANK", SUMIFS( 'h. Enhanced Thresholds'!D:D, 'h. Enhanced Thresholds'!$C:$C, $A192, 'h. Enhanced Thresholds'!$I:$I, $B192 ) )</f>
        <v>5.599863976422581E-2</v>
      </c>
      <c r="G192" s="102">
        <f xml:space="preserve"> IF( SUMIFS( 'h. Enhanced Thresholds'!E:E, 'h. Enhanced Thresholds'!$C:$C, $A192, 'h. Enhanced Thresholds'!$I:$I, $B192 ) = 0, "##BLANK", SUMIFS( 'h. Enhanced Thresholds'!E:E, 'h. Enhanced Thresholds'!$C:$C, $A192, 'h. Enhanced Thresholds'!$I:$I, $B192 ) )</f>
        <v>8.8621627748809662E-2</v>
      </c>
      <c r="H192" s="102">
        <f xml:space="preserve"> IF( SUMIFS( 'h. Enhanced Thresholds'!F:F, 'h. Enhanced Thresholds'!$C:$C, $A192, 'h. Enhanced Thresholds'!$I:$I, $B192 ) = 0, "##BLANK", SUMIFS( 'h. Enhanced Thresholds'!F:F, 'h. Enhanced Thresholds'!$C:$C, $A192, 'h. Enhanced Thresholds'!$I:$I, $B192 ) )</f>
        <v>0.12282180911357965</v>
      </c>
      <c r="I192" s="102">
        <f xml:space="preserve"> IF( SUMIFS( 'h. Enhanced Thresholds'!G:G, 'h. Enhanced Thresholds'!$C:$C, $A192, 'h. Enhanced Thresholds'!$I:$I, $B192 ) = 0, "##BLANK", SUMIFS( 'h. Enhanced Thresholds'!G:G, 'h. Enhanced Thresholds'!$C:$C, $A192, 'h. Enhanced Thresholds'!$I:$I, $B192 ) )</f>
        <v>0.14432849693946959</v>
      </c>
      <c r="J192" s="102">
        <f xml:space="preserve"> IF( SUMIFS( 'h. Enhanced Thresholds'!H:H, 'h. Enhanced Thresholds'!$C:$C, $A192, 'h. Enhanced Thresholds'!$I:$I, $B192 ) = 0, "##BLANK", SUMIFS( 'h. Enhanced Thresholds'!H:H, 'h. Enhanced Thresholds'!$C:$C, $A192, 'h. Enhanced Thresholds'!$I:$I, $B192 ) )</f>
        <v>0.16258059396962143</v>
      </c>
    </row>
    <row r="193" spans="1:10">
      <c r="A193" t="s">
        <v>113</v>
      </c>
      <c r="B193" t="s">
        <v>88</v>
      </c>
      <c r="C193" s="12" t="s">
        <v>89</v>
      </c>
      <c r="D193" t="s">
        <v>79</v>
      </c>
      <c r="E193" t="s">
        <v>72</v>
      </c>
      <c r="F193" s="70" t="str">
        <f xml:space="preserve"> IF( SUMIFS( 'h. Enhanced Thresholds'!D:D, 'h. Enhanced Thresholds'!$C:$C, $A193, 'h. Enhanced Thresholds'!$I:$I, $B193 ) = 0, "##BLANK", SUMIFS( 'h. Enhanced Thresholds'!D:D, 'h. Enhanced Thresholds'!$C:$C, $A193, 'h. Enhanced Thresholds'!$I:$I, $B193 ) )</f>
        <v>##BLANK</v>
      </c>
      <c r="G193" s="70" t="str">
        <f xml:space="preserve"> IF( SUMIFS( 'h. Enhanced Thresholds'!E:E, 'h. Enhanced Thresholds'!$C:$C, $A193, 'h. Enhanced Thresholds'!$I:$I, $B193 ) = 0, "##BLANK", SUMIFS( 'h. Enhanced Thresholds'!E:E, 'h. Enhanced Thresholds'!$C:$C, $A193, 'h. Enhanced Thresholds'!$I:$I, $B193 ) )</f>
        <v>##BLANK</v>
      </c>
      <c r="H193" s="70" t="str">
        <f xml:space="preserve"> IF( SUMIFS( 'h. Enhanced Thresholds'!F:F, 'h. Enhanced Thresholds'!$C:$C, $A193, 'h. Enhanced Thresholds'!$I:$I, $B193 ) = 0, "##BLANK", SUMIFS( 'h. Enhanced Thresholds'!F:F, 'h. Enhanced Thresholds'!$C:$C, $A193, 'h. Enhanced Thresholds'!$I:$I, $B193 ) )</f>
        <v>##BLANK</v>
      </c>
      <c r="I193" s="70" t="str">
        <f xml:space="preserve"> IF( SUMIFS( 'h. Enhanced Thresholds'!G:G, 'h. Enhanced Thresholds'!$C:$C, $A193, 'h. Enhanced Thresholds'!$I:$I, $B193 ) = 0, "##BLANK", SUMIFS( 'h. Enhanced Thresholds'!G:G, 'h. Enhanced Thresholds'!$C:$C, $A193, 'h. Enhanced Thresholds'!$I:$I, $B193 ) )</f>
        <v>##BLANK</v>
      </c>
      <c r="J193" s="70" t="str">
        <f xml:space="preserve"> IF( SUMIFS( 'h. Enhanced Thresholds'!H:H, 'h. Enhanced Thresholds'!$C:$C, $A193, 'h. Enhanced Thresholds'!$I:$I, $B193 ) = 0, "##BLANK", SUMIFS( 'h. Enhanced Thresholds'!H:H, 'h. Enhanced Thresholds'!$C:$C, $A193, 'h. Enhanced Thresholds'!$I:$I, $B193 ) )</f>
        <v>##BLANK</v>
      </c>
    </row>
    <row r="194" spans="1:10">
      <c r="A194" t="s">
        <v>113</v>
      </c>
      <c r="B194" t="s">
        <v>90</v>
      </c>
      <c r="C194" s="12" t="s">
        <v>91</v>
      </c>
      <c r="D194" t="s">
        <v>79</v>
      </c>
      <c r="E194" t="s">
        <v>72</v>
      </c>
      <c r="F194" s="70" t="str">
        <f xml:space="preserve"> IF( SUMIFS( 'h. Enhanced Thresholds'!D:D, 'h. Enhanced Thresholds'!$C:$C, $A194, 'h. Enhanced Thresholds'!$I:$I, $B194 ) = 0, "##BLANK", SUMIFS( 'h. Enhanced Thresholds'!D:D, 'h. Enhanced Thresholds'!$C:$C, $A194, 'h. Enhanced Thresholds'!$I:$I, $B194 ) )</f>
        <v>##BLANK</v>
      </c>
      <c r="G194" s="70" t="str">
        <f xml:space="preserve"> IF( SUMIFS( 'h. Enhanced Thresholds'!E:E, 'h. Enhanced Thresholds'!$C:$C, $A194, 'h. Enhanced Thresholds'!$I:$I, $B194 ) = 0, "##BLANK", SUMIFS( 'h. Enhanced Thresholds'!E:E, 'h. Enhanced Thresholds'!$C:$C, $A194, 'h. Enhanced Thresholds'!$I:$I, $B194 ) )</f>
        <v>##BLANK</v>
      </c>
      <c r="H194" s="70" t="str">
        <f xml:space="preserve"> IF( SUMIFS( 'h. Enhanced Thresholds'!F:F, 'h. Enhanced Thresholds'!$C:$C, $A194, 'h. Enhanced Thresholds'!$I:$I, $B194 ) = 0, "##BLANK", SUMIFS( 'h. Enhanced Thresholds'!F:F, 'h. Enhanced Thresholds'!$C:$C, $A194, 'h. Enhanced Thresholds'!$I:$I, $B194 ) )</f>
        <v>##BLANK</v>
      </c>
      <c r="I194" s="70" t="str">
        <f xml:space="preserve"> IF( SUMIFS( 'h. Enhanced Thresholds'!G:G, 'h. Enhanced Thresholds'!$C:$C, $A194, 'h. Enhanced Thresholds'!$I:$I, $B194 ) = 0, "##BLANK", SUMIFS( 'h. Enhanced Thresholds'!G:G, 'h. Enhanced Thresholds'!$C:$C, $A194, 'h. Enhanced Thresholds'!$I:$I, $B194 ) )</f>
        <v>##BLANK</v>
      </c>
      <c r="J194" s="70" t="str">
        <f xml:space="preserve"> IF( SUMIFS( 'h. Enhanced Thresholds'!H:H, 'h. Enhanced Thresholds'!$C:$C, $A194, 'h. Enhanced Thresholds'!$I:$I, $B194 ) = 0, "##BLANK", SUMIFS( 'h. Enhanced Thresholds'!H:H, 'h. Enhanced Thresholds'!$C:$C, $A194, 'h. Enhanced Thresholds'!$I:$I, $B194 ) )</f>
        <v>##BLANK</v>
      </c>
    </row>
    <row r="195" spans="1:10">
      <c r="A195" t="s">
        <v>113</v>
      </c>
      <c r="B195" t="s">
        <v>92</v>
      </c>
      <c r="C195" s="12" t="s">
        <v>93</v>
      </c>
      <c r="D195" t="s">
        <v>85</v>
      </c>
      <c r="E195" t="s">
        <v>72</v>
      </c>
      <c r="F195" s="102" t="str">
        <f xml:space="preserve"> IF( SUMIFS( 'h. Enhanced Thresholds'!D:D, 'h. Enhanced Thresholds'!$C:$C, $A195, 'h. Enhanced Thresholds'!$I:$I, $B195 ) = 0, "##BLANK", SUMIFS( 'h. Enhanced Thresholds'!D:D, 'h. Enhanced Thresholds'!$C:$C, $A195, 'h. Enhanced Thresholds'!$I:$I, $B195 ) )</f>
        <v>##BLANK</v>
      </c>
      <c r="G195" s="102" t="str">
        <f xml:space="preserve"> IF( SUMIFS( 'h. Enhanced Thresholds'!E:E, 'h. Enhanced Thresholds'!$C:$C, $A195, 'h. Enhanced Thresholds'!$I:$I, $B195 ) = 0, "##BLANK", SUMIFS( 'h. Enhanced Thresholds'!E:E, 'h. Enhanced Thresholds'!$C:$C, $A195, 'h. Enhanced Thresholds'!$I:$I, $B195 ) )</f>
        <v>##BLANK</v>
      </c>
      <c r="H195" s="102" t="str">
        <f xml:space="preserve"> IF( SUMIFS( 'h. Enhanced Thresholds'!F:F, 'h. Enhanced Thresholds'!$C:$C, $A195, 'h. Enhanced Thresholds'!$I:$I, $B195 ) = 0, "##BLANK", SUMIFS( 'h. Enhanced Thresholds'!F:F, 'h. Enhanced Thresholds'!$C:$C, $A195, 'h. Enhanced Thresholds'!$I:$I, $B195 ) )</f>
        <v>##BLANK</v>
      </c>
      <c r="I195" s="102" t="str">
        <f xml:space="preserve"> IF( SUMIFS( 'h. Enhanced Thresholds'!G:G, 'h. Enhanced Thresholds'!$C:$C, $A195, 'h. Enhanced Thresholds'!$I:$I, $B195 ) = 0, "##BLANK", SUMIFS( 'h. Enhanced Thresholds'!G:G, 'h. Enhanced Thresholds'!$C:$C, $A195, 'h. Enhanced Thresholds'!$I:$I, $B195 ) )</f>
        <v>##BLANK</v>
      </c>
      <c r="J195" s="102" t="str">
        <f xml:space="preserve"> IF( SUMIFS( 'h. Enhanced Thresholds'!H:H, 'h. Enhanced Thresholds'!$C:$C, $A195, 'h. Enhanced Thresholds'!$I:$I, $B195 ) = 0, "##BLANK", SUMIFS( 'h. Enhanced Thresholds'!H:H, 'h. Enhanced Thresholds'!$C:$C, $A195, 'h. Enhanced Thresholds'!$I:$I, $B195 ) )</f>
        <v>##BLANK</v>
      </c>
    </row>
    <row r="196" spans="1:10">
      <c r="A196" t="s">
        <v>113</v>
      </c>
      <c r="B196" t="s">
        <v>94</v>
      </c>
      <c r="C196" s="12" t="s">
        <v>95</v>
      </c>
      <c r="D196" t="s">
        <v>85</v>
      </c>
      <c r="E196" t="s">
        <v>72</v>
      </c>
      <c r="F196" s="102" t="str">
        <f xml:space="preserve"> IF( SUMIFS( 'h. Enhanced Thresholds'!D:D, 'h. Enhanced Thresholds'!$C:$C, $A196, 'h. Enhanced Thresholds'!$I:$I, $B196 ) = 0, "##BLANK", SUMIFS( 'h. Enhanced Thresholds'!D:D, 'h. Enhanced Thresholds'!$C:$C, $A196, 'h. Enhanced Thresholds'!$I:$I, $B196 ) )</f>
        <v>##BLANK</v>
      </c>
      <c r="G196" s="102" t="str">
        <f xml:space="preserve"> IF( SUMIFS( 'h. Enhanced Thresholds'!E:E, 'h. Enhanced Thresholds'!$C:$C, $A196, 'h. Enhanced Thresholds'!$I:$I, $B196 ) = 0, "##BLANK", SUMIFS( 'h. Enhanced Thresholds'!E:E, 'h. Enhanced Thresholds'!$C:$C, $A196, 'h. Enhanced Thresholds'!$I:$I, $B196 ) )</f>
        <v>##BLANK</v>
      </c>
      <c r="H196" s="102" t="str">
        <f xml:space="preserve"> IF( SUMIFS( 'h. Enhanced Thresholds'!F:F, 'h. Enhanced Thresholds'!$C:$C, $A196, 'h. Enhanced Thresholds'!$I:$I, $B196 ) = 0, "##BLANK", SUMIFS( 'h. Enhanced Thresholds'!F:F, 'h. Enhanced Thresholds'!$C:$C, $A196, 'h. Enhanced Thresholds'!$I:$I, $B196 ) )</f>
        <v>##BLANK</v>
      </c>
      <c r="I196" s="102" t="str">
        <f xml:space="preserve"> IF( SUMIFS( 'h. Enhanced Thresholds'!G:G, 'h. Enhanced Thresholds'!$C:$C, $A196, 'h. Enhanced Thresholds'!$I:$I, $B196 ) = 0, "##BLANK", SUMIFS( 'h. Enhanced Thresholds'!G:G, 'h. Enhanced Thresholds'!$C:$C, $A196, 'h. Enhanced Thresholds'!$I:$I, $B196 ) )</f>
        <v>##BLANK</v>
      </c>
      <c r="J196" s="102" t="str">
        <f xml:space="preserve"> IF( SUMIFS( 'h. Enhanced Thresholds'!H:H, 'h. Enhanced Thresholds'!$C:$C, $A196, 'h. Enhanced Thresholds'!$I:$I, $B196 ) = 0, "##BLANK", SUMIFS( 'h. Enhanced Thresholds'!H:H, 'h. Enhanced Thresholds'!$C:$C, $A196, 'h. Enhanced Thresholds'!$I:$I, $B196 ) )</f>
        <v>##BLANK</v>
      </c>
    </row>
    <row r="197" spans="1:10">
      <c r="A197" t="s">
        <v>113</v>
      </c>
      <c r="B197" t="s">
        <v>96</v>
      </c>
      <c r="C197" s="12" t="s">
        <v>97</v>
      </c>
      <c r="D197" t="s">
        <v>85</v>
      </c>
      <c r="E197" t="s">
        <v>72</v>
      </c>
      <c r="F197" s="102" t="str">
        <f xml:space="preserve"> IF( SUMIFS( 'h. Enhanced Thresholds'!D:D, 'h. Enhanced Thresholds'!$C:$C, $A197, 'h. Enhanced Thresholds'!$I:$I, $B197 ) = 0, "##BLANK", SUMIFS( 'h. Enhanced Thresholds'!D:D, 'h. Enhanced Thresholds'!$C:$C, $A197, 'h. Enhanced Thresholds'!$I:$I, $B197 ) )</f>
        <v>##BLANK</v>
      </c>
      <c r="G197" s="102" t="str">
        <f xml:space="preserve"> IF( SUMIFS( 'h. Enhanced Thresholds'!E:E, 'h. Enhanced Thresholds'!$C:$C, $A197, 'h. Enhanced Thresholds'!$I:$I, $B197 ) = 0, "##BLANK", SUMIFS( 'h. Enhanced Thresholds'!E:E, 'h. Enhanced Thresholds'!$C:$C, $A197, 'h. Enhanced Thresholds'!$I:$I, $B197 ) )</f>
        <v>##BLANK</v>
      </c>
      <c r="H197" s="102" t="str">
        <f xml:space="preserve"> IF( SUMIFS( 'h. Enhanced Thresholds'!F:F, 'h. Enhanced Thresholds'!$C:$C, $A197, 'h. Enhanced Thresholds'!$I:$I, $B197 ) = 0, "##BLANK", SUMIFS( 'h. Enhanced Thresholds'!F:F, 'h. Enhanced Thresholds'!$C:$C, $A197, 'h. Enhanced Thresholds'!$I:$I, $B197 ) )</f>
        <v>##BLANK</v>
      </c>
      <c r="I197" s="102" t="str">
        <f xml:space="preserve"> IF( SUMIFS( 'h. Enhanced Thresholds'!G:G, 'h. Enhanced Thresholds'!$C:$C, $A197, 'h. Enhanced Thresholds'!$I:$I, $B197 ) = 0, "##BLANK", SUMIFS( 'h. Enhanced Thresholds'!G:G, 'h. Enhanced Thresholds'!$C:$C, $A197, 'h. Enhanced Thresholds'!$I:$I, $B197 ) )</f>
        <v>##BLANK</v>
      </c>
      <c r="J197" s="102" t="str">
        <f xml:space="preserve"> IF( SUMIFS( 'h. Enhanced Thresholds'!H:H, 'h. Enhanced Thresholds'!$C:$C, $A197, 'h. Enhanced Thresholds'!$I:$I, $B197 ) = 0, "##BLANK", SUMIFS( 'h. Enhanced Thresholds'!H:H, 'h. Enhanced Thresholds'!$C:$C, $A197, 'h. Enhanced Thresholds'!$I:$I, $B197 ) )</f>
        <v>##BLANK</v>
      </c>
    </row>
    <row r="198" spans="1:10">
      <c r="A198" t="s">
        <v>113</v>
      </c>
      <c r="B198" t="s">
        <v>98</v>
      </c>
      <c r="C198" s="12" t="s">
        <v>99</v>
      </c>
      <c r="D198" t="s">
        <v>85</v>
      </c>
      <c r="E198" t="s">
        <v>72</v>
      </c>
      <c r="F198" s="102" t="str">
        <f xml:space="preserve"> IF( SUMIFS( 'h. Enhanced Thresholds'!D:D, 'h. Enhanced Thresholds'!$C:$C, $A198, 'h. Enhanced Thresholds'!$I:$I, $B198 ) = 0, "##BLANK", SUMIFS( 'h. Enhanced Thresholds'!D:D, 'h. Enhanced Thresholds'!$C:$C, $A198, 'h. Enhanced Thresholds'!$I:$I, $B198 ) )</f>
        <v>##BLANK</v>
      </c>
      <c r="G198" s="102" t="str">
        <f xml:space="preserve"> IF( SUMIFS( 'h. Enhanced Thresholds'!E:E, 'h. Enhanced Thresholds'!$C:$C, $A198, 'h. Enhanced Thresholds'!$I:$I, $B198 ) = 0, "##BLANK", SUMIFS( 'h. Enhanced Thresholds'!E:E, 'h. Enhanced Thresholds'!$C:$C, $A198, 'h. Enhanced Thresholds'!$I:$I, $B198 ) )</f>
        <v>##BLANK</v>
      </c>
      <c r="H198" s="102" t="str">
        <f xml:space="preserve"> IF( SUMIFS( 'h. Enhanced Thresholds'!F:F, 'h. Enhanced Thresholds'!$C:$C, $A198, 'h. Enhanced Thresholds'!$I:$I, $B198 ) = 0, "##BLANK", SUMIFS( 'h. Enhanced Thresholds'!F:F, 'h. Enhanced Thresholds'!$C:$C, $A198, 'h. Enhanced Thresholds'!$I:$I, $B198 ) )</f>
        <v>##BLANK</v>
      </c>
      <c r="I198" s="102" t="str">
        <f xml:space="preserve"> IF( SUMIFS( 'h. Enhanced Thresholds'!G:G, 'h. Enhanced Thresholds'!$C:$C, $A198, 'h. Enhanced Thresholds'!$I:$I, $B198 ) = 0, "##BLANK", SUMIFS( 'h. Enhanced Thresholds'!G:G, 'h. Enhanced Thresholds'!$C:$C, $A198, 'h. Enhanced Thresholds'!$I:$I, $B198 ) )</f>
        <v>##BLANK</v>
      </c>
      <c r="J198" s="102" t="str">
        <f xml:space="preserve"> IF( SUMIFS( 'h. Enhanced Thresholds'!H:H, 'h. Enhanced Thresholds'!$C:$C, $A198, 'h. Enhanced Thresholds'!$I:$I, $B198 ) = 0, "##BLANK", SUMIFS( 'h. Enhanced Thresholds'!H:H, 'h. Enhanced Thresholds'!$C:$C, $A198, 'h. Enhanced Thresholds'!$I:$I, $B198 ) )</f>
        <v>##BLANK</v>
      </c>
    </row>
    <row r="199" spans="1:10">
      <c r="A199" t="s">
        <v>114</v>
      </c>
      <c r="B199" s="12" t="s">
        <v>69</v>
      </c>
      <c r="C199" s="12" t="s">
        <v>70</v>
      </c>
      <c r="D199" t="s">
        <v>71</v>
      </c>
      <c r="E199" t="s">
        <v>72</v>
      </c>
      <c r="F199" t="str">
        <f ca="1">CONCATENATE("[…]", TEXT(NOW(),"dd/mm/yyy hh:mm:ss"))</f>
        <v>[…]02/04/2026 16:21:08</v>
      </c>
      <c r="G199" t="str">
        <f ca="1">CONCATENATE("[…]", TEXT(NOW(),"dd/mm/yyy hh:mm:ss"))</f>
        <v>[…]02/04/2026 16:21:08</v>
      </c>
      <c r="H199" t="str">
        <f ca="1">CONCATENATE("[…]", TEXT(NOW(),"dd/mm/yyy hh:mm:ss"))</f>
        <v>[…]02/04/2026 16:21:08</v>
      </c>
      <c r="I199" t="str">
        <f ca="1">CONCATENATE("[…]", TEXT(NOW(),"dd/mm/yyy hh:mm:ss"))</f>
        <v>[…]02/04/2026 16:21:08</v>
      </c>
      <c r="J199" t="str">
        <f ca="1">CONCATENATE("[…]", TEXT(NOW(),"dd/mm/yyy hh:mm:ss"))</f>
        <v>[…]02/04/2026 16:21:08</v>
      </c>
    </row>
    <row r="200" spans="1:10">
      <c r="A200" t="s">
        <v>114</v>
      </c>
      <c r="B200" s="12" t="s">
        <v>73</v>
      </c>
      <c r="C200" s="12" t="s">
        <v>74</v>
      </c>
      <c r="D200" t="s">
        <v>71</v>
      </c>
      <c r="E200" t="s">
        <v>72</v>
      </c>
      <c r="F200" t="str">
        <f ca="1">MID(CELL("filename"),SEARCH("[",CELL("filename"))+1,SEARCH("]",CELL("filename"))-SEARCH("[",CELL("filename"))-1)</f>
        <v>PR24-CMA-OC07-ODI-rates-Enhanced-thresholds-v2.xlsx</v>
      </c>
      <c r="G200" t="str">
        <f ca="1">MID(CELL("filename"),SEARCH("[",CELL("filename"))+1,SEARCH("]",CELL("filename"))-SEARCH("[",CELL("filename"))-1)</f>
        <v>PR24-CMA-OC07-ODI-rates-Enhanced-thresholds-v2.xlsx</v>
      </c>
      <c r="H200" t="str">
        <f ca="1">MID(CELL("filename"),SEARCH("[",CELL("filename"))+1,SEARCH("]",CELL("filename"))-SEARCH("[",CELL("filename"))-1)</f>
        <v>PR24-CMA-OC07-ODI-rates-Enhanced-thresholds-v2.xlsx</v>
      </c>
      <c r="I200" t="str">
        <f ca="1">MID(CELL("filename"),SEARCH("[",CELL("filename"))+1,SEARCH("]",CELL("filename"))-SEARCH("[",CELL("filename"))-1)</f>
        <v>PR24-CMA-OC07-ODI-rates-Enhanced-thresholds-v2.xlsx</v>
      </c>
      <c r="J200" t="str">
        <f ca="1">MID(CELL("filename"),SEARCH("[",CELL("filename"))+1,SEARCH("]",CELL("filename"))-SEARCH("[",CELL("filename"))-1)</f>
        <v>PR24-CMA-OC07-ODI-rates-Enhanced-thresholds-v2.xlsx</v>
      </c>
    </row>
    <row r="201" spans="1:10">
      <c r="A201" t="s">
        <v>114</v>
      </c>
      <c r="B201" s="12" t="s">
        <v>75</v>
      </c>
      <c r="C201" s="12" t="s">
        <v>76</v>
      </c>
      <c r="D201" t="s">
        <v>71</v>
      </c>
      <c r="E201" t="s">
        <v>72</v>
      </c>
      <c r="F201" t="s">
        <v>46</v>
      </c>
      <c r="G201" t="s">
        <v>46</v>
      </c>
      <c r="H201" t="s">
        <v>46</v>
      </c>
      <c r="I201" t="s">
        <v>46</v>
      </c>
      <c r="J201" t="s">
        <v>46</v>
      </c>
    </row>
    <row r="202" spans="1:10">
      <c r="A202" t="s">
        <v>114</v>
      </c>
      <c r="B202" s="12" t="s">
        <v>77</v>
      </c>
      <c r="C202" s="12" t="s">
        <v>78</v>
      </c>
      <c r="D202" t="s">
        <v>79</v>
      </c>
      <c r="E202" t="s">
        <v>72</v>
      </c>
    </row>
    <row r="203" spans="1:10">
      <c r="A203" t="s">
        <v>114</v>
      </c>
      <c r="B203" t="s">
        <v>80</v>
      </c>
      <c r="C203" s="12" t="s">
        <v>81</v>
      </c>
      <c r="D203" t="s">
        <v>82</v>
      </c>
      <c r="E203" t="s">
        <v>72</v>
      </c>
      <c r="F203" s="69">
        <f ca="1" xml:space="preserve"> IF( SUMIFS( 'h. Enhanced Thresholds'!D:D, 'h. Enhanced Thresholds'!$C:$C, $A203, 'h. Enhanced Thresholds'!$I:$I, $B203 ) = 0, "##BLANK", SUMIFS( 'h. Enhanced Thresholds'!D:D, 'h. Enhanced Thresholds'!$C:$C, $A203, 'h. Enhanced Thresholds'!$I:$I, $B203 ) )</f>
        <v>1.8444930555555549E-3</v>
      </c>
      <c r="G203" s="69">
        <f ca="1" xml:space="preserve"> IF( SUMIFS( 'h. Enhanced Thresholds'!E:E, 'h. Enhanced Thresholds'!$C:$C, $A203, 'h. Enhanced Thresholds'!$I:$I, $B203 ) = 0, "##BLANK", SUMIFS( 'h. Enhanced Thresholds'!E:E, 'h. Enhanced Thresholds'!$C:$C, $A203, 'h. Enhanced Thresholds'!$I:$I, $B203 ) )</f>
        <v>1.8444930555555549E-3</v>
      </c>
      <c r="H203" s="69">
        <f ca="1" xml:space="preserve"> IF( SUMIFS( 'h. Enhanced Thresholds'!F:F, 'h. Enhanced Thresholds'!$C:$C, $A203, 'h. Enhanced Thresholds'!$I:$I, $B203 ) = 0, "##BLANK", SUMIFS( 'h. Enhanced Thresholds'!F:F, 'h. Enhanced Thresholds'!$C:$C, $A203, 'h. Enhanced Thresholds'!$I:$I, $B203 ) )</f>
        <v>1.8444930555555549E-3</v>
      </c>
      <c r="I203" s="69">
        <f ca="1" xml:space="preserve"> IF( SUMIFS( 'h. Enhanced Thresholds'!G:G, 'h. Enhanced Thresholds'!$C:$C, $A203, 'h. Enhanced Thresholds'!$I:$I, $B203 ) = 0, "##BLANK", SUMIFS( 'h. Enhanced Thresholds'!G:G, 'h. Enhanced Thresholds'!$C:$C, $A203, 'h. Enhanced Thresholds'!$I:$I, $B203 ) )</f>
        <v>1.8444930555555549E-3</v>
      </c>
      <c r="J203" s="69">
        <f ca="1" xml:space="preserve"> IF( SUMIFS( 'h. Enhanced Thresholds'!H:H, 'h. Enhanced Thresholds'!$C:$C, $A203, 'h. Enhanced Thresholds'!$I:$I, $B203 ) = 0, "##BLANK", SUMIFS( 'h. Enhanced Thresholds'!H:H, 'h. Enhanced Thresholds'!$C:$C, $A203, 'h. Enhanced Thresholds'!$I:$I, $B203 ) )</f>
        <v>1.8444930555555549E-3</v>
      </c>
    </row>
    <row r="204" spans="1:10">
      <c r="A204" t="s">
        <v>114</v>
      </c>
      <c r="B204" t="s">
        <v>83</v>
      </c>
      <c r="C204" s="12" t="s">
        <v>84</v>
      </c>
      <c r="D204" t="s">
        <v>85</v>
      </c>
      <c r="E204" t="s">
        <v>72</v>
      </c>
      <c r="F204" s="102">
        <f ca="1" xml:space="preserve"> IF( SUMIFS( 'h. Enhanced Thresholds'!D:D, 'h. Enhanced Thresholds'!$C:$C, $A204, 'h. Enhanced Thresholds'!$I:$I, $B204 ) = 0, "##BLANK", SUMIFS( 'h. Enhanced Thresholds'!D:D, 'h. Enhanced Thresholds'!$C:$C, $A204, 'h. Enhanced Thresholds'!$I:$I, $B204 ) )</f>
        <v>0.17177142643095289</v>
      </c>
      <c r="G204" s="102">
        <f ca="1" xml:space="preserve"> IF( SUMIFS( 'h. Enhanced Thresholds'!E:E, 'h. Enhanced Thresholds'!$C:$C, $A204, 'h. Enhanced Thresholds'!$I:$I, $B204 ) = 0, "##BLANK", SUMIFS( 'h. Enhanced Thresholds'!E:E, 'h. Enhanced Thresholds'!$C:$C, $A204, 'h. Enhanced Thresholds'!$I:$I, $B204 ) )</f>
        <v>0.21277286710691723</v>
      </c>
      <c r="H204" s="102">
        <f ca="1" xml:space="preserve"> IF( SUMIFS( 'h. Enhanced Thresholds'!F:F, 'h. Enhanced Thresholds'!$C:$C, $A204, 'h. Enhanced Thresholds'!$I:$I, $B204 ) = 0, "##BLANK", SUMIFS( 'h. Enhanced Thresholds'!F:F, 'h. Enhanced Thresholds'!$C:$C, $A204, 'h. Enhanced Thresholds'!$I:$I, $B204 ) )</f>
        <v>0.25703034697192562</v>
      </c>
      <c r="I204" s="102">
        <f ca="1" xml:space="preserve"> IF( SUMIFS( 'h. Enhanced Thresholds'!G:G, 'h. Enhanced Thresholds'!$C:$C, $A204, 'h. Enhanced Thresholds'!$I:$I, $B204 ) = 0, "##BLANK", SUMIFS( 'h. Enhanced Thresholds'!G:G, 'h. Enhanced Thresholds'!$C:$C, $A204, 'h. Enhanced Thresholds'!$I:$I, $B204 ) )</f>
        <v>0.29548177366159656</v>
      </c>
      <c r="J204" s="102">
        <f ca="1" xml:space="preserve"> IF( SUMIFS( 'h. Enhanced Thresholds'!H:H, 'h. Enhanced Thresholds'!$C:$C, $A204, 'h. Enhanced Thresholds'!$I:$I, $B204 ) = 0, "##BLANK", SUMIFS( 'h. Enhanced Thresholds'!H:H, 'h. Enhanced Thresholds'!$C:$C, $A204, 'h. Enhanced Thresholds'!$I:$I, $B204 ) )</f>
        <v>0.33339849272492772</v>
      </c>
    </row>
    <row r="205" spans="1:10">
      <c r="A205" t="s">
        <v>114</v>
      </c>
      <c r="B205" t="s">
        <v>86</v>
      </c>
      <c r="C205" s="12" t="s">
        <v>87</v>
      </c>
      <c r="D205" t="s">
        <v>85</v>
      </c>
      <c r="E205" t="s">
        <v>72</v>
      </c>
      <c r="F205" s="102">
        <f xml:space="preserve"> IF( SUMIFS( 'h. Enhanced Thresholds'!D:D, 'h. Enhanced Thresholds'!$C:$C, $A205, 'h. Enhanced Thresholds'!$I:$I, $B205 ) = 0, "##BLANK", SUMIFS( 'h. Enhanced Thresholds'!D:D, 'h. Enhanced Thresholds'!$C:$C, $A205, 'h. Enhanced Thresholds'!$I:$I, $B205 ) )</f>
        <v>-1.5308324768756432E-2</v>
      </c>
      <c r="G205" s="102">
        <f xml:space="preserve"> IF( SUMIFS( 'h. Enhanced Thresholds'!E:E, 'h. Enhanced Thresholds'!$C:$C, $A205, 'h. Enhanced Thresholds'!$I:$I, $B205 ) = 0, "##BLANK", SUMIFS( 'h. Enhanced Thresholds'!E:E, 'h. Enhanced Thresholds'!$C:$C, $A205, 'h. Enhanced Thresholds'!$I:$I, $B205 ) )</f>
        <v>7.0837615621789363E-3</v>
      </c>
      <c r="H205" s="102">
        <f xml:space="preserve"> IF( SUMIFS( 'h. Enhanced Thresholds'!F:F, 'h. Enhanced Thresholds'!$C:$C, $A205, 'h. Enhanced Thresholds'!$I:$I, $B205 ) = 0, "##BLANK", SUMIFS( 'h. Enhanced Thresholds'!F:F, 'h. Enhanced Thresholds'!$C:$C, $A205, 'h. Enhanced Thresholds'!$I:$I, $B205 ) )</f>
        <v>2.4766187050359822E-2</v>
      </c>
      <c r="I205" s="102">
        <f xml:space="preserve"> IF( SUMIFS( 'h. Enhanced Thresholds'!G:G, 'h. Enhanced Thresholds'!$C:$C, $A205, 'h. Enhanced Thresholds'!$I:$I, $B205 ) = 0, "##BLANK", SUMIFS( 'h. Enhanced Thresholds'!G:G, 'h. Enhanced Thresholds'!$C:$C, $A205, 'h. Enhanced Thresholds'!$I:$I, $B205 ) )</f>
        <v>3.5483042137718579E-2</v>
      </c>
      <c r="J205" s="102">
        <f xml:space="preserve"> IF( SUMIFS( 'h. Enhanced Thresholds'!H:H, 'h. Enhanced Thresholds'!$C:$C, $A205, 'h. Enhanced Thresholds'!$I:$I, $B205 ) = 0, "##BLANK", SUMIFS( 'h. Enhanced Thresholds'!H:H, 'h. Enhanced Thresholds'!$C:$C, $A205, 'h. Enhanced Thresholds'!$I:$I, $B205 ) )</f>
        <v>4.9190647482014405E-2</v>
      </c>
    </row>
    <row r="206" spans="1:10">
      <c r="A206" t="s">
        <v>114</v>
      </c>
      <c r="B206" t="s">
        <v>88</v>
      </c>
      <c r="C206" s="12" t="s">
        <v>89</v>
      </c>
      <c r="D206" t="s">
        <v>79</v>
      </c>
      <c r="E206" t="s">
        <v>72</v>
      </c>
      <c r="F206" s="70" t="str">
        <f xml:space="preserve"> IF( SUMIFS( 'h. Enhanced Thresholds'!D:D, 'h. Enhanced Thresholds'!$C:$C, $A206, 'h. Enhanced Thresholds'!$I:$I, $B206 ) = 0, "##BLANK", SUMIFS( 'h. Enhanced Thresholds'!D:D, 'h. Enhanced Thresholds'!$C:$C, $A206, 'h. Enhanced Thresholds'!$I:$I, $B206 ) )</f>
        <v>##BLANK</v>
      </c>
      <c r="G206" s="70" t="str">
        <f xml:space="preserve"> IF( SUMIFS( 'h. Enhanced Thresholds'!E:E, 'h. Enhanced Thresholds'!$C:$C, $A206, 'h. Enhanced Thresholds'!$I:$I, $B206 ) = 0, "##BLANK", SUMIFS( 'h. Enhanced Thresholds'!E:E, 'h. Enhanced Thresholds'!$C:$C, $A206, 'h. Enhanced Thresholds'!$I:$I, $B206 ) )</f>
        <v>##BLANK</v>
      </c>
      <c r="H206" s="70" t="str">
        <f xml:space="preserve"> IF( SUMIFS( 'h. Enhanced Thresholds'!F:F, 'h. Enhanced Thresholds'!$C:$C, $A206, 'h. Enhanced Thresholds'!$I:$I, $B206 ) = 0, "##BLANK", SUMIFS( 'h. Enhanced Thresholds'!F:F, 'h. Enhanced Thresholds'!$C:$C, $A206, 'h. Enhanced Thresholds'!$I:$I, $B206 ) )</f>
        <v>##BLANK</v>
      </c>
      <c r="I206" s="70" t="str">
        <f xml:space="preserve"> IF( SUMIFS( 'h. Enhanced Thresholds'!G:G, 'h. Enhanced Thresholds'!$C:$C, $A206, 'h. Enhanced Thresholds'!$I:$I, $B206 ) = 0, "##BLANK", SUMIFS( 'h. Enhanced Thresholds'!G:G, 'h. Enhanced Thresholds'!$C:$C, $A206, 'h. Enhanced Thresholds'!$I:$I, $B206 ) )</f>
        <v>##BLANK</v>
      </c>
      <c r="J206" s="70" t="str">
        <f xml:space="preserve"> IF( SUMIFS( 'h. Enhanced Thresholds'!H:H, 'h. Enhanced Thresholds'!$C:$C, $A206, 'h. Enhanced Thresholds'!$I:$I, $B206 ) = 0, "##BLANK", SUMIFS( 'h. Enhanced Thresholds'!H:H, 'h. Enhanced Thresholds'!$C:$C, $A206, 'h. Enhanced Thresholds'!$I:$I, $B206 ) )</f>
        <v>##BLANK</v>
      </c>
    </row>
    <row r="207" spans="1:10">
      <c r="A207" t="s">
        <v>114</v>
      </c>
      <c r="B207" t="s">
        <v>90</v>
      </c>
      <c r="C207" s="12" t="s">
        <v>91</v>
      </c>
      <c r="D207" t="s">
        <v>79</v>
      </c>
      <c r="E207" t="s">
        <v>72</v>
      </c>
      <c r="F207" s="70" t="str">
        <f xml:space="preserve"> IF( SUMIFS( 'h. Enhanced Thresholds'!D:D, 'h. Enhanced Thresholds'!$C:$C, $A207, 'h. Enhanced Thresholds'!$I:$I, $B207 ) = 0, "##BLANK", SUMIFS( 'h. Enhanced Thresholds'!D:D, 'h. Enhanced Thresholds'!$C:$C, $A207, 'h. Enhanced Thresholds'!$I:$I, $B207 ) )</f>
        <v>##BLANK</v>
      </c>
      <c r="G207" s="70" t="str">
        <f xml:space="preserve"> IF( SUMIFS( 'h. Enhanced Thresholds'!E:E, 'h. Enhanced Thresholds'!$C:$C, $A207, 'h. Enhanced Thresholds'!$I:$I, $B207 ) = 0, "##BLANK", SUMIFS( 'h. Enhanced Thresholds'!E:E, 'h. Enhanced Thresholds'!$C:$C, $A207, 'h. Enhanced Thresholds'!$I:$I, $B207 ) )</f>
        <v>##BLANK</v>
      </c>
      <c r="H207" s="70" t="str">
        <f xml:space="preserve"> IF( SUMIFS( 'h. Enhanced Thresholds'!F:F, 'h. Enhanced Thresholds'!$C:$C, $A207, 'h. Enhanced Thresholds'!$I:$I, $B207 ) = 0, "##BLANK", SUMIFS( 'h. Enhanced Thresholds'!F:F, 'h. Enhanced Thresholds'!$C:$C, $A207, 'h. Enhanced Thresholds'!$I:$I, $B207 ) )</f>
        <v>##BLANK</v>
      </c>
      <c r="I207" s="70" t="str">
        <f xml:space="preserve"> IF( SUMIFS( 'h. Enhanced Thresholds'!G:G, 'h. Enhanced Thresholds'!$C:$C, $A207, 'h. Enhanced Thresholds'!$I:$I, $B207 ) = 0, "##BLANK", SUMIFS( 'h. Enhanced Thresholds'!G:G, 'h. Enhanced Thresholds'!$C:$C, $A207, 'h. Enhanced Thresholds'!$I:$I, $B207 ) )</f>
        <v>##BLANK</v>
      </c>
      <c r="J207" s="70" t="str">
        <f xml:space="preserve"> IF( SUMIFS( 'h. Enhanced Thresholds'!H:H, 'h. Enhanced Thresholds'!$C:$C, $A207, 'h. Enhanced Thresholds'!$I:$I, $B207 ) = 0, "##BLANK", SUMIFS( 'h. Enhanced Thresholds'!H:H, 'h. Enhanced Thresholds'!$C:$C, $A207, 'h. Enhanced Thresholds'!$I:$I, $B207 ) )</f>
        <v>##BLANK</v>
      </c>
    </row>
    <row r="208" spans="1:10">
      <c r="A208" t="s">
        <v>114</v>
      </c>
      <c r="B208" t="s">
        <v>92</v>
      </c>
      <c r="C208" s="12" t="s">
        <v>93</v>
      </c>
      <c r="D208" t="s">
        <v>85</v>
      </c>
      <c r="E208" t="s">
        <v>72</v>
      </c>
      <c r="F208" s="102">
        <f ca="1" xml:space="preserve"> IF( SUMIFS( 'h. Enhanced Thresholds'!D:D, 'h. Enhanced Thresholds'!$C:$C, $A208, 'h. Enhanced Thresholds'!$I:$I, $B208 ) = 0, "##BLANK", SUMIFS( 'h. Enhanced Thresholds'!D:D, 'h. Enhanced Thresholds'!$C:$C, $A208, 'h. Enhanced Thresholds'!$I:$I, $B208 ) )</f>
        <v>0.16805142003632412</v>
      </c>
      <c r="G208" s="102">
        <f ca="1" xml:space="preserve"> IF( SUMIFS( 'h. Enhanced Thresholds'!E:E, 'h. Enhanced Thresholds'!$C:$C, $A208, 'h. Enhanced Thresholds'!$I:$I, $B208 ) = 0, "##BLANK", SUMIFS( 'h. Enhanced Thresholds'!E:E, 'h. Enhanced Thresholds'!$C:$C, $A208, 'h. Enhanced Thresholds'!$I:$I, $B208 ) )</f>
        <v>0.21521586914012969</v>
      </c>
      <c r="H208" s="102">
        <f ca="1" xml:space="preserve"> IF( SUMIFS( 'h. Enhanced Thresholds'!F:F, 'h. Enhanced Thresholds'!$C:$C, $A208, 'h. Enhanced Thresholds'!$I:$I, $B208 ) = 0, "##BLANK", SUMIFS( 'h. Enhanced Thresholds'!F:F, 'h. Enhanced Thresholds'!$C:$C, $A208, 'h. Enhanced Thresholds'!$I:$I, $B208 ) )</f>
        <v>0.25898792712499241</v>
      </c>
      <c r="I208" s="102">
        <f ca="1" xml:space="preserve"> IF( SUMIFS( 'h. Enhanced Thresholds'!G:G, 'h. Enhanced Thresholds'!$C:$C, $A208, 'h. Enhanced Thresholds'!$I:$I, $B208 ) = 0, "##BLANK", SUMIFS( 'h. Enhanced Thresholds'!G:G, 'h. Enhanced Thresholds'!$C:$C, $A208, 'h. Enhanced Thresholds'!$I:$I, $B208 ) )</f>
        <v>0.29603409066441144</v>
      </c>
      <c r="J208" s="102">
        <f ca="1" xml:space="preserve"> IF( SUMIFS( 'h. Enhanced Thresholds'!H:H, 'h. Enhanced Thresholds'!$C:$C, $A208, 'h. Enhanced Thresholds'!$I:$I, $B208 ) = 0, "##BLANK", SUMIFS( 'h. Enhanced Thresholds'!H:H, 'h. Enhanced Thresholds'!$C:$C, $A208, 'h. Enhanced Thresholds'!$I:$I, $B208 ) )</f>
        <v>0.33233303448737195</v>
      </c>
    </row>
    <row r="209" spans="1:10">
      <c r="A209" t="s">
        <v>114</v>
      </c>
      <c r="B209" t="s">
        <v>94</v>
      </c>
      <c r="C209" s="12" t="s">
        <v>95</v>
      </c>
      <c r="D209" t="s">
        <v>85</v>
      </c>
      <c r="E209" t="s">
        <v>72</v>
      </c>
      <c r="F209" s="102">
        <f ca="1" xml:space="preserve"> IF( SUMIFS( 'h. Enhanced Thresholds'!D:D, 'h. Enhanced Thresholds'!$C:$C, $A209, 'h. Enhanced Thresholds'!$I:$I, $B209 ) = 0, "##BLANK", SUMIFS( 'h. Enhanced Thresholds'!D:D, 'h. Enhanced Thresholds'!$C:$C, $A209, 'h. Enhanced Thresholds'!$I:$I, $B209 ) )</f>
        <v>0.18909966134610445</v>
      </c>
      <c r="G209" s="102">
        <f ca="1" xml:space="preserve"> IF( SUMIFS( 'h. Enhanced Thresholds'!E:E, 'h. Enhanced Thresholds'!$C:$C, $A209, 'h. Enhanced Thresholds'!$I:$I, $B209 ) = 0, "##BLANK", SUMIFS( 'h. Enhanced Thresholds'!E:E, 'h. Enhanced Thresholds'!$C:$C, $A209, 'h. Enhanced Thresholds'!$I:$I, $B209 ) )</f>
        <v>0.20139307131118456</v>
      </c>
      <c r="H209" s="102">
        <f ca="1" xml:space="preserve"> IF( SUMIFS( 'h. Enhanced Thresholds'!F:F, 'h. Enhanced Thresholds'!$C:$C, $A209, 'h. Enhanced Thresholds'!$I:$I, $B209 ) = 0, "##BLANK", SUMIFS( 'h. Enhanced Thresholds'!F:F, 'h. Enhanced Thresholds'!$C:$C, $A209, 'h. Enhanced Thresholds'!$I:$I, $B209 ) )</f>
        <v>0.2479117043785809</v>
      </c>
      <c r="I209" s="102">
        <f ca="1" xml:space="preserve"> IF( SUMIFS( 'h. Enhanced Thresholds'!G:G, 'h. Enhanced Thresholds'!$C:$C, $A209, 'h. Enhanced Thresholds'!$I:$I, $B209 ) = 0, "##BLANK", SUMIFS( 'h. Enhanced Thresholds'!G:G, 'h. Enhanced Thresholds'!$C:$C, $A209, 'h. Enhanced Thresholds'!$I:$I, $B209 ) )</f>
        <v>0.2929090149732716</v>
      </c>
      <c r="J209" s="102">
        <f ca="1" xml:space="preserve"> IF( SUMIFS( 'h. Enhanced Thresholds'!H:H, 'h. Enhanced Thresholds'!$C:$C, $A209, 'h. Enhanced Thresholds'!$I:$I, $B209 ) = 0, "##BLANK", SUMIFS( 'h. Enhanced Thresholds'!H:H, 'h. Enhanced Thresholds'!$C:$C, $A209, 'h. Enhanced Thresholds'!$I:$I, $B209 ) )</f>
        <v>0.33836152468619196</v>
      </c>
    </row>
    <row r="210" spans="1:10">
      <c r="A210" t="s">
        <v>114</v>
      </c>
      <c r="B210" t="s">
        <v>96</v>
      </c>
      <c r="C210" s="12" t="s">
        <v>97</v>
      </c>
      <c r="D210" t="s">
        <v>85</v>
      </c>
      <c r="E210" t="s">
        <v>72</v>
      </c>
      <c r="F210" s="102">
        <f xml:space="preserve"> IF( SUMIFS( 'h. Enhanced Thresholds'!D:D, 'h. Enhanced Thresholds'!$C:$C, $A210, 'h. Enhanced Thresholds'!$I:$I, $B210 ) = 0, "##BLANK", SUMIFS( 'h. Enhanced Thresholds'!D:D, 'h. Enhanced Thresholds'!$C:$C, $A210, 'h. Enhanced Thresholds'!$I:$I, $B210 ) )</f>
        <v>-3.7103215767634978E-2</v>
      </c>
      <c r="G210" s="102">
        <f xml:space="preserve"> IF( SUMIFS( 'h. Enhanced Thresholds'!E:E, 'h. Enhanced Thresholds'!$C:$C, $A210, 'h. Enhanced Thresholds'!$I:$I, $B210 ) = 0, "##BLANK", SUMIFS( 'h. Enhanced Thresholds'!E:E, 'h. Enhanced Thresholds'!$C:$C, $A210, 'h. Enhanced Thresholds'!$I:$I, $B210 ) )</f>
        <v>-1.4880705394190841E-2</v>
      </c>
      <c r="H210" s="102">
        <f xml:space="preserve"> IF( SUMIFS( 'h. Enhanced Thresholds'!F:F, 'h. Enhanced Thresholds'!$C:$C, $A210, 'h. Enhanced Thresholds'!$I:$I, $B210 ) = 0, "##BLANK", SUMIFS( 'h. Enhanced Thresholds'!F:F, 'h. Enhanced Thresholds'!$C:$C, $A210, 'h. Enhanced Thresholds'!$I:$I, $B210 ) )</f>
        <v>1.8257261410788983E-3</v>
      </c>
      <c r="I210" s="102">
        <f xml:space="preserve"> IF( SUMIFS( 'h. Enhanced Thresholds'!G:G, 'h. Enhanced Thresholds'!$C:$C, $A210, 'h. Enhanced Thresholds'!$I:$I, $B210 ) = 0, "##BLANK", SUMIFS( 'h. Enhanced Thresholds'!G:G, 'h. Enhanced Thresholds'!$C:$C, $A210, 'h. Enhanced Thresholds'!$I:$I, $B210 ) )</f>
        <v>1.2642634854771684E-2</v>
      </c>
      <c r="J210" s="102">
        <f xml:space="preserve"> IF( SUMIFS( 'h. Enhanced Thresholds'!H:H, 'h. Enhanced Thresholds'!$C:$C, $A210, 'h. Enhanced Thresholds'!$I:$I, $B210 ) = 0, "##BLANK", SUMIFS( 'h. Enhanced Thresholds'!H:H, 'h. Enhanced Thresholds'!$C:$C, $A210, 'h. Enhanced Thresholds'!$I:$I, $B210 ) )</f>
        <v>2.7232883817427389E-2</v>
      </c>
    </row>
    <row r="211" spans="1:10">
      <c r="A211" t="s">
        <v>114</v>
      </c>
      <c r="B211" t="s">
        <v>98</v>
      </c>
      <c r="C211" s="12" t="s">
        <v>99</v>
      </c>
      <c r="D211" t="s">
        <v>85</v>
      </c>
      <c r="E211" t="s">
        <v>72</v>
      </c>
      <c r="F211" s="102">
        <f xml:space="preserve"> IF( SUMIFS( 'h. Enhanced Thresholds'!D:D, 'h. Enhanced Thresholds'!$C:$C, $A211, 'h. Enhanced Thresholds'!$I:$I, $B211 ) = 0, "##BLANK", SUMIFS( 'h. Enhanced Thresholds'!D:D, 'h. Enhanced Thresholds'!$C:$C, $A211, 'h. Enhanced Thresholds'!$I:$I, $B211 ) )</f>
        <v>6.7415285678951387E-2</v>
      </c>
      <c r="G211" s="102">
        <f xml:space="preserve"> IF( SUMIFS( 'h. Enhanced Thresholds'!E:E, 'h. Enhanced Thresholds'!$C:$C, $A211, 'h. Enhanced Thresholds'!$I:$I, $B211 ) = 0, "##BLANK", SUMIFS( 'h. Enhanced Thresholds'!E:E, 'h. Enhanced Thresholds'!$C:$C, $A211, 'h. Enhanced Thresholds'!$I:$I, $B211 ) )</f>
        <v>8.9463269849122118E-2</v>
      </c>
      <c r="H211" s="102">
        <f xml:space="preserve"> IF( SUMIFS( 'h. Enhanced Thresholds'!F:F, 'h. Enhanced Thresholds'!$C:$C, $A211, 'h. Enhanced Thresholds'!$I:$I, $B211 ) = 0, "##BLANK", SUMIFS( 'h. Enhanced Thresholds'!F:F, 'h. Enhanced Thresholds'!$C:$C, $A211, 'h. Enhanced Thresholds'!$I:$I, $B211 ) )</f>
        <v>0.10917388078159784</v>
      </c>
      <c r="I211" s="102">
        <f xml:space="preserve"> IF( SUMIFS( 'h. Enhanced Thresholds'!G:G, 'h. Enhanced Thresholds'!$C:$C, $A211, 'h. Enhanced Thresholds'!$I:$I, $B211 ) = 0, "##BLANK", SUMIFS( 'h. Enhanced Thresholds'!G:G, 'h. Enhanced Thresholds'!$C:$C, $A211, 'h. Enhanced Thresholds'!$I:$I, $B211 ) )</f>
        <v>0.11925055651743766</v>
      </c>
      <c r="J211" s="102">
        <f xml:space="preserve"> IF( SUMIFS( 'h. Enhanced Thresholds'!H:H, 'h. Enhanced Thresholds'!$C:$C, $A211, 'h. Enhanced Thresholds'!$I:$I, $B211 ) = 0, "##BLANK", SUMIFS( 'h. Enhanced Thresholds'!H:H, 'h. Enhanced Thresholds'!$C:$C, $A211, 'h. Enhanced Thresholds'!$I:$I, $B211 ) )</f>
        <v>0.12932723225327736</v>
      </c>
    </row>
    <row r="212" spans="1:10">
      <c r="A212" t="s">
        <v>115</v>
      </c>
      <c r="B212" s="12" t="s">
        <v>69</v>
      </c>
      <c r="C212" s="12" t="s">
        <v>70</v>
      </c>
      <c r="D212" t="s">
        <v>71</v>
      </c>
      <c r="E212" t="s">
        <v>72</v>
      </c>
      <c r="F212" t="str">
        <f ca="1">CONCATENATE("[…]", TEXT(NOW(),"dd/mm/yyy hh:mm:ss"))</f>
        <v>[…]02/04/2026 16:21:08</v>
      </c>
      <c r="G212" t="str">
        <f ca="1">CONCATENATE("[…]", TEXT(NOW(),"dd/mm/yyy hh:mm:ss"))</f>
        <v>[…]02/04/2026 16:21:08</v>
      </c>
      <c r="H212" t="str">
        <f ca="1">CONCATENATE("[…]", TEXT(NOW(),"dd/mm/yyy hh:mm:ss"))</f>
        <v>[…]02/04/2026 16:21:08</v>
      </c>
      <c r="I212" t="str">
        <f ca="1">CONCATENATE("[…]", TEXT(NOW(),"dd/mm/yyy hh:mm:ss"))</f>
        <v>[…]02/04/2026 16:21:08</v>
      </c>
      <c r="J212" t="str">
        <f ca="1">CONCATENATE("[…]", TEXT(NOW(),"dd/mm/yyy hh:mm:ss"))</f>
        <v>[…]02/04/2026 16:21:08</v>
      </c>
    </row>
    <row r="213" spans="1:10">
      <c r="A213" t="s">
        <v>115</v>
      </c>
      <c r="B213" s="12" t="s">
        <v>73</v>
      </c>
      <c r="C213" s="12" t="s">
        <v>74</v>
      </c>
      <c r="D213" t="s">
        <v>71</v>
      </c>
      <c r="E213" t="s">
        <v>72</v>
      </c>
      <c r="F213" t="str">
        <f ca="1">MID(CELL("filename"),SEARCH("[",CELL("filename"))+1,SEARCH("]",CELL("filename"))-SEARCH("[",CELL("filename"))-1)</f>
        <v>PR24-CMA-OC07-ODI-rates-Enhanced-thresholds-v2.xlsx</v>
      </c>
      <c r="G213" t="str">
        <f ca="1">MID(CELL("filename"),SEARCH("[",CELL("filename"))+1,SEARCH("]",CELL("filename"))-SEARCH("[",CELL("filename"))-1)</f>
        <v>PR24-CMA-OC07-ODI-rates-Enhanced-thresholds-v2.xlsx</v>
      </c>
      <c r="H213" t="str">
        <f ca="1">MID(CELL("filename"),SEARCH("[",CELL("filename"))+1,SEARCH("]",CELL("filename"))-SEARCH("[",CELL("filename"))-1)</f>
        <v>PR24-CMA-OC07-ODI-rates-Enhanced-thresholds-v2.xlsx</v>
      </c>
      <c r="I213" t="str">
        <f ca="1">MID(CELL("filename"),SEARCH("[",CELL("filename"))+1,SEARCH("]",CELL("filename"))-SEARCH("[",CELL("filename"))-1)</f>
        <v>PR24-CMA-OC07-ODI-rates-Enhanced-thresholds-v2.xlsx</v>
      </c>
      <c r="J213" t="str">
        <f ca="1">MID(CELL("filename"),SEARCH("[",CELL("filename"))+1,SEARCH("]",CELL("filename"))-SEARCH("[",CELL("filename"))-1)</f>
        <v>PR24-CMA-OC07-ODI-rates-Enhanced-thresholds-v2.xlsx</v>
      </c>
    </row>
    <row r="214" spans="1:10">
      <c r="A214" t="s">
        <v>115</v>
      </c>
      <c r="B214" s="12" t="s">
        <v>75</v>
      </c>
      <c r="C214" s="12" t="s">
        <v>76</v>
      </c>
      <c r="D214" t="s">
        <v>71</v>
      </c>
      <c r="E214" t="s">
        <v>72</v>
      </c>
      <c r="F214" t="s">
        <v>46</v>
      </c>
      <c r="G214" t="s">
        <v>46</v>
      </c>
      <c r="H214" t="s">
        <v>46</v>
      </c>
      <c r="I214" t="s">
        <v>46</v>
      </c>
      <c r="J214" t="s">
        <v>46</v>
      </c>
    </row>
    <row r="215" spans="1:10">
      <c r="A215" t="s">
        <v>115</v>
      </c>
      <c r="B215" s="12" t="s">
        <v>77</v>
      </c>
      <c r="C215" s="12" t="s">
        <v>78</v>
      </c>
      <c r="D215" t="s">
        <v>79</v>
      </c>
      <c r="E215" t="s">
        <v>72</v>
      </c>
    </row>
    <row r="216" spans="1:10">
      <c r="A216" t="s">
        <v>115</v>
      </c>
      <c r="B216" t="s">
        <v>80</v>
      </c>
      <c r="C216" s="12" t="s">
        <v>81</v>
      </c>
      <c r="D216" t="s">
        <v>82</v>
      </c>
      <c r="E216" t="s">
        <v>72</v>
      </c>
      <c r="F216" s="69">
        <f ca="1" xml:space="preserve"> IF( SUMIFS( 'h. Enhanced Thresholds'!D:D, 'h. Enhanced Thresholds'!$C:$C, $A216, 'h. Enhanced Thresholds'!$I:$I, $B216 ) = 0, "##BLANK", SUMIFS( 'h. Enhanced Thresholds'!D:D, 'h. Enhanced Thresholds'!$C:$C, $A216, 'h. Enhanced Thresholds'!$I:$I, $B216 ) )</f>
        <v>1.8444930555555549E-3</v>
      </c>
      <c r="G216" s="69">
        <f ca="1" xml:space="preserve"> IF( SUMIFS( 'h. Enhanced Thresholds'!E:E, 'h. Enhanced Thresholds'!$C:$C, $A216, 'h. Enhanced Thresholds'!$I:$I, $B216 ) = 0, "##BLANK", SUMIFS( 'h. Enhanced Thresholds'!E:E, 'h. Enhanced Thresholds'!$C:$C, $A216, 'h. Enhanced Thresholds'!$I:$I, $B216 ) )</f>
        <v>1.8444930555555549E-3</v>
      </c>
      <c r="H216" s="69">
        <f ca="1" xml:space="preserve"> IF( SUMIFS( 'h. Enhanced Thresholds'!F:F, 'h. Enhanced Thresholds'!$C:$C, $A216, 'h. Enhanced Thresholds'!$I:$I, $B216 ) = 0, "##BLANK", SUMIFS( 'h. Enhanced Thresholds'!F:F, 'h. Enhanced Thresholds'!$C:$C, $A216, 'h. Enhanced Thresholds'!$I:$I, $B216 ) )</f>
        <v>1.8444930555555549E-3</v>
      </c>
      <c r="I216" s="69">
        <f ca="1" xml:space="preserve"> IF( SUMIFS( 'h. Enhanced Thresholds'!G:G, 'h. Enhanced Thresholds'!$C:$C, $A216, 'h. Enhanced Thresholds'!$I:$I, $B216 ) = 0, "##BLANK", SUMIFS( 'h. Enhanced Thresholds'!G:G, 'h. Enhanced Thresholds'!$C:$C, $A216, 'h. Enhanced Thresholds'!$I:$I, $B216 ) )</f>
        <v>1.8444930555555549E-3</v>
      </c>
      <c r="J216" s="69">
        <f ca="1" xml:space="preserve"> IF( SUMIFS( 'h. Enhanced Thresholds'!H:H, 'h. Enhanced Thresholds'!$C:$C, $A216, 'h. Enhanced Thresholds'!$I:$I, $B216 ) = 0, "##BLANK", SUMIFS( 'h. Enhanced Thresholds'!H:H, 'h. Enhanced Thresholds'!$C:$C, $A216, 'h. Enhanced Thresholds'!$I:$I, $B216 ) )</f>
        <v>1.8444930555555549E-3</v>
      </c>
    </row>
    <row r="217" spans="1:10">
      <c r="A217" t="s">
        <v>115</v>
      </c>
      <c r="B217" t="s">
        <v>83</v>
      </c>
      <c r="C217" s="12" t="s">
        <v>84</v>
      </c>
      <c r="D217" t="s">
        <v>85</v>
      </c>
      <c r="E217" t="s">
        <v>72</v>
      </c>
      <c r="F217" s="102">
        <f ca="1" xml:space="preserve"> IF( SUMIFS( 'h. Enhanced Thresholds'!D:D, 'h. Enhanced Thresholds'!$C:$C, $A217, 'h. Enhanced Thresholds'!$I:$I, $B217 ) = 0, "##BLANK", SUMIFS( 'h. Enhanced Thresholds'!D:D, 'h. Enhanced Thresholds'!$C:$C, $A217, 'h. Enhanced Thresholds'!$I:$I, $B217 ) )</f>
        <v>0.17731867007306645</v>
      </c>
      <c r="G217" s="102">
        <f ca="1" xml:space="preserve"> IF( SUMIFS( 'h. Enhanced Thresholds'!E:E, 'h. Enhanced Thresholds'!$C:$C, $A217, 'h. Enhanced Thresholds'!$I:$I, $B217 ) = 0, "##BLANK", SUMIFS( 'h. Enhanced Thresholds'!E:E, 'h. Enhanced Thresholds'!$C:$C, $A217, 'h. Enhanced Thresholds'!$I:$I, $B217 ) )</f>
        <v>0.19815644716635084</v>
      </c>
      <c r="H217" s="102">
        <f ca="1" xml:space="preserve"> IF( SUMIFS( 'h. Enhanced Thresholds'!F:F, 'h. Enhanced Thresholds'!$C:$C, $A217, 'h. Enhanced Thresholds'!$I:$I, $B217 ) = 0, "##BLANK", SUMIFS( 'h. Enhanced Thresholds'!F:F, 'h. Enhanced Thresholds'!$C:$C, $A217, 'h. Enhanced Thresholds'!$I:$I, $B217 ) )</f>
        <v>0.24063121645256225</v>
      </c>
      <c r="I217" s="102">
        <f ca="1" xml:space="preserve"> IF( SUMIFS( 'h. Enhanced Thresholds'!G:G, 'h. Enhanced Thresholds'!$C:$C, $A217, 'h. Enhanced Thresholds'!$I:$I, $B217 ) = 0, "##BLANK", SUMIFS( 'h. Enhanced Thresholds'!G:G, 'h. Enhanced Thresholds'!$C:$C, $A217, 'h. Enhanced Thresholds'!$I:$I, $B217 ) )</f>
        <v>0.28174503682065799</v>
      </c>
      <c r="J217" s="102">
        <f ca="1" xml:space="preserve"> IF( SUMIFS( 'h. Enhanced Thresholds'!H:H, 'h. Enhanced Thresholds'!$C:$C, $A217, 'h. Enhanced Thresholds'!$I:$I, $B217 ) = 0, "##BLANK", SUMIFS( 'h. Enhanced Thresholds'!H:H, 'h. Enhanced Thresholds'!$C:$C, $A217, 'h. Enhanced Thresholds'!$I:$I, $B217 ) )</f>
        <v>0.32153501869782497</v>
      </c>
    </row>
    <row r="218" spans="1:10">
      <c r="A218" t="s">
        <v>115</v>
      </c>
      <c r="B218" t="s">
        <v>86</v>
      </c>
      <c r="C218" s="12" t="s">
        <v>87</v>
      </c>
      <c r="D218" t="s">
        <v>85</v>
      </c>
      <c r="E218" t="s">
        <v>72</v>
      </c>
      <c r="F218" s="102">
        <f xml:space="preserve"> IF( SUMIFS( 'h. Enhanced Thresholds'!D:D, 'h. Enhanced Thresholds'!$C:$C, $A218, 'h. Enhanced Thresholds'!$I:$I, $B218 ) = 0, "##BLANK", SUMIFS( 'h. Enhanced Thresholds'!D:D, 'h. Enhanced Thresholds'!$C:$C, $A218, 'h. Enhanced Thresholds'!$I:$I, $B218 ) )</f>
        <v>6.0662192393736269E-2</v>
      </c>
      <c r="G218" s="102">
        <f xml:space="preserve"> IF( SUMIFS( 'h. Enhanced Thresholds'!E:E, 'h. Enhanced Thresholds'!$C:$C, $A218, 'h. Enhanced Thresholds'!$I:$I, $B218 ) = 0, "##BLANK", SUMIFS( 'h. Enhanced Thresholds'!E:E, 'h. Enhanced Thresholds'!$C:$C, $A218, 'h. Enhanced Thresholds'!$I:$I, $B218 ) )</f>
        <v>9.7395973154362769E-2</v>
      </c>
      <c r="H218" s="102">
        <f xml:space="preserve"> IF( SUMIFS( 'h. Enhanced Thresholds'!F:F, 'h. Enhanced Thresholds'!$C:$C, $A218, 'h. Enhanced Thresholds'!$I:$I, $B218 ) = 0, "##BLANK", SUMIFS( 'h. Enhanced Thresholds'!F:F, 'h. Enhanced Thresholds'!$C:$C, $A218, 'h. Enhanced Thresholds'!$I:$I, $B218 ) )</f>
        <v>0.12765100671140961</v>
      </c>
      <c r="I218" s="102">
        <f xml:space="preserve"> IF( SUMIFS( 'h. Enhanced Thresholds'!G:G, 'h. Enhanced Thresholds'!$C:$C, $A218, 'h. Enhanced Thresholds'!$I:$I, $B218 ) = 0, "##BLANK", SUMIFS( 'h. Enhanced Thresholds'!G:G, 'h. Enhanced Thresholds'!$C:$C, $A218, 'h. Enhanced Thresholds'!$I:$I, $B218 ) )</f>
        <v>0.14566219239373612</v>
      </c>
      <c r="J218" s="102">
        <f xml:space="preserve"> IF( SUMIFS( 'h. Enhanced Thresholds'!H:H, 'h. Enhanced Thresholds'!$C:$C, $A218, 'h. Enhanced Thresholds'!$I:$I, $B218 ) = 0, "##BLANK", SUMIFS( 'h. Enhanced Thresholds'!H:H, 'h. Enhanced Thresholds'!$C:$C, $A218, 'h. Enhanced Thresholds'!$I:$I, $B218 ) )</f>
        <v>0.16085234899328871</v>
      </c>
    </row>
    <row r="219" spans="1:10">
      <c r="A219" t="s">
        <v>115</v>
      </c>
      <c r="B219" t="s">
        <v>88</v>
      </c>
      <c r="C219" s="12" t="s">
        <v>89</v>
      </c>
      <c r="D219" t="s">
        <v>79</v>
      </c>
      <c r="E219" t="s">
        <v>72</v>
      </c>
      <c r="F219" s="70" t="str">
        <f xml:space="preserve"> IF( SUMIFS( 'h. Enhanced Thresholds'!D:D, 'h. Enhanced Thresholds'!$C:$C, $A219, 'h. Enhanced Thresholds'!$I:$I, $B219 ) = 0, "##BLANK", SUMIFS( 'h. Enhanced Thresholds'!D:D, 'h. Enhanced Thresholds'!$C:$C, $A219, 'h. Enhanced Thresholds'!$I:$I, $B219 ) )</f>
        <v>##BLANK</v>
      </c>
      <c r="G219" s="70" t="str">
        <f xml:space="preserve"> IF( SUMIFS( 'h. Enhanced Thresholds'!E:E, 'h. Enhanced Thresholds'!$C:$C, $A219, 'h. Enhanced Thresholds'!$I:$I, $B219 ) = 0, "##BLANK", SUMIFS( 'h. Enhanced Thresholds'!E:E, 'h. Enhanced Thresholds'!$C:$C, $A219, 'h. Enhanced Thresholds'!$I:$I, $B219 ) )</f>
        <v>##BLANK</v>
      </c>
      <c r="H219" s="70" t="str">
        <f xml:space="preserve"> IF( SUMIFS( 'h. Enhanced Thresholds'!F:F, 'h. Enhanced Thresholds'!$C:$C, $A219, 'h. Enhanced Thresholds'!$I:$I, $B219 ) = 0, "##BLANK", SUMIFS( 'h. Enhanced Thresholds'!F:F, 'h. Enhanced Thresholds'!$C:$C, $A219, 'h. Enhanced Thresholds'!$I:$I, $B219 ) )</f>
        <v>##BLANK</v>
      </c>
      <c r="I219" s="70" t="str">
        <f xml:space="preserve"> IF( SUMIFS( 'h. Enhanced Thresholds'!G:G, 'h. Enhanced Thresholds'!$C:$C, $A219, 'h. Enhanced Thresholds'!$I:$I, $B219 ) = 0, "##BLANK", SUMIFS( 'h. Enhanced Thresholds'!G:G, 'h. Enhanced Thresholds'!$C:$C, $A219, 'h. Enhanced Thresholds'!$I:$I, $B219 ) )</f>
        <v>##BLANK</v>
      </c>
      <c r="J219" s="70" t="str">
        <f xml:space="preserve"> IF( SUMIFS( 'h. Enhanced Thresholds'!H:H, 'h. Enhanced Thresholds'!$C:$C, $A219, 'h. Enhanced Thresholds'!$I:$I, $B219 ) = 0, "##BLANK", SUMIFS( 'h. Enhanced Thresholds'!H:H, 'h. Enhanced Thresholds'!$C:$C, $A219, 'h. Enhanced Thresholds'!$I:$I, $B219 ) )</f>
        <v>##BLANK</v>
      </c>
    </row>
    <row r="220" spans="1:10">
      <c r="A220" t="s">
        <v>115</v>
      </c>
      <c r="B220" t="s">
        <v>90</v>
      </c>
      <c r="C220" s="12" t="s">
        <v>91</v>
      </c>
      <c r="D220" t="s">
        <v>79</v>
      </c>
      <c r="E220" t="s">
        <v>72</v>
      </c>
      <c r="F220" s="70" t="str">
        <f xml:space="preserve"> IF( SUMIFS( 'h. Enhanced Thresholds'!D:D, 'h. Enhanced Thresholds'!$C:$C, $A220, 'h. Enhanced Thresholds'!$I:$I, $B220 ) = 0, "##BLANK", SUMIFS( 'h. Enhanced Thresholds'!D:D, 'h. Enhanced Thresholds'!$C:$C, $A220, 'h. Enhanced Thresholds'!$I:$I, $B220 ) )</f>
        <v>##BLANK</v>
      </c>
      <c r="G220" s="70" t="str">
        <f xml:space="preserve"> IF( SUMIFS( 'h. Enhanced Thresholds'!E:E, 'h. Enhanced Thresholds'!$C:$C, $A220, 'h. Enhanced Thresholds'!$I:$I, $B220 ) = 0, "##BLANK", SUMIFS( 'h. Enhanced Thresholds'!E:E, 'h. Enhanced Thresholds'!$C:$C, $A220, 'h. Enhanced Thresholds'!$I:$I, $B220 ) )</f>
        <v>##BLANK</v>
      </c>
      <c r="H220" s="70" t="str">
        <f xml:space="preserve"> IF( SUMIFS( 'h. Enhanced Thresholds'!F:F, 'h. Enhanced Thresholds'!$C:$C, $A220, 'h. Enhanced Thresholds'!$I:$I, $B220 ) = 0, "##BLANK", SUMIFS( 'h. Enhanced Thresholds'!F:F, 'h. Enhanced Thresholds'!$C:$C, $A220, 'h. Enhanced Thresholds'!$I:$I, $B220 ) )</f>
        <v>##BLANK</v>
      </c>
      <c r="I220" s="70" t="str">
        <f xml:space="preserve"> IF( SUMIFS( 'h. Enhanced Thresholds'!G:G, 'h. Enhanced Thresholds'!$C:$C, $A220, 'h. Enhanced Thresholds'!$I:$I, $B220 ) = 0, "##BLANK", SUMIFS( 'h. Enhanced Thresholds'!G:G, 'h. Enhanced Thresholds'!$C:$C, $A220, 'h. Enhanced Thresholds'!$I:$I, $B220 ) )</f>
        <v>##BLANK</v>
      </c>
      <c r="J220" s="70" t="str">
        <f xml:space="preserve"> IF( SUMIFS( 'h. Enhanced Thresholds'!H:H, 'h. Enhanced Thresholds'!$C:$C, $A220, 'h. Enhanced Thresholds'!$I:$I, $B220 ) = 0, "##BLANK", SUMIFS( 'h. Enhanced Thresholds'!H:H, 'h. Enhanced Thresholds'!$C:$C, $A220, 'h. Enhanced Thresholds'!$I:$I, $B220 ) )</f>
        <v>##BLANK</v>
      </c>
    </row>
    <row r="221" spans="1:10">
      <c r="A221" t="s">
        <v>115</v>
      </c>
      <c r="B221" t="s">
        <v>92</v>
      </c>
      <c r="C221" s="12" t="s">
        <v>93</v>
      </c>
      <c r="D221" t="s">
        <v>85</v>
      </c>
      <c r="E221" t="s">
        <v>72</v>
      </c>
      <c r="F221" s="102" t="str">
        <f xml:space="preserve"> IF( SUMIFS( 'h. Enhanced Thresholds'!D:D, 'h. Enhanced Thresholds'!$C:$C, $A221, 'h. Enhanced Thresholds'!$I:$I, $B221 ) = 0, "##BLANK", SUMIFS( 'h. Enhanced Thresholds'!D:D, 'h. Enhanced Thresholds'!$C:$C, $A221, 'h. Enhanced Thresholds'!$I:$I, $B221 ) )</f>
        <v>##BLANK</v>
      </c>
      <c r="G221" s="102" t="str">
        <f xml:space="preserve"> IF( SUMIFS( 'h. Enhanced Thresholds'!E:E, 'h. Enhanced Thresholds'!$C:$C, $A221, 'h. Enhanced Thresholds'!$I:$I, $B221 ) = 0, "##BLANK", SUMIFS( 'h. Enhanced Thresholds'!E:E, 'h. Enhanced Thresholds'!$C:$C, $A221, 'h. Enhanced Thresholds'!$I:$I, $B221 ) )</f>
        <v>##BLANK</v>
      </c>
      <c r="H221" s="102" t="str">
        <f xml:space="preserve"> IF( SUMIFS( 'h. Enhanced Thresholds'!F:F, 'h. Enhanced Thresholds'!$C:$C, $A221, 'h. Enhanced Thresholds'!$I:$I, $B221 ) = 0, "##BLANK", SUMIFS( 'h. Enhanced Thresholds'!F:F, 'h. Enhanced Thresholds'!$C:$C, $A221, 'h. Enhanced Thresholds'!$I:$I, $B221 ) )</f>
        <v>##BLANK</v>
      </c>
      <c r="I221" s="102" t="str">
        <f xml:space="preserve"> IF( SUMIFS( 'h. Enhanced Thresholds'!G:G, 'h. Enhanced Thresholds'!$C:$C, $A221, 'h. Enhanced Thresholds'!$I:$I, $B221 ) = 0, "##BLANK", SUMIFS( 'h. Enhanced Thresholds'!G:G, 'h. Enhanced Thresholds'!$C:$C, $A221, 'h. Enhanced Thresholds'!$I:$I, $B221 ) )</f>
        <v>##BLANK</v>
      </c>
      <c r="J221" s="102" t="str">
        <f xml:space="preserve"> IF( SUMIFS( 'h. Enhanced Thresholds'!H:H, 'h. Enhanced Thresholds'!$C:$C, $A221, 'h. Enhanced Thresholds'!$I:$I, $B221 ) = 0, "##BLANK", SUMIFS( 'h. Enhanced Thresholds'!H:H, 'h. Enhanced Thresholds'!$C:$C, $A221, 'h. Enhanced Thresholds'!$I:$I, $B221 ) )</f>
        <v>##BLANK</v>
      </c>
    </row>
    <row r="222" spans="1:10">
      <c r="A222" t="s">
        <v>115</v>
      </c>
      <c r="B222" t="s">
        <v>94</v>
      </c>
      <c r="C222" s="12" t="s">
        <v>95</v>
      </c>
      <c r="D222" t="s">
        <v>85</v>
      </c>
      <c r="E222" t="s">
        <v>72</v>
      </c>
      <c r="F222" s="102" t="str">
        <f xml:space="preserve"> IF( SUMIFS( 'h. Enhanced Thresholds'!D:D, 'h. Enhanced Thresholds'!$C:$C, $A222, 'h. Enhanced Thresholds'!$I:$I, $B222 ) = 0, "##BLANK", SUMIFS( 'h. Enhanced Thresholds'!D:D, 'h. Enhanced Thresholds'!$C:$C, $A222, 'h. Enhanced Thresholds'!$I:$I, $B222 ) )</f>
        <v>##BLANK</v>
      </c>
      <c r="G222" s="102" t="str">
        <f xml:space="preserve"> IF( SUMIFS( 'h. Enhanced Thresholds'!E:E, 'h. Enhanced Thresholds'!$C:$C, $A222, 'h. Enhanced Thresholds'!$I:$I, $B222 ) = 0, "##BLANK", SUMIFS( 'h. Enhanced Thresholds'!E:E, 'h. Enhanced Thresholds'!$C:$C, $A222, 'h. Enhanced Thresholds'!$I:$I, $B222 ) )</f>
        <v>##BLANK</v>
      </c>
      <c r="H222" s="102" t="str">
        <f xml:space="preserve"> IF( SUMIFS( 'h. Enhanced Thresholds'!F:F, 'h. Enhanced Thresholds'!$C:$C, $A222, 'h. Enhanced Thresholds'!$I:$I, $B222 ) = 0, "##BLANK", SUMIFS( 'h. Enhanced Thresholds'!F:F, 'h. Enhanced Thresholds'!$C:$C, $A222, 'h. Enhanced Thresholds'!$I:$I, $B222 ) )</f>
        <v>##BLANK</v>
      </c>
      <c r="I222" s="102" t="str">
        <f xml:space="preserve"> IF( SUMIFS( 'h. Enhanced Thresholds'!G:G, 'h. Enhanced Thresholds'!$C:$C, $A222, 'h. Enhanced Thresholds'!$I:$I, $B222 ) = 0, "##BLANK", SUMIFS( 'h. Enhanced Thresholds'!G:G, 'h. Enhanced Thresholds'!$C:$C, $A222, 'h. Enhanced Thresholds'!$I:$I, $B222 ) )</f>
        <v>##BLANK</v>
      </c>
      <c r="J222" s="102" t="str">
        <f xml:space="preserve"> IF( SUMIFS( 'h. Enhanced Thresholds'!H:H, 'h. Enhanced Thresholds'!$C:$C, $A222, 'h. Enhanced Thresholds'!$I:$I, $B222 ) = 0, "##BLANK", SUMIFS( 'h. Enhanced Thresholds'!H:H, 'h. Enhanced Thresholds'!$C:$C, $A222, 'h. Enhanced Thresholds'!$I:$I, $B222 ) )</f>
        <v>##BLANK</v>
      </c>
    </row>
    <row r="223" spans="1:10">
      <c r="A223" t="s">
        <v>115</v>
      </c>
      <c r="B223" t="s">
        <v>96</v>
      </c>
      <c r="C223" s="12" t="s">
        <v>97</v>
      </c>
      <c r="D223" t="s">
        <v>85</v>
      </c>
      <c r="E223" t="s">
        <v>72</v>
      </c>
      <c r="F223" s="102" t="str">
        <f xml:space="preserve"> IF( SUMIFS( 'h. Enhanced Thresholds'!D:D, 'h. Enhanced Thresholds'!$C:$C, $A223, 'h. Enhanced Thresholds'!$I:$I, $B223 ) = 0, "##BLANK", SUMIFS( 'h. Enhanced Thresholds'!D:D, 'h. Enhanced Thresholds'!$C:$C, $A223, 'h. Enhanced Thresholds'!$I:$I, $B223 ) )</f>
        <v>##BLANK</v>
      </c>
      <c r="G223" s="102" t="str">
        <f xml:space="preserve"> IF( SUMIFS( 'h. Enhanced Thresholds'!E:E, 'h. Enhanced Thresholds'!$C:$C, $A223, 'h. Enhanced Thresholds'!$I:$I, $B223 ) = 0, "##BLANK", SUMIFS( 'h. Enhanced Thresholds'!E:E, 'h. Enhanced Thresholds'!$C:$C, $A223, 'h. Enhanced Thresholds'!$I:$I, $B223 ) )</f>
        <v>##BLANK</v>
      </c>
      <c r="H223" s="102" t="str">
        <f xml:space="preserve"> IF( SUMIFS( 'h. Enhanced Thresholds'!F:F, 'h. Enhanced Thresholds'!$C:$C, $A223, 'h. Enhanced Thresholds'!$I:$I, $B223 ) = 0, "##BLANK", SUMIFS( 'h. Enhanced Thresholds'!F:F, 'h. Enhanced Thresholds'!$C:$C, $A223, 'h. Enhanced Thresholds'!$I:$I, $B223 ) )</f>
        <v>##BLANK</v>
      </c>
      <c r="I223" s="102" t="str">
        <f xml:space="preserve"> IF( SUMIFS( 'h. Enhanced Thresholds'!G:G, 'h. Enhanced Thresholds'!$C:$C, $A223, 'h. Enhanced Thresholds'!$I:$I, $B223 ) = 0, "##BLANK", SUMIFS( 'h. Enhanced Thresholds'!G:G, 'h. Enhanced Thresholds'!$C:$C, $A223, 'h. Enhanced Thresholds'!$I:$I, $B223 ) )</f>
        <v>##BLANK</v>
      </c>
      <c r="J223" s="102" t="str">
        <f xml:space="preserve"> IF( SUMIFS( 'h. Enhanced Thresholds'!H:H, 'h. Enhanced Thresholds'!$C:$C, $A223, 'h. Enhanced Thresholds'!$I:$I, $B223 ) = 0, "##BLANK", SUMIFS( 'h. Enhanced Thresholds'!H:H, 'h. Enhanced Thresholds'!$C:$C, $A223, 'h. Enhanced Thresholds'!$I:$I, $B223 ) )</f>
        <v>##BLANK</v>
      </c>
    </row>
    <row r="224" spans="1:10">
      <c r="A224" t="s">
        <v>115</v>
      </c>
      <c r="B224" t="s">
        <v>98</v>
      </c>
      <c r="C224" s="12" t="s">
        <v>99</v>
      </c>
      <c r="D224" t="s">
        <v>85</v>
      </c>
      <c r="E224" t="s">
        <v>72</v>
      </c>
      <c r="F224" s="102" t="str">
        <f xml:space="preserve"> IF( SUMIFS( 'h. Enhanced Thresholds'!D:D, 'h. Enhanced Thresholds'!$C:$C, $A224, 'h. Enhanced Thresholds'!$I:$I, $B224 ) = 0, "##BLANK", SUMIFS( 'h. Enhanced Thresholds'!D:D, 'h. Enhanced Thresholds'!$C:$C, $A224, 'h. Enhanced Thresholds'!$I:$I, $B224 ) )</f>
        <v>##BLANK</v>
      </c>
      <c r="G224" s="102" t="str">
        <f xml:space="preserve"> IF( SUMIFS( 'h. Enhanced Thresholds'!E:E, 'h. Enhanced Thresholds'!$C:$C, $A224, 'h. Enhanced Thresholds'!$I:$I, $B224 ) = 0, "##BLANK", SUMIFS( 'h. Enhanced Thresholds'!E:E, 'h. Enhanced Thresholds'!$C:$C, $A224, 'h. Enhanced Thresholds'!$I:$I, $B224 ) )</f>
        <v>##BLANK</v>
      </c>
      <c r="H224" s="102" t="str">
        <f xml:space="preserve"> IF( SUMIFS( 'h. Enhanced Thresholds'!F:F, 'h. Enhanced Thresholds'!$C:$C, $A224, 'h. Enhanced Thresholds'!$I:$I, $B224 ) = 0, "##BLANK", SUMIFS( 'h. Enhanced Thresholds'!F:F, 'h. Enhanced Thresholds'!$C:$C, $A224, 'h. Enhanced Thresholds'!$I:$I, $B224 ) )</f>
        <v>##BLANK</v>
      </c>
      <c r="I224" s="102" t="str">
        <f xml:space="preserve"> IF( SUMIFS( 'h. Enhanced Thresholds'!G:G, 'h. Enhanced Thresholds'!$C:$C, $A224, 'h. Enhanced Thresholds'!$I:$I, $B224 ) = 0, "##BLANK", SUMIFS( 'h. Enhanced Thresholds'!G:G, 'h. Enhanced Thresholds'!$C:$C, $A224, 'h. Enhanced Thresholds'!$I:$I, $B224 ) )</f>
        <v>##BLANK</v>
      </c>
      <c r="J224" s="102" t="str">
        <f xml:space="preserve"> IF( SUMIFS( 'h. Enhanced Thresholds'!H:H, 'h. Enhanced Thresholds'!$C:$C, $A224, 'h. Enhanced Thresholds'!$I:$I, $B224 ) = 0, "##BLANK", SUMIFS( 'h. Enhanced Thresholds'!H:H, 'h. Enhanced Thresholds'!$C:$C, $A224, 'h. Enhanced Thresholds'!$I:$I, $B224 ) )</f>
        <v>##BLANK</v>
      </c>
    </row>
  </sheetData>
  <pageMargins left="0.7" right="0.7" top="0.75" bottom="0.75" header="0.3" footer="0.3"/>
  <pageSetup paperSize="9" scale="89" fitToHeight="0" orientation="landscape" r:id="rId1"/>
  <headerFooter>
    <oddHeader>&amp;L&amp;F&amp;C&amp;A&amp;ROFFICIAL</oddHeader>
    <oddFooter>&amp;LPrinted on &amp;D at &amp;T&amp;CPage &amp;P of &amp;N&amp;ROfwat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49720-B48A-41A0-B8D8-4F03145F5960}">
  <sheetPr>
    <tabColor rgb="FF98C561"/>
  </sheetPr>
  <dimension ref="A1:Q108"/>
  <sheetViews>
    <sheetView showGridLines="0" topLeftCell="A28" zoomScale="80" zoomScaleNormal="80" workbookViewId="0">
      <selection activeCell="D45" sqref="D45:H45"/>
    </sheetView>
  </sheetViews>
  <sheetFormatPr defaultColWidth="0" defaultRowHeight="12.75" zeroHeight="1"/>
  <cols>
    <col min="1" max="1" width="2.625" style="20" customWidth="1"/>
    <col min="2" max="2" width="3.75" style="20" bestFit="1" customWidth="1"/>
    <col min="3" max="8" width="9" style="20" customWidth="1"/>
    <col min="9" max="9" width="9" style="41" customWidth="1"/>
    <col min="10" max="10" width="9" style="20" customWidth="1"/>
    <col min="11" max="16384" width="9" style="20" hidden="1"/>
  </cols>
  <sheetData>
    <row r="1" spans="1:17" s="28" customFormat="1" ht="31.5">
      <c r="A1" s="28" t="str">
        <f ca="1" xml:space="preserve"> RIGHT(CELL("filename", A1), LEN(CELL("filename", A1)) - SEARCH("]", CELL("filename", A1)))</f>
        <v>h. Enhanced Thresholds</v>
      </c>
      <c r="C1" s="65"/>
      <c r="D1" s="65"/>
      <c r="H1" s="47"/>
      <c r="I1" s="68"/>
      <c r="P1" s="47"/>
      <c r="Q1" s="47"/>
    </row>
    <row r="2" spans="1:17">
      <c r="I2" s="20"/>
    </row>
    <row r="3" spans="1:17" s="38" customFormat="1" ht="14.25" customHeight="1">
      <c r="C3" s="38" t="s">
        <v>116</v>
      </c>
      <c r="D3" s="38" t="s">
        <v>117</v>
      </c>
      <c r="I3" s="58"/>
    </row>
    <row r="4" spans="1:17">
      <c r="C4" s="22" t="s">
        <v>118</v>
      </c>
      <c r="D4" s="22" t="s">
        <v>63</v>
      </c>
      <c r="E4" s="22" t="s">
        <v>64</v>
      </c>
      <c r="F4" s="22" t="s">
        <v>65</v>
      </c>
      <c r="G4" s="22" t="s">
        <v>66</v>
      </c>
      <c r="H4" s="22" t="s">
        <v>67</v>
      </c>
    </row>
    <row r="5" spans="1:17">
      <c r="C5" s="20" t="s">
        <v>68</v>
      </c>
      <c r="D5" s="103">
        <f ca="1" xml:space="preserve"> 'g. LEA enhanced threshold'!K92</f>
        <v>0.10667346196582794</v>
      </c>
      <c r="E5" s="98">
        <f ca="1" xml:space="preserve"> 'g. LEA enhanced threshold'!L92</f>
        <v>0.15088344685943478</v>
      </c>
      <c r="F5" s="98">
        <f ca="1" xml:space="preserve"> 'g. LEA enhanced threshold'!M92</f>
        <v>0.19400068708502571</v>
      </c>
      <c r="G5" s="98">
        <f ca="1" xml:space="preserve"> 'g. LEA enhanced threshold'!N92</f>
        <v>0.23051810146639373</v>
      </c>
      <c r="H5" s="98">
        <f ca="1" xml:space="preserve"> 'g. LEA enhanced threshold'!O92</f>
        <v>0.26347801210582622</v>
      </c>
      <c r="I5" s="41" t="s">
        <v>83</v>
      </c>
    </row>
    <row r="6" spans="1:17">
      <c r="C6" s="20" t="s">
        <v>100</v>
      </c>
      <c r="D6" s="99">
        <f ca="1" xml:space="preserve"> 'g. LEA enhanced threshold'!K93</f>
        <v>-7.9571265704593497E-2</v>
      </c>
      <c r="E6" s="99">
        <f ca="1" xml:space="preserve"> 'g. LEA enhanced threshold'!L93</f>
        <v>1.7972088941722753E-2</v>
      </c>
      <c r="F6" s="99">
        <f ca="1" xml:space="preserve"> 'g. LEA enhanced threshold'!M93</f>
        <v>8.6878502041926708E-2</v>
      </c>
      <c r="G6" s="99">
        <f ca="1" xml:space="preserve"> 'g. LEA enhanced threshold'!N93</f>
        <v>0.15345366150989026</v>
      </c>
      <c r="H6" s="99">
        <f ca="1" xml:space="preserve"> 'g. LEA enhanced threshold'!O93</f>
        <v>0.2174845910048242</v>
      </c>
      <c r="I6" s="41" t="s">
        <v>83</v>
      </c>
    </row>
    <row r="7" spans="1:17">
      <c r="C7" s="20" t="s">
        <v>101</v>
      </c>
      <c r="D7" s="99">
        <f ca="1" xml:space="preserve"> 'g. LEA enhanced threshold'!K94</f>
        <v>0.19772696306048432</v>
      </c>
      <c r="E7" s="99">
        <f ca="1" xml:space="preserve"> 'g. LEA enhanced threshold'!L94</f>
        <v>0.2593548867721428</v>
      </c>
      <c r="F7" s="99">
        <f ca="1" xml:space="preserve"> 'g. LEA enhanced threshold'!M94</f>
        <v>0.2794685771898151</v>
      </c>
      <c r="G7" s="99">
        <f ca="1" xml:space="preserve"> 'g. LEA enhanced threshold'!N94</f>
        <v>0.29730238933473618</v>
      </c>
      <c r="H7" s="99">
        <f ca="1" xml:space="preserve"> 'g. LEA enhanced threshold'!O94</f>
        <v>0.31467844323379779</v>
      </c>
      <c r="I7" s="41" t="s">
        <v>83</v>
      </c>
    </row>
    <row r="8" spans="1:17">
      <c r="C8" s="20" t="s">
        <v>102</v>
      </c>
      <c r="D8" s="100">
        <f ca="1" xml:space="preserve"> 'g. LEA enhanced threshold'!K95</f>
        <v>0.16374599806207069</v>
      </c>
      <c r="E8" s="100">
        <f ca="1" xml:space="preserve"> 'g. LEA enhanced threshold'!L95</f>
        <v>0.18636575918513942</v>
      </c>
      <c r="F8" s="100">
        <f ca="1" xml:space="preserve"> 'g. LEA enhanced threshold'!M95</f>
        <v>0.21390874857889153</v>
      </c>
      <c r="G8" s="100">
        <f ca="1" xml:space="preserve"> 'g. LEA enhanced threshold'!N95</f>
        <v>0.24067350856306891</v>
      </c>
      <c r="H8" s="100">
        <f ca="1" xml:space="preserve"> 'g. LEA enhanced threshold'!O95</f>
        <v>0.26684941405805129</v>
      </c>
      <c r="I8" s="41" t="s">
        <v>83</v>
      </c>
    </row>
    <row r="9" spans="1:17">
      <c r="C9" s="20" t="s">
        <v>103</v>
      </c>
      <c r="D9" s="99">
        <f ca="1" xml:space="preserve"> 'g. LEA enhanced threshold'!K96</f>
        <v>0.21549323241821461</v>
      </c>
      <c r="E9" s="99">
        <f ca="1" xml:space="preserve"> 'g. LEA enhanced threshold'!L96</f>
        <v>0.26445374982495951</v>
      </c>
      <c r="F9" s="99">
        <f ca="1" xml:space="preserve"> 'g. LEA enhanced threshold'!M96</f>
        <v>0.29939677795560715</v>
      </c>
      <c r="G9" s="99">
        <f ca="1" xml:space="preserve"> 'g. LEA enhanced threshold'!N96</f>
        <v>0.32916906030837012</v>
      </c>
      <c r="H9" s="99">
        <f ca="1" xml:space="preserve"> 'g. LEA enhanced threshold'!O96</f>
        <v>0.36777486182069052</v>
      </c>
      <c r="I9" s="41" t="s">
        <v>83</v>
      </c>
    </row>
    <row r="10" spans="1:17">
      <c r="C10" s="20" t="s">
        <v>104</v>
      </c>
      <c r="D10" s="99">
        <f ca="1" xml:space="preserve"> 'g. LEA enhanced threshold'!K97</f>
        <v>0.16421041873567299</v>
      </c>
      <c r="E10" s="99">
        <f ca="1" xml:space="preserve"> 'g. LEA enhanced threshold'!L97</f>
        <v>0.24340484885839664</v>
      </c>
      <c r="F10" s="99">
        <f ca="1" xml:space="preserve"> 'g. LEA enhanced threshold'!M97</f>
        <v>0.28305467366613268</v>
      </c>
      <c r="G10" s="99">
        <f ca="1" xml:space="preserve"> 'g. LEA enhanced threshold'!N97</f>
        <v>0.32143719266641735</v>
      </c>
      <c r="H10" s="99">
        <f ca="1" xml:space="preserve"> 'g. LEA enhanced threshold'!O97</f>
        <v>0.36028793569426543</v>
      </c>
      <c r="I10" s="41" t="s">
        <v>83</v>
      </c>
    </row>
    <row r="11" spans="1:17">
      <c r="C11" s="20" t="s">
        <v>105</v>
      </c>
      <c r="D11" s="99">
        <f ca="1" xml:space="preserve"> 'g. LEA enhanced threshold'!K98</f>
        <v>-1.6870983525649974E-2</v>
      </c>
      <c r="E11" s="99">
        <f ca="1" xml:space="preserve"> 'g. LEA enhanced threshold'!L98</f>
        <v>7.8208333940037233E-2</v>
      </c>
      <c r="F11" s="99">
        <f ca="1" xml:space="preserve"> 'g. LEA enhanced threshold'!M98</f>
        <v>0.16275290111345708</v>
      </c>
      <c r="G11" s="99">
        <f ca="1" xml:space="preserve"> 'g. LEA enhanced threshold'!N98</f>
        <v>0.24432755762189873</v>
      </c>
      <c r="H11" s="99">
        <f ca="1" xml:space="preserve"> 'g. LEA enhanced threshold'!O98</f>
        <v>0.32271422921510939</v>
      </c>
      <c r="I11" s="41" t="s">
        <v>83</v>
      </c>
    </row>
    <row r="12" spans="1:17">
      <c r="C12" s="20" t="s">
        <v>106</v>
      </c>
      <c r="D12" s="99">
        <f ca="1" xml:space="preserve"> 'g. LEA enhanced threshold'!K99</f>
        <v>0.21794440790187175</v>
      </c>
      <c r="E12" s="99">
        <f ca="1" xml:space="preserve"> 'g. LEA enhanced threshold'!L99</f>
        <v>0.2763696934029688</v>
      </c>
      <c r="F12" s="99">
        <f ca="1" xml:space="preserve"> 'g. LEA enhanced threshold'!M99</f>
        <v>0.32707730656465517</v>
      </c>
      <c r="G12" s="99">
        <f ca="1" xml:space="preserve"> 'g. LEA enhanced threshold'!N99</f>
        <v>0.3732340412103462</v>
      </c>
      <c r="H12" s="99">
        <f ca="1" xml:space="preserve"> 'g. LEA enhanced threshold'!O99</f>
        <v>0.41455082234298002</v>
      </c>
      <c r="I12" s="41" t="s">
        <v>83</v>
      </c>
    </row>
    <row r="13" spans="1:17">
      <c r="C13" s="20" t="s">
        <v>107</v>
      </c>
      <c r="D13" s="99">
        <f ca="1" xml:space="preserve"> 'g. LEA enhanced threshold'!K100</f>
        <v>0.14401428771377323</v>
      </c>
      <c r="E13" s="99">
        <f ca="1" xml:space="preserve"> 'g. LEA enhanced threshold'!L100</f>
        <v>0.19135332179775577</v>
      </c>
      <c r="F13" s="99">
        <f ca="1" xml:space="preserve"> 'g. LEA enhanced threshold'!M100</f>
        <v>0.22768730901885192</v>
      </c>
      <c r="G13" s="99">
        <f ca="1" xml:space="preserve"> 'g. LEA enhanced threshold'!N100</f>
        <v>0.2629046123742852</v>
      </c>
      <c r="H13" s="99">
        <f ca="1" xml:space="preserve"> 'g. LEA enhanced threshold'!O100</f>
        <v>0.29703510775501685</v>
      </c>
      <c r="I13" s="41" t="s">
        <v>83</v>
      </c>
    </row>
    <row r="14" spans="1:17">
      <c r="C14" s="20" t="s">
        <v>108</v>
      </c>
      <c r="D14" s="99">
        <f ca="1" xml:space="preserve"> 'g. LEA enhanced threshold'!K101</f>
        <v>9.2577398469667616E-2</v>
      </c>
      <c r="E14" s="99">
        <f ca="1" xml:space="preserve"> 'g. LEA enhanced threshold'!L101</f>
        <v>0.13857519709608812</v>
      </c>
      <c r="F14" s="99">
        <f ca="1" xml:space="preserve"> 'g. LEA enhanced threshold'!M101</f>
        <v>0.18609703083539764</v>
      </c>
      <c r="G14" s="99">
        <f ca="1" xml:space="preserve"> 'g. LEA enhanced threshold'!N101</f>
        <v>0.22621338693779092</v>
      </c>
      <c r="H14" s="99">
        <f ca="1" xml:space="preserve"> 'g. LEA enhanced threshold'!O101</f>
        <v>0.25919726647169228</v>
      </c>
      <c r="I14" s="41" t="s">
        <v>83</v>
      </c>
    </row>
    <row r="15" spans="1:17">
      <c r="C15" s="20" t="s">
        <v>109</v>
      </c>
      <c r="D15" s="99">
        <f ca="1" xml:space="preserve"> 'g. LEA enhanced threshold'!K102</f>
        <v>0.18929485089992371</v>
      </c>
      <c r="E15" s="99">
        <f ca="1" xml:space="preserve"> 'g. LEA enhanced threshold'!L102</f>
        <v>0.21686991672511757</v>
      </c>
      <c r="F15" s="99">
        <f ca="1" xml:space="preserve"> 'g. LEA enhanced threshold'!M102</f>
        <v>0.25688007158123238</v>
      </c>
      <c r="G15" s="99">
        <f ca="1" xml:space="preserve"> 'g. LEA enhanced threshold'!N102</f>
        <v>0.29414662492901833</v>
      </c>
      <c r="H15" s="99">
        <f ca="1" xml:space="preserve"> 'g. LEA enhanced threshold'!O102</f>
        <v>0.32721875378516274</v>
      </c>
      <c r="I15" s="41" t="s">
        <v>83</v>
      </c>
    </row>
    <row r="16" spans="1:17">
      <c r="C16" s="20" t="s">
        <v>110</v>
      </c>
      <c r="D16" s="99">
        <f ca="1" xml:space="preserve"> 'g. LEA enhanced threshold'!K103</f>
        <v>0.21784138822711885</v>
      </c>
      <c r="E16" s="99">
        <f ca="1" xml:space="preserve"> 'g. LEA enhanced threshold'!L103</f>
        <v>0.25949095236465503</v>
      </c>
      <c r="F16" s="99">
        <f ca="1" xml:space="preserve"> 'g. LEA enhanced threshold'!M103</f>
        <v>0.29575054757761454</v>
      </c>
      <c r="G16" s="99">
        <f ca="1" xml:space="preserve"> 'g. LEA enhanced threshold'!N103</f>
        <v>0.33377814919403936</v>
      </c>
      <c r="H16" s="99">
        <f ca="1" xml:space="preserve"> 'g. LEA enhanced threshold'!O103</f>
        <v>0.36219856320148058</v>
      </c>
      <c r="I16" s="41" t="s">
        <v>83</v>
      </c>
    </row>
    <row r="17" spans="3:9">
      <c r="C17" s="20" t="s">
        <v>111</v>
      </c>
      <c r="D17" s="99">
        <f ca="1" xml:space="preserve"> 'g. LEA enhanced threshold'!K104</f>
        <v>0.14363669393741241</v>
      </c>
      <c r="E17" s="99">
        <f ca="1" xml:space="preserve"> 'g. LEA enhanced threshold'!L104</f>
        <v>0.21258510319297164</v>
      </c>
      <c r="F17" s="99">
        <f ca="1" xml:space="preserve"> 'g. LEA enhanced threshold'!M104</f>
        <v>0.2655296104352628</v>
      </c>
      <c r="G17" s="99">
        <f ca="1" xml:space="preserve"> 'g. LEA enhanced threshold'!N104</f>
        <v>0.293897142768484</v>
      </c>
      <c r="H17" s="99">
        <f ca="1" xml:space="preserve"> 'g. LEA enhanced threshold'!O104</f>
        <v>0.31994874643238569</v>
      </c>
      <c r="I17" s="41" t="s">
        <v>83</v>
      </c>
    </row>
    <row r="18" spans="3:9">
      <c r="C18" s="20" t="s">
        <v>112</v>
      </c>
      <c r="D18" s="98">
        <f ca="1" xml:space="preserve"> 'g. LEA enhanced threshold'!K105</f>
        <v>0.13317080537204884</v>
      </c>
      <c r="E18" s="98">
        <f ca="1" xml:space="preserve"> 'g. LEA enhanced threshold'!L105</f>
        <v>0.21158138071695887</v>
      </c>
      <c r="F18" s="98">
        <f ca="1" xml:space="preserve"> 'g. LEA enhanced threshold'!M105</f>
        <v>0.25004350632704198</v>
      </c>
      <c r="G18" s="98">
        <f ca="1" xml:space="preserve"> 'g. LEA enhanced threshold'!N105</f>
        <v>0.27556258682813994</v>
      </c>
      <c r="H18" s="98">
        <f ca="1" xml:space="preserve"> 'g. LEA enhanced threshold'!O105</f>
        <v>0.31254448374769916</v>
      </c>
      <c r="I18" s="41" t="s">
        <v>83</v>
      </c>
    </row>
    <row r="19" spans="3:9">
      <c r="C19" s="20" t="s">
        <v>113</v>
      </c>
      <c r="D19" s="98">
        <f ca="1" xml:space="preserve"> 'g. LEA enhanced threshold'!K106</f>
        <v>-5.6330321979676246E-3</v>
      </c>
      <c r="E19" s="98">
        <f ca="1" xml:space="preserve"> 'g. LEA enhanced threshold'!L106</f>
        <v>6.0403414568955927E-2</v>
      </c>
      <c r="F19" s="98">
        <f ca="1" xml:space="preserve"> 'g. LEA enhanced threshold'!M106</f>
        <v>0.13142675341969778</v>
      </c>
      <c r="G19" s="98">
        <f ca="1" xml:space="preserve"> 'g. LEA enhanced threshold'!N106</f>
        <v>0.20001911608605782</v>
      </c>
      <c r="H19" s="98">
        <f ca="1" xml:space="preserve"> 'g. LEA enhanced threshold'!O106</f>
        <v>0.26561417207117788</v>
      </c>
      <c r="I19" s="41" t="s">
        <v>83</v>
      </c>
    </row>
    <row r="20" spans="3:9">
      <c r="C20" s="20" t="s">
        <v>114</v>
      </c>
      <c r="D20" s="101">
        <f ca="1" xml:space="preserve"> 'g. LEA enhanced threshold'!K107</f>
        <v>0.17177142643095289</v>
      </c>
      <c r="E20" s="101">
        <f ca="1" xml:space="preserve"> 'g. LEA enhanced threshold'!L107</f>
        <v>0.21277286710691723</v>
      </c>
      <c r="F20" s="101">
        <f ca="1" xml:space="preserve"> 'g. LEA enhanced threshold'!M107</f>
        <v>0.25703034697192562</v>
      </c>
      <c r="G20" s="101">
        <f ca="1" xml:space="preserve"> 'g. LEA enhanced threshold'!N107</f>
        <v>0.29548177366159656</v>
      </c>
      <c r="H20" s="101">
        <f ca="1" xml:space="preserve"> 'g. LEA enhanced threshold'!O107</f>
        <v>0.33339849272492772</v>
      </c>
      <c r="I20" s="41" t="s">
        <v>83</v>
      </c>
    </row>
    <row r="21" spans="3:9">
      <c r="C21" s="20" t="s">
        <v>115</v>
      </c>
      <c r="D21" s="101">
        <f ca="1" xml:space="preserve"> 'g. LEA enhanced threshold'!K108</f>
        <v>0.17731867007306645</v>
      </c>
      <c r="E21" s="101">
        <f ca="1" xml:space="preserve"> 'g. LEA enhanced threshold'!L108</f>
        <v>0.19815644716635084</v>
      </c>
      <c r="F21" s="101">
        <f ca="1" xml:space="preserve"> 'g. LEA enhanced threshold'!M108</f>
        <v>0.24063121645256225</v>
      </c>
      <c r="G21" s="101">
        <f ca="1" xml:space="preserve"> 'g. LEA enhanced threshold'!N108</f>
        <v>0.28174503682065799</v>
      </c>
      <c r="H21" s="101">
        <f ca="1" xml:space="preserve"> 'g. LEA enhanced threshold'!O108</f>
        <v>0.32153501869782497</v>
      </c>
      <c r="I21" s="41" t="s">
        <v>83</v>
      </c>
    </row>
    <row r="22" spans="3:9">
      <c r="C22" s="22" t="s">
        <v>119</v>
      </c>
      <c r="D22" s="36"/>
      <c r="E22" s="36"/>
      <c r="F22" s="36"/>
      <c r="G22" s="36"/>
      <c r="H22" s="36"/>
    </row>
    <row r="23" spans="3:9">
      <c r="C23" s="20" t="s">
        <v>102</v>
      </c>
      <c r="D23" s="35">
        <f ca="1" xml:space="preserve"> 'g. LEA enhanced threshold'!K110</f>
        <v>0.14667976857275478</v>
      </c>
      <c r="E23" s="35">
        <f ca="1" xml:space="preserve"> 'g. LEA enhanced threshold'!L110</f>
        <v>0.17986681615751088</v>
      </c>
      <c r="F23" s="35">
        <f ca="1" xml:space="preserve"> 'g. LEA enhanced threshold'!M110</f>
        <v>0.20931232813334155</v>
      </c>
      <c r="G23" s="35">
        <f ca="1" xml:space="preserve"> 'g. LEA enhanced threshold'!N110</f>
        <v>0.23791197936227937</v>
      </c>
      <c r="H23" s="35">
        <f ca="1" xml:space="preserve"> 'g. LEA enhanced threshold'!O110</f>
        <v>0.26592530108912338</v>
      </c>
      <c r="I23" s="41" t="s">
        <v>92</v>
      </c>
    </row>
    <row r="24" spans="3:9">
      <c r="C24" s="20" t="s">
        <v>114</v>
      </c>
      <c r="D24" s="35">
        <f ca="1" xml:space="preserve"> 'g. LEA enhanced threshold'!K111</f>
        <v>0.16805142003632412</v>
      </c>
      <c r="E24" s="35">
        <f ca="1" xml:space="preserve"> 'g. LEA enhanced threshold'!L111</f>
        <v>0.21521586914012969</v>
      </c>
      <c r="F24" s="35">
        <f ca="1" xml:space="preserve"> 'g. LEA enhanced threshold'!M111</f>
        <v>0.25898792712499241</v>
      </c>
      <c r="G24" s="35">
        <f ca="1" xml:space="preserve"> 'g. LEA enhanced threshold'!N111</f>
        <v>0.29603409066441144</v>
      </c>
      <c r="H24" s="35">
        <f ca="1" xml:space="preserve"> 'g. LEA enhanced threshold'!O111</f>
        <v>0.33233303448737195</v>
      </c>
      <c r="I24" s="41" t="s">
        <v>92</v>
      </c>
    </row>
    <row r="25" spans="3:9">
      <c r="C25" s="22" t="s">
        <v>120</v>
      </c>
      <c r="D25" s="36"/>
      <c r="E25" s="36"/>
      <c r="F25" s="36"/>
      <c r="G25" s="36"/>
      <c r="H25" s="36"/>
    </row>
    <row r="26" spans="3:9">
      <c r="C26" s="20" t="s">
        <v>102</v>
      </c>
      <c r="D26" s="35">
        <f ca="1" xml:space="preserve"> 'g. LEA enhanced threshold'!K113</f>
        <v>0.19901213605634427</v>
      </c>
      <c r="E26" s="35">
        <f ca="1" xml:space="preserve"> 'g. LEA enhanced threshold'!L113</f>
        <v>0.19979535836946749</v>
      </c>
      <c r="F26" s="35">
        <f ca="1" xml:space="preserve"> 'g. LEA enhanced threshold'!M113</f>
        <v>0.22340692143622609</v>
      </c>
      <c r="G26" s="35">
        <f ca="1" xml:space="preserve"> 'g. LEA enhanced threshold'!N113</f>
        <v>0.24638001039648361</v>
      </c>
      <c r="H26" s="35">
        <f ca="1" xml:space="preserve"> 'g. LEA enhanced threshold'!O113</f>
        <v>0.26875902716297961</v>
      </c>
      <c r="I26" s="41" t="s">
        <v>94</v>
      </c>
    </row>
    <row r="27" spans="3:9">
      <c r="C27" s="20" t="s">
        <v>114</v>
      </c>
      <c r="D27" s="35">
        <f ca="1" xml:space="preserve"> 'g. LEA enhanced threshold'!K114</f>
        <v>0.18909966134610445</v>
      </c>
      <c r="E27" s="35">
        <f ca="1" xml:space="preserve"> 'g. LEA enhanced threshold'!L114</f>
        <v>0.20139307131118456</v>
      </c>
      <c r="F27" s="35">
        <f ca="1" xml:space="preserve"> 'g. LEA enhanced threshold'!M114</f>
        <v>0.2479117043785809</v>
      </c>
      <c r="G27" s="35">
        <f ca="1" xml:space="preserve"> 'g. LEA enhanced threshold'!N114</f>
        <v>0.2929090149732716</v>
      </c>
      <c r="H27" s="35">
        <f ca="1" xml:space="preserve"> 'g. LEA enhanced threshold'!O114</f>
        <v>0.33836152468619196</v>
      </c>
      <c r="I27" s="41" t="s">
        <v>94</v>
      </c>
    </row>
    <row r="28" spans="3:9"/>
    <row r="29" spans="3:9"/>
    <row r="30" spans="3:9" s="38" customFormat="1" ht="14.25" customHeight="1">
      <c r="C30" s="38" t="s">
        <v>121</v>
      </c>
      <c r="D30" s="38" t="s">
        <v>117</v>
      </c>
      <c r="I30" s="58"/>
    </row>
    <row r="31" spans="3:9">
      <c r="C31" s="22" t="s">
        <v>118</v>
      </c>
      <c r="D31" s="22" t="s">
        <v>63</v>
      </c>
      <c r="E31" s="22" t="s">
        <v>64</v>
      </c>
      <c r="F31" s="22" t="s">
        <v>65</v>
      </c>
      <c r="G31" s="22" t="s">
        <v>66</v>
      </c>
      <c r="H31" s="22" t="s">
        <v>67</v>
      </c>
    </row>
    <row r="32" spans="3:9">
      <c r="C32" s="20" t="s">
        <v>68</v>
      </c>
      <c r="D32" s="35">
        <f xml:space="preserve"> 'f. PCC enhanced threshold'!K92</f>
        <v>5.7846913580247072E-2</v>
      </c>
      <c r="E32" s="35">
        <f xml:space="preserve"> 'f. PCC enhanced threshold'!L92</f>
        <v>7.3703703703703938E-2</v>
      </c>
      <c r="F32" s="35">
        <f xml:space="preserve"> 'f. PCC enhanced threshold'!M92</f>
        <v>8.4439753086419933E-2</v>
      </c>
      <c r="G32" s="35">
        <f xml:space="preserve"> 'f. PCC enhanced threshold'!N92</f>
        <v>8.9637037037037182E-2</v>
      </c>
      <c r="H32" s="35">
        <f xml:space="preserve"> 'f. PCC enhanced threshold'!O92</f>
        <v>9.8977777777778053E-2</v>
      </c>
      <c r="I32" s="41" t="s">
        <v>86</v>
      </c>
    </row>
    <row r="33" spans="3:9">
      <c r="C33" s="20" t="s">
        <v>100</v>
      </c>
      <c r="D33" s="35">
        <f xml:space="preserve"> 'f. PCC enhanced threshold'!K93</f>
        <v>1.7719057423930318E-2</v>
      </c>
      <c r="E33" s="35">
        <f xml:space="preserve"> 'f. PCC enhanced threshold'!L93</f>
        <v>4.8112560054907272E-2</v>
      </c>
      <c r="F33" s="35">
        <f xml:space="preserve"> 'f. PCC enhanced threshold'!M93</f>
        <v>7.1054678563257867E-2</v>
      </c>
      <c r="G33" s="35">
        <f xml:space="preserve"> 'f. PCC enhanced threshold'!N93</f>
        <v>8.4369709448638752E-2</v>
      </c>
      <c r="H33" s="35">
        <f xml:space="preserve"> 'f. PCC enhanced threshold'!O93</f>
        <v>9.7240905971173519E-2</v>
      </c>
      <c r="I33" s="41" t="s">
        <v>86</v>
      </c>
    </row>
    <row r="34" spans="3:9">
      <c r="C34" s="20" t="s">
        <v>101</v>
      </c>
      <c r="D34" s="35">
        <f xml:space="preserve"> 'f. PCC enhanced threshold'!K94</f>
        <v>4.8453981385728984E-2</v>
      </c>
      <c r="E34" s="35">
        <f xml:space="preserve"> 'f. PCC enhanced threshold'!L94</f>
        <v>7.702688728024798E-2</v>
      </c>
      <c r="F34" s="35">
        <f xml:space="preserve"> 'f. PCC enhanced threshold'!M94</f>
        <v>0.10949586349534624</v>
      </c>
      <c r="G34" s="35">
        <f xml:space="preserve"> 'f. PCC enhanced threshold'!N94</f>
        <v>0.12629782833505676</v>
      </c>
      <c r="H34" s="35">
        <f xml:space="preserve"> 'f. PCC enhanced threshold'!O94</f>
        <v>0.1370811789038261</v>
      </c>
      <c r="I34" s="41" t="s">
        <v>86</v>
      </c>
    </row>
    <row r="35" spans="3:9">
      <c r="C35" s="20" t="s">
        <v>102</v>
      </c>
      <c r="D35" s="46">
        <f xml:space="preserve"> 'f. PCC enhanced threshold'!K95</f>
        <v>2.1154867256637178E-2</v>
      </c>
      <c r="E35" s="46">
        <f xml:space="preserve"> 'f. PCC enhanced threshold'!L95</f>
        <v>5.4024336283185703E-2</v>
      </c>
      <c r="F35" s="46">
        <f xml:space="preserve"> 'f. PCC enhanced threshold'!M95</f>
        <v>8.6440265486725565E-2</v>
      </c>
      <c r="G35" s="46">
        <f xml:space="preserve"> 'f. PCC enhanced threshold'!N95</f>
        <v>0.1066128318584072</v>
      </c>
      <c r="H35" s="46">
        <f xml:space="preserve"> 'f. PCC enhanced threshold'!O95</f>
        <v>0.12421017699115056</v>
      </c>
      <c r="I35" s="41" t="s">
        <v>86</v>
      </c>
    </row>
    <row r="36" spans="3:9">
      <c r="C36" s="20" t="s">
        <v>103</v>
      </c>
      <c r="D36" s="35">
        <f xml:space="preserve"> 'f. PCC enhanced threshold'!K96</f>
        <v>3.946148092744961E-2</v>
      </c>
      <c r="E36" s="35">
        <f xml:space="preserve"> 'f. PCC enhanced threshold'!L96</f>
        <v>6.4554973821989603E-2</v>
      </c>
      <c r="F36" s="35">
        <f xml:space="preserve"> 'f. PCC enhanced threshold'!M96</f>
        <v>8.9733233607579233E-2</v>
      </c>
      <c r="G36" s="35">
        <f xml:space="preserve"> 'f. PCC enhanced threshold'!N96</f>
        <v>0.10255048616305185</v>
      </c>
      <c r="H36" s="35">
        <f xml:space="preserve"> 'f. PCC enhanced threshold'!O96</f>
        <v>0.11294938917975583</v>
      </c>
      <c r="I36" s="41" t="s">
        <v>86</v>
      </c>
    </row>
    <row r="37" spans="3:9">
      <c r="C37" s="20" t="s">
        <v>104</v>
      </c>
      <c r="D37" s="35">
        <f xml:space="preserve"> 'f. PCC enhanced threshold'!K97</f>
        <v>2.5121004566210026E-2</v>
      </c>
      <c r="E37" s="35">
        <f xml:space="preserve"> 'f. PCC enhanced threshold'!L97</f>
        <v>5.9349315068493058E-2</v>
      </c>
      <c r="F37" s="35">
        <f xml:space="preserve"> 'f. PCC enhanced threshold'!M97</f>
        <v>9.3780821917808233E-2</v>
      </c>
      <c r="G37" s="35">
        <f xml:space="preserve"> 'f. PCC enhanced threshold'!N97</f>
        <v>0.11437671232876701</v>
      </c>
      <c r="H37" s="35">
        <f xml:space="preserve"> 'f. PCC enhanced threshold'!O97</f>
        <v>0.13098630136986311</v>
      </c>
      <c r="I37" s="41" t="s">
        <v>86</v>
      </c>
    </row>
    <row r="38" spans="3:9">
      <c r="C38" s="20" t="s">
        <v>105</v>
      </c>
      <c r="D38" s="35">
        <f xml:space="preserve"> 'f. PCC enhanced threshold'!K98</f>
        <v>6.5524737631184382E-2</v>
      </c>
      <c r="E38" s="35">
        <f xml:space="preserve"> 'f. PCC enhanced threshold'!L98</f>
        <v>8.8230884557721212E-2</v>
      </c>
      <c r="F38" s="35">
        <f xml:space="preserve"> 'f. PCC enhanced threshold'!M98</f>
        <v>0.10610694652673669</v>
      </c>
      <c r="G38" s="35">
        <f xml:space="preserve"> 'f. PCC enhanced threshold'!N98</f>
        <v>0.11531734132933535</v>
      </c>
      <c r="H38" s="35">
        <f xml:space="preserve"> 'f. PCC enhanced threshold'!O98</f>
        <v>0.12549725137431289</v>
      </c>
      <c r="I38" s="41" t="s">
        <v>86</v>
      </c>
    </row>
    <row r="39" spans="3:9">
      <c r="C39" s="20" t="s">
        <v>106</v>
      </c>
      <c r="D39" s="35">
        <f xml:space="preserve"> 'f. PCC enhanced threshold'!K99</f>
        <v>6.2159742942391571E-2</v>
      </c>
      <c r="E39" s="35">
        <f xml:space="preserve"> 'f. PCC enhanced threshold'!L99</f>
        <v>8.1574477851732996E-2</v>
      </c>
      <c r="F39" s="35">
        <f xml:space="preserve"> 'f. PCC enhanced threshold'!M99</f>
        <v>9.6098921276107307E-2</v>
      </c>
      <c r="G39" s="35">
        <f xml:space="preserve"> 'f. PCC enhanced threshold'!N99</f>
        <v>0.10101904980491161</v>
      </c>
      <c r="H39" s="35">
        <f xml:space="preserve"> 'f. PCC enhanced threshold'!O99</f>
        <v>0.10547165480835441</v>
      </c>
      <c r="I39" s="41" t="s">
        <v>86</v>
      </c>
    </row>
    <row r="40" spans="3:9">
      <c r="C40" s="20" t="s">
        <v>107</v>
      </c>
      <c r="D40" s="35">
        <f xml:space="preserve"> 'f. PCC enhanced threshold'!K100</f>
        <v>6.6923611111111336E-2</v>
      </c>
      <c r="E40" s="35">
        <f xml:space="preserve"> 'f. PCC enhanced threshold'!L100</f>
        <v>8.999305555555559E-2</v>
      </c>
      <c r="F40" s="35">
        <f xml:space="preserve"> 'f. PCC enhanced threshold'!M100</f>
        <v>0.10926157407407411</v>
      </c>
      <c r="G40" s="35">
        <f xml:space="preserve"> 'f. PCC enhanced threshold'!N100</f>
        <v>0.11532407407407419</v>
      </c>
      <c r="H40" s="35">
        <f xml:space="preserve"> 'f. PCC enhanced threshold'!O100</f>
        <v>0.12273379629629633</v>
      </c>
      <c r="I40" s="41" t="s">
        <v>86</v>
      </c>
    </row>
    <row r="41" spans="3:9">
      <c r="C41" s="20" t="s">
        <v>108</v>
      </c>
      <c r="D41" s="35">
        <f xml:space="preserve"> 'f. PCC enhanced threshold'!K101</f>
        <v>4.6698911729142756E-3</v>
      </c>
      <c r="E41" s="35">
        <f xml:space="preserve"> 'f. PCC enhanced threshold'!L101</f>
        <v>2.0868198307134378E-2</v>
      </c>
      <c r="F41" s="35">
        <f xml:space="preserve"> 'f. PCC enhanced threshold'!M101</f>
        <v>3.860918984280548E-2</v>
      </c>
      <c r="G41" s="35">
        <f xml:space="preserve"> 'f. PCC enhanced threshold'!N101</f>
        <v>4.8813542926239517E-2</v>
      </c>
      <c r="H41" s="35">
        <f xml:space="preserve"> 'f. PCC enhanced threshold'!O101</f>
        <v>6.1481015719468068E-2</v>
      </c>
      <c r="I41" s="41" t="s">
        <v>86</v>
      </c>
    </row>
    <row r="42" spans="3:9">
      <c r="C42" s="20" t="s">
        <v>109</v>
      </c>
      <c r="D42" s="35">
        <f xml:space="preserve"> 'f. PCC enhanced threshold'!K102</f>
        <v>4.8265730629225123E-2</v>
      </c>
      <c r="E42" s="35">
        <f xml:space="preserve"> 'f. PCC enhanced threshold'!L102</f>
        <v>6.6614664586583272E-2</v>
      </c>
      <c r="F42" s="35">
        <f xml:space="preserve"> 'f. PCC enhanced threshold'!M102</f>
        <v>7.7667706708268169E-2</v>
      </c>
      <c r="G42" s="35">
        <f xml:space="preserve"> 'f. PCC enhanced threshold'!N102</f>
        <v>8.1703068122724765E-2</v>
      </c>
      <c r="H42" s="35">
        <f xml:space="preserve"> 'f. PCC enhanced threshold'!O102</f>
        <v>8.8260530421216843E-2</v>
      </c>
      <c r="I42" s="41" t="s">
        <v>86</v>
      </c>
    </row>
    <row r="43" spans="3:9">
      <c r="C43" s="20" t="s">
        <v>110</v>
      </c>
      <c r="D43" s="35">
        <f xml:space="preserve"> 'f. PCC enhanced threshold'!K103</f>
        <v>4.5462021207530845E-2</v>
      </c>
      <c r="E43" s="35">
        <f xml:space="preserve"> 'f. PCC enhanced threshold'!L103</f>
        <v>8.6106903267691104E-2</v>
      </c>
      <c r="F43" s="35">
        <f xml:space="preserve"> 'f. PCC enhanced threshold'!M103</f>
        <v>0.12221402293875794</v>
      </c>
      <c r="G43" s="35">
        <f xml:space="preserve"> 'f. PCC enhanced threshold'!N103</f>
        <v>0.14238649642934431</v>
      </c>
      <c r="H43" s="35">
        <f xml:space="preserve"> 'f. PCC enhanced threshold'!O103</f>
        <v>0.15624064055399256</v>
      </c>
      <c r="I43" s="41" t="s">
        <v>86</v>
      </c>
    </row>
    <row r="44" spans="3:9">
      <c r="C44" s="20" t="s">
        <v>111</v>
      </c>
      <c r="D44" s="35">
        <f xml:space="preserve"> 'f. PCC enhanced threshold'!K104</f>
        <v>5.137707120465751E-2</v>
      </c>
      <c r="E44" s="35">
        <f xml:space="preserve"> 'f. PCC enhanced threshold'!L104</f>
        <v>6.8481862964621665E-2</v>
      </c>
      <c r="F44" s="35">
        <f xml:space="preserve"> 'f. PCC enhanced threshold'!M104</f>
        <v>7.9303627407075639E-2</v>
      </c>
      <c r="G44" s="35">
        <f xml:space="preserve"> 'f. PCC enhanced threshold'!N104</f>
        <v>8.0606806986117441E-2</v>
      </c>
      <c r="H44" s="35">
        <f xml:space="preserve"> 'f. PCC enhanced threshold'!O104</f>
        <v>8.2344379758172992E-2</v>
      </c>
      <c r="I44" s="41" t="s">
        <v>86</v>
      </c>
    </row>
    <row r="45" spans="3:9">
      <c r="C45" s="20" t="s">
        <v>112</v>
      </c>
      <c r="D45" s="35">
        <f xml:space="preserve"> 'f. PCC enhanced threshold'!K105</f>
        <v>-9.9732083054253629E-3</v>
      </c>
      <c r="E45" s="35">
        <f xml:space="preserve"> 'f. PCC enhanced threshold'!L105</f>
        <v>8.1647689216342023E-3</v>
      </c>
      <c r="F45" s="35">
        <f xml:space="preserve"> 'f. PCC enhanced threshold'!M105</f>
        <v>2.0037954900647525E-2</v>
      </c>
      <c r="G45" s="35">
        <f xml:space="preserve"> 'f. PCC enhanced threshold'!N105</f>
        <v>3.0433132395623841E-2</v>
      </c>
      <c r="H45" s="35">
        <f xml:space="preserve"> 'f. PCC enhanced threshold'!O105</f>
        <v>5.1656619781200952E-2</v>
      </c>
      <c r="I45" s="41" t="s">
        <v>86</v>
      </c>
    </row>
    <row r="46" spans="3:9">
      <c r="C46" s="20" t="s">
        <v>113</v>
      </c>
      <c r="D46" s="35">
        <f xml:space="preserve"> 'f. PCC enhanced threshold'!K106</f>
        <v>5.599863976422581E-2</v>
      </c>
      <c r="E46" s="35">
        <f xml:space="preserve"> 'f. PCC enhanced threshold'!L106</f>
        <v>8.8621627748809662E-2</v>
      </c>
      <c r="F46" s="35">
        <f xml:space="preserve"> 'f. PCC enhanced threshold'!M106</f>
        <v>0.12282180911357965</v>
      </c>
      <c r="G46" s="35">
        <f xml:space="preserve"> 'f. PCC enhanced threshold'!N106</f>
        <v>0.14432849693946959</v>
      </c>
      <c r="H46" s="35">
        <f xml:space="preserve"> 'f. PCC enhanced threshold'!O106</f>
        <v>0.16258059396962143</v>
      </c>
      <c r="I46" s="41" t="s">
        <v>86</v>
      </c>
    </row>
    <row r="47" spans="3:9">
      <c r="C47" s="20" t="s">
        <v>114</v>
      </c>
      <c r="D47" s="46">
        <f xml:space="preserve"> 'f. PCC enhanced threshold'!K107</f>
        <v>-1.5308324768756432E-2</v>
      </c>
      <c r="E47" s="46">
        <f xml:space="preserve"> 'f. PCC enhanced threshold'!L107</f>
        <v>7.0837615621789363E-3</v>
      </c>
      <c r="F47" s="46">
        <f xml:space="preserve"> 'f. PCC enhanced threshold'!M107</f>
        <v>2.4766187050359822E-2</v>
      </c>
      <c r="G47" s="46">
        <f xml:space="preserve"> 'f. PCC enhanced threshold'!N107</f>
        <v>3.5483042137718579E-2</v>
      </c>
      <c r="H47" s="46">
        <f xml:space="preserve"> 'f. PCC enhanced threshold'!O107</f>
        <v>4.9190647482014405E-2</v>
      </c>
      <c r="I47" s="41" t="s">
        <v>86</v>
      </c>
    </row>
    <row r="48" spans="3:9">
      <c r="C48" s="20" t="s">
        <v>115</v>
      </c>
      <c r="D48" s="35">
        <f xml:space="preserve"> 'f. PCC enhanced threshold'!K108</f>
        <v>6.0662192393736269E-2</v>
      </c>
      <c r="E48" s="35">
        <f xml:space="preserve"> 'f. PCC enhanced threshold'!L108</f>
        <v>9.7395973154362769E-2</v>
      </c>
      <c r="F48" s="35">
        <f xml:space="preserve"> 'f. PCC enhanced threshold'!M108</f>
        <v>0.12765100671140961</v>
      </c>
      <c r="G48" s="35">
        <f xml:space="preserve"> 'f. PCC enhanced threshold'!N108</f>
        <v>0.14566219239373612</v>
      </c>
      <c r="H48" s="35">
        <f xml:space="preserve"> 'f. PCC enhanced threshold'!O108</f>
        <v>0.16085234899328871</v>
      </c>
      <c r="I48" s="41" t="s">
        <v>86</v>
      </c>
    </row>
    <row r="49" spans="2:9">
      <c r="C49" s="22" t="s">
        <v>119</v>
      </c>
      <c r="D49" s="36"/>
      <c r="E49" s="36"/>
      <c r="F49" s="36"/>
      <c r="G49" s="36"/>
      <c r="H49" s="36"/>
    </row>
    <row r="50" spans="2:9">
      <c r="C50" s="20" t="s">
        <v>102</v>
      </c>
      <c r="D50" s="35">
        <f xml:space="preserve"> 'f. PCC enhanced threshold'!K110</f>
        <v>-8.5449977158520429E-3</v>
      </c>
      <c r="E50" s="35">
        <f xml:space="preserve"> 'f. PCC enhanced threshold'!L110</f>
        <v>2.4020100502512576E-2</v>
      </c>
      <c r="F50" s="35">
        <f xml:space="preserve"> 'f. PCC enhanced threshold'!M110</f>
        <v>5.7030607583371418E-2</v>
      </c>
      <c r="G50" s="35">
        <f xml:space="preserve"> 'f. PCC enhanced threshold'!N110</f>
        <v>7.7192782092279644E-2</v>
      </c>
      <c r="H50" s="35">
        <f xml:space="preserve"> 'f. PCC enhanced threshold'!O110</f>
        <v>9.4696208314298813E-2</v>
      </c>
      <c r="I50" s="41" t="s">
        <v>96</v>
      </c>
    </row>
    <row r="51" spans="2:9">
      <c r="C51" s="20" t="s">
        <v>114</v>
      </c>
      <c r="D51" s="35">
        <f xml:space="preserve"> 'f. PCC enhanced threshold'!K111</f>
        <v>-3.7103215767634978E-2</v>
      </c>
      <c r="E51" s="35">
        <f xml:space="preserve"> 'f. PCC enhanced threshold'!L111</f>
        <v>-1.4880705394190841E-2</v>
      </c>
      <c r="F51" s="35">
        <f xml:space="preserve"> 'f. PCC enhanced threshold'!M111</f>
        <v>1.8257261410788983E-3</v>
      </c>
      <c r="G51" s="35">
        <f xml:space="preserve"> 'f. PCC enhanced threshold'!N111</f>
        <v>1.2642634854771684E-2</v>
      </c>
      <c r="H51" s="35">
        <f xml:space="preserve"> 'f. PCC enhanced threshold'!O111</f>
        <v>2.7232883817427389E-2</v>
      </c>
      <c r="I51" s="41" t="s">
        <v>96</v>
      </c>
    </row>
    <row r="52" spans="2:9">
      <c r="C52" s="22" t="s">
        <v>120</v>
      </c>
      <c r="D52" s="36"/>
      <c r="E52" s="36"/>
      <c r="F52" s="36"/>
      <c r="G52" s="36"/>
      <c r="H52" s="36"/>
    </row>
    <row r="53" spans="2:9">
      <c r="C53" s="20" t="s">
        <v>102</v>
      </c>
      <c r="D53" s="35">
        <f xml:space="preserve"> 'f. PCC enhanced threshold'!K113</f>
        <v>5.7523910733262684E-2</v>
      </c>
      <c r="E53" s="35">
        <f xml:space="preserve"> 'f. PCC enhanced threshold'!L113</f>
        <v>9.0588735387885255E-2</v>
      </c>
      <c r="F53" s="35">
        <f xml:space="preserve"> 'f. PCC enhanced threshold'!M113</f>
        <v>0.12215515409139222</v>
      </c>
      <c r="G53" s="35">
        <f xml:space="preserve"> 'f. PCC enhanced threshold'!N113</f>
        <v>0.14215302869288005</v>
      </c>
      <c r="H53" s="35">
        <f xml:space="preserve"> 'f. PCC enhanced threshold'!O113</f>
        <v>0.15988310308182796</v>
      </c>
      <c r="I53" s="41" t="s">
        <v>98</v>
      </c>
    </row>
    <row r="54" spans="2:9">
      <c r="C54" s="20" t="s">
        <v>114</v>
      </c>
      <c r="D54" s="35">
        <f xml:space="preserve"> 'f. PCC enhanced threshold'!K114</f>
        <v>6.7415285678951387E-2</v>
      </c>
      <c r="E54" s="35">
        <f xml:space="preserve"> 'f. PCC enhanced threshold'!L114</f>
        <v>8.9463269849122118E-2</v>
      </c>
      <c r="F54" s="35">
        <f xml:space="preserve"> 'f. PCC enhanced threshold'!M114</f>
        <v>0.10917388078159784</v>
      </c>
      <c r="G54" s="35">
        <f xml:space="preserve"> 'f. PCC enhanced threshold'!N114</f>
        <v>0.11925055651743766</v>
      </c>
      <c r="H54" s="35">
        <f xml:space="preserve"> 'f. PCC enhanced threshold'!O114</f>
        <v>0.12932723225327736</v>
      </c>
      <c r="I54" s="41" t="s">
        <v>98</v>
      </c>
    </row>
    <row r="55" spans="2:9"/>
    <row r="56" spans="2:9"/>
    <row r="57" spans="2:9" s="38" customFormat="1" ht="14.25" customHeight="1">
      <c r="C57" s="38" t="s">
        <v>122</v>
      </c>
      <c r="I57" s="58"/>
    </row>
    <row r="58" spans="2:9">
      <c r="C58" s="22" t="s">
        <v>118</v>
      </c>
      <c r="D58" s="22" t="s">
        <v>63</v>
      </c>
      <c r="E58" s="22" t="s">
        <v>64</v>
      </c>
      <c r="F58" s="22" t="s">
        <v>65</v>
      </c>
      <c r="G58" s="22" t="s">
        <v>66</v>
      </c>
      <c r="H58" s="22" t="s">
        <v>67</v>
      </c>
    </row>
    <row r="59" spans="2:9">
      <c r="B59" s="24"/>
      <c r="C59" s="20" t="s">
        <v>68</v>
      </c>
      <c r="D59" s="59">
        <f ca="1" xml:space="preserve"> 'e. Calculate enhance thresholds'!I7</f>
        <v>1.8444930555555549E-3</v>
      </c>
      <c r="E59" s="59">
        <f ca="1" xml:space="preserve"> 'e. Calculate enhance thresholds'!J7</f>
        <v>1.8444930555555549E-3</v>
      </c>
      <c r="F59" s="59">
        <f ca="1" xml:space="preserve"> 'e. Calculate enhance thresholds'!K7</f>
        <v>1.8444930555555549E-3</v>
      </c>
      <c r="G59" s="59">
        <f ca="1" xml:space="preserve"> 'e. Calculate enhance thresholds'!L7</f>
        <v>1.8444930555555549E-3</v>
      </c>
      <c r="H59" s="59">
        <f ca="1" xml:space="preserve"> 'e. Calculate enhance thresholds'!M7</f>
        <v>1.8444930555555549E-3</v>
      </c>
      <c r="I59" s="41" t="s">
        <v>80</v>
      </c>
    </row>
    <row r="60" spans="2:9">
      <c r="B60" s="24"/>
      <c r="C60" s="20" t="s">
        <v>100</v>
      </c>
      <c r="D60" s="59">
        <f ca="1" xml:space="preserve"> 'e. Calculate enhance thresholds'!I8</f>
        <v>1.8444930555555549E-3</v>
      </c>
      <c r="E60" s="59">
        <f ca="1" xml:space="preserve"> 'e. Calculate enhance thresholds'!J8</f>
        <v>1.8444930555555549E-3</v>
      </c>
      <c r="F60" s="59">
        <f ca="1" xml:space="preserve"> 'e. Calculate enhance thresholds'!K8</f>
        <v>1.8444930555555549E-3</v>
      </c>
      <c r="G60" s="59">
        <f ca="1" xml:space="preserve"> 'e. Calculate enhance thresholds'!L8</f>
        <v>1.8444930555555549E-3</v>
      </c>
      <c r="H60" s="59">
        <f ca="1" xml:space="preserve"> 'e. Calculate enhance thresholds'!M8</f>
        <v>1.8444930555555549E-3</v>
      </c>
      <c r="I60" s="41" t="s">
        <v>80</v>
      </c>
    </row>
    <row r="61" spans="2:9">
      <c r="B61" s="24"/>
      <c r="C61" s="20" t="s">
        <v>101</v>
      </c>
      <c r="D61" s="59">
        <f ca="1" xml:space="preserve"> 'e. Calculate enhance thresholds'!I9</f>
        <v>1.8444930555555549E-3</v>
      </c>
      <c r="E61" s="59">
        <f ca="1" xml:space="preserve"> 'e. Calculate enhance thresholds'!J9</f>
        <v>1.8444930555555549E-3</v>
      </c>
      <c r="F61" s="59">
        <f ca="1" xml:space="preserve"> 'e. Calculate enhance thresholds'!K9</f>
        <v>1.8444930555555549E-3</v>
      </c>
      <c r="G61" s="59">
        <f ca="1" xml:space="preserve"> 'e. Calculate enhance thresholds'!L9</f>
        <v>1.8444930555555549E-3</v>
      </c>
      <c r="H61" s="59">
        <f ca="1" xml:space="preserve"> 'e. Calculate enhance thresholds'!M9</f>
        <v>1.8444930555555549E-3</v>
      </c>
      <c r="I61" s="41" t="s">
        <v>80</v>
      </c>
    </row>
    <row r="62" spans="2:9">
      <c r="B62" s="24"/>
      <c r="C62" s="20" t="s">
        <v>102</v>
      </c>
      <c r="D62" s="59">
        <f ca="1" xml:space="preserve"> 'e. Calculate enhance thresholds'!I10</f>
        <v>1.8444930555555549E-3</v>
      </c>
      <c r="E62" s="59">
        <f ca="1" xml:space="preserve"> 'e. Calculate enhance thresholds'!J10</f>
        <v>1.8444930555555549E-3</v>
      </c>
      <c r="F62" s="59">
        <f ca="1" xml:space="preserve"> 'e. Calculate enhance thresholds'!K10</f>
        <v>1.8444930555555549E-3</v>
      </c>
      <c r="G62" s="59">
        <f ca="1" xml:space="preserve"> 'e. Calculate enhance thresholds'!L10</f>
        <v>1.8444930555555549E-3</v>
      </c>
      <c r="H62" s="59">
        <f ca="1" xml:space="preserve"> 'e. Calculate enhance thresholds'!M10</f>
        <v>1.8444930555555549E-3</v>
      </c>
      <c r="I62" s="41" t="s">
        <v>80</v>
      </c>
    </row>
    <row r="63" spans="2:9">
      <c r="B63" s="24"/>
      <c r="C63" s="20" t="s">
        <v>103</v>
      </c>
      <c r="D63" s="59">
        <f ca="1" xml:space="preserve"> 'e. Calculate enhance thresholds'!I11</f>
        <v>1.8444930555555549E-3</v>
      </c>
      <c r="E63" s="59">
        <f ca="1" xml:space="preserve"> 'e. Calculate enhance thresholds'!J11</f>
        <v>1.8444930555555549E-3</v>
      </c>
      <c r="F63" s="59">
        <f ca="1" xml:space="preserve"> 'e. Calculate enhance thresholds'!K11</f>
        <v>1.8444930555555549E-3</v>
      </c>
      <c r="G63" s="59">
        <f ca="1" xml:space="preserve"> 'e. Calculate enhance thresholds'!L11</f>
        <v>1.8444930555555549E-3</v>
      </c>
      <c r="H63" s="59">
        <f ca="1" xml:space="preserve"> 'e. Calculate enhance thresholds'!M11</f>
        <v>1.8444930555555549E-3</v>
      </c>
      <c r="I63" s="41" t="s">
        <v>80</v>
      </c>
    </row>
    <row r="64" spans="2:9">
      <c r="B64" s="24"/>
      <c r="C64" s="20" t="s">
        <v>104</v>
      </c>
      <c r="D64" s="59">
        <f ca="1" xml:space="preserve"> 'e. Calculate enhance thresholds'!I12</f>
        <v>1.8444930555555549E-3</v>
      </c>
      <c r="E64" s="59">
        <f ca="1" xml:space="preserve"> 'e. Calculate enhance thresholds'!J12</f>
        <v>1.8444930555555549E-3</v>
      </c>
      <c r="F64" s="59">
        <f ca="1" xml:space="preserve"> 'e. Calculate enhance thresholds'!K12</f>
        <v>1.8444930555555549E-3</v>
      </c>
      <c r="G64" s="59">
        <f ca="1" xml:space="preserve"> 'e. Calculate enhance thresholds'!L12</f>
        <v>1.8444930555555549E-3</v>
      </c>
      <c r="H64" s="59">
        <f ca="1" xml:space="preserve"> 'e. Calculate enhance thresholds'!M12</f>
        <v>1.8444930555555549E-3</v>
      </c>
      <c r="I64" s="41" t="s">
        <v>80</v>
      </c>
    </row>
    <row r="65" spans="2:9">
      <c r="B65" s="24"/>
      <c r="C65" s="20" t="s">
        <v>105</v>
      </c>
      <c r="D65" s="59">
        <f ca="1" xml:space="preserve"> 'e. Calculate enhance thresholds'!I13</f>
        <v>1.8444930555555549E-3</v>
      </c>
      <c r="E65" s="59">
        <f ca="1" xml:space="preserve"> 'e. Calculate enhance thresholds'!J13</f>
        <v>1.8444930555555549E-3</v>
      </c>
      <c r="F65" s="59">
        <f ca="1" xml:space="preserve"> 'e. Calculate enhance thresholds'!K13</f>
        <v>1.8444930555555549E-3</v>
      </c>
      <c r="G65" s="59">
        <f ca="1" xml:space="preserve"> 'e. Calculate enhance thresholds'!L13</f>
        <v>1.8444930555555549E-3</v>
      </c>
      <c r="H65" s="59">
        <f ca="1" xml:space="preserve"> 'e. Calculate enhance thresholds'!M13</f>
        <v>1.8444930555555549E-3</v>
      </c>
      <c r="I65" s="41" t="s">
        <v>80</v>
      </c>
    </row>
    <row r="66" spans="2:9">
      <c r="B66" s="24"/>
      <c r="C66" s="20" t="s">
        <v>106</v>
      </c>
      <c r="D66" s="59">
        <f ca="1" xml:space="preserve"> 'e. Calculate enhance thresholds'!I14</f>
        <v>1.8444930555555549E-3</v>
      </c>
      <c r="E66" s="59">
        <f ca="1" xml:space="preserve"> 'e. Calculate enhance thresholds'!J14</f>
        <v>1.8444930555555549E-3</v>
      </c>
      <c r="F66" s="59">
        <f ca="1" xml:space="preserve"> 'e. Calculate enhance thresholds'!K14</f>
        <v>1.8444930555555549E-3</v>
      </c>
      <c r="G66" s="59">
        <f ca="1" xml:space="preserve"> 'e. Calculate enhance thresholds'!L14</f>
        <v>1.8444930555555549E-3</v>
      </c>
      <c r="H66" s="59">
        <f ca="1" xml:space="preserve"> 'e. Calculate enhance thresholds'!M14</f>
        <v>1.8444930555555549E-3</v>
      </c>
      <c r="I66" s="41" t="s">
        <v>80</v>
      </c>
    </row>
    <row r="67" spans="2:9">
      <c r="B67" s="24"/>
      <c r="C67" s="20" t="s">
        <v>107</v>
      </c>
      <c r="D67" s="59">
        <f ca="1" xml:space="preserve"> 'e. Calculate enhance thresholds'!I15</f>
        <v>1.8444930555555549E-3</v>
      </c>
      <c r="E67" s="59">
        <f ca="1" xml:space="preserve"> 'e. Calculate enhance thresholds'!J15</f>
        <v>1.8444930555555549E-3</v>
      </c>
      <c r="F67" s="59">
        <f ca="1" xml:space="preserve"> 'e. Calculate enhance thresholds'!K15</f>
        <v>1.8444930555555549E-3</v>
      </c>
      <c r="G67" s="59">
        <f ca="1" xml:space="preserve"> 'e. Calculate enhance thresholds'!L15</f>
        <v>1.8444930555555549E-3</v>
      </c>
      <c r="H67" s="59">
        <f ca="1" xml:space="preserve"> 'e. Calculate enhance thresholds'!M15</f>
        <v>1.8444930555555549E-3</v>
      </c>
      <c r="I67" s="41" t="s">
        <v>80</v>
      </c>
    </row>
    <row r="68" spans="2:9">
      <c r="B68" s="24"/>
      <c r="C68" s="20" t="s">
        <v>108</v>
      </c>
      <c r="D68" s="59">
        <f ca="1" xml:space="preserve"> 'e. Calculate enhance thresholds'!I16</f>
        <v>1.8444930555555549E-3</v>
      </c>
      <c r="E68" s="59">
        <f ca="1" xml:space="preserve"> 'e. Calculate enhance thresholds'!J16</f>
        <v>1.8444930555555549E-3</v>
      </c>
      <c r="F68" s="59">
        <f ca="1" xml:space="preserve"> 'e. Calculate enhance thresholds'!K16</f>
        <v>1.8444930555555549E-3</v>
      </c>
      <c r="G68" s="59">
        <f ca="1" xml:space="preserve"> 'e. Calculate enhance thresholds'!L16</f>
        <v>1.8444930555555549E-3</v>
      </c>
      <c r="H68" s="59">
        <f ca="1" xml:space="preserve"> 'e. Calculate enhance thresholds'!M16</f>
        <v>1.8444930555555549E-3</v>
      </c>
      <c r="I68" s="41" t="s">
        <v>80</v>
      </c>
    </row>
    <row r="69" spans="2:9">
      <c r="B69" s="24"/>
      <c r="C69" s="20" t="s">
        <v>109</v>
      </c>
      <c r="D69" s="59">
        <f ca="1" xml:space="preserve"> 'e. Calculate enhance thresholds'!I17</f>
        <v>1.8444930555555549E-3</v>
      </c>
      <c r="E69" s="59">
        <f ca="1" xml:space="preserve"> 'e. Calculate enhance thresholds'!J17</f>
        <v>1.8444930555555549E-3</v>
      </c>
      <c r="F69" s="59">
        <f ca="1" xml:space="preserve"> 'e. Calculate enhance thresholds'!K17</f>
        <v>1.8444930555555549E-3</v>
      </c>
      <c r="G69" s="59">
        <f ca="1" xml:space="preserve"> 'e. Calculate enhance thresholds'!L17</f>
        <v>1.8444930555555549E-3</v>
      </c>
      <c r="H69" s="59">
        <f ca="1" xml:space="preserve"> 'e. Calculate enhance thresholds'!M17</f>
        <v>1.8444930555555549E-3</v>
      </c>
      <c r="I69" s="41" t="s">
        <v>80</v>
      </c>
    </row>
    <row r="70" spans="2:9">
      <c r="B70" s="24"/>
      <c r="C70" s="20" t="s">
        <v>110</v>
      </c>
      <c r="D70" s="59">
        <f ca="1" xml:space="preserve"> 'e. Calculate enhance thresholds'!I18</f>
        <v>1.8444930555555549E-3</v>
      </c>
      <c r="E70" s="59">
        <f ca="1" xml:space="preserve"> 'e. Calculate enhance thresholds'!J18</f>
        <v>1.8444930555555549E-3</v>
      </c>
      <c r="F70" s="59">
        <f ca="1" xml:space="preserve"> 'e. Calculate enhance thresholds'!K18</f>
        <v>1.8444930555555549E-3</v>
      </c>
      <c r="G70" s="59">
        <f ca="1" xml:space="preserve"> 'e. Calculate enhance thresholds'!L18</f>
        <v>1.8444930555555549E-3</v>
      </c>
      <c r="H70" s="59">
        <f ca="1" xml:space="preserve"> 'e. Calculate enhance thresholds'!M18</f>
        <v>1.8444930555555549E-3</v>
      </c>
      <c r="I70" s="41" t="s">
        <v>80</v>
      </c>
    </row>
    <row r="71" spans="2:9">
      <c r="B71" s="24"/>
      <c r="C71" s="20" t="s">
        <v>111</v>
      </c>
      <c r="D71" s="59">
        <f ca="1" xml:space="preserve"> 'e. Calculate enhance thresholds'!I19</f>
        <v>1.8444930555555549E-3</v>
      </c>
      <c r="E71" s="59">
        <f ca="1" xml:space="preserve"> 'e. Calculate enhance thresholds'!J19</f>
        <v>1.8444930555555549E-3</v>
      </c>
      <c r="F71" s="59">
        <f ca="1" xml:space="preserve"> 'e. Calculate enhance thresholds'!K19</f>
        <v>1.8444930555555549E-3</v>
      </c>
      <c r="G71" s="59">
        <f ca="1" xml:space="preserve"> 'e. Calculate enhance thresholds'!L19</f>
        <v>1.8444930555555549E-3</v>
      </c>
      <c r="H71" s="59">
        <f ca="1" xml:space="preserve"> 'e. Calculate enhance thresholds'!M19</f>
        <v>1.8444930555555549E-3</v>
      </c>
      <c r="I71" s="41" t="s">
        <v>80</v>
      </c>
    </row>
    <row r="72" spans="2:9">
      <c r="B72" s="24"/>
      <c r="C72" s="20" t="s">
        <v>112</v>
      </c>
      <c r="D72" s="59">
        <f ca="1" xml:space="preserve"> 'e. Calculate enhance thresholds'!I20</f>
        <v>1.8444930555555549E-3</v>
      </c>
      <c r="E72" s="59">
        <f ca="1" xml:space="preserve"> 'e. Calculate enhance thresholds'!J20</f>
        <v>1.8444930555555549E-3</v>
      </c>
      <c r="F72" s="59">
        <f ca="1" xml:space="preserve"> 'e. Calculate enhance thresholds'!K20</f>
        <v>1.8444930555555549E-3</v>
      </c>
      <c r="G72" s="59">
        <f ca="1" xml:space="preserve"> 'e. Calculate enhance thresholds'!L20</f>
        <v>1.8444930555555549E-3</v>
      </c>
      <c r="H72" s="59">
        <f ca="1" xml:space="preserve"> 'e. Calculate enhance thresholds'!M20</f>
        <v>1.8444930555555549E-3</v>
      </c>
      <c r="I72" s="41" t="s">
        <v>80</v>
      </c>
    </row>
    <row r="73" spans="2:9">
      <c r="B73" s="24"/>
      <c r="C73" s="20" t="s">
        <v>113</v>
      </c>
      <c r="D73" s="59">
        <f ca="1" xml:space="preserve"> 'e. Calculate enhance thresholds'!I21</f>
        <v>1.8444930555555549E-3</v>
      </c>
      <c r="E73" s="59">
        <f ca="1" xml:space="preserve"> 'e. Calculate enhance thresholds'!J21</f>
        <v>1.8444930555555549E-3</v>
      </c>
      <c r="F73" s="59">
        <f ca="1" xml:space="preserve"> 'e. Calculate enhance thresholds'!K21</f>
        <v>1.8444930555555549E-3</v>
      </c>
      <c r="G73" s="59">
        <f ca="1" xml:space="preserve"> 'e. Calculate enhance thresholds'!L21</f>
        <v>1.8444930555555549E-3</v>
      </c>
      <c r="H73" s="59">
        <f ca="1" xml:space="preserve"> 'e. Calculate enhance thresholds'!M21</f>
        <v>1.8444930555555549E-3</v>
      </c>
      <c r="I73" s="41" t="s">
        <v>80</v>
      </c>
    </row>
    <row r="74" spans="2:9">
      <c r="B74" s="24"/>
      <c r="C74" s="20" t="s">
        <v>114</v>
      </c>
      <c r="D74" s="59">
        <f ca="1" xml:space="preserve"> 'e. Calculate enhance thresholds'!I22</f>
        <v>1.8444930555555549E-3</v>
      </c>
      <c r="E74" s="59">
        <f ca="1" xml:space="preserve"> 'e. Calculate enhance thresholds'!J22</f>
        <v>1.8444930555555549E-3</v>
      </c>
      <c r="F74" s="59">
        <f ca="1" xml:space="preserve"> 'e. Calculate enhance thresholds'!K22</f>
        <v>1.8444930555555549E-3</v>
      </c>
      <c r="G74" s="59">
        <f ca="1" xml:space="preserve"> 'e. Calculate enhance thresholds'!L22</f>
        <v>1.8444930555555549E-3</v>
      </c>
      <c r="H74" s="59">
        <f ca="1" xml:space="preserve"> 'e. Calculate enhance thresholds'!M22</f>
        <v>1.8444930555555549E-3</v>
      </c>
      <c r="I74" s="41" t="s">
        <v>80</v>
      </c>
    </row>
    <row r="75" spans="2:9">
      <c r="B75" s="24"/>
      <c r="C75" s="20" t="s">
        <v>115</v>
      </c>
      <c r="D75" s="59">
        <f ca="1" xml:space="preserve"> 'e. Calculate enhance thresholds'!I23</f>
        <v>1.8444930555555549E-3</v>
      </c>
      <c r="E75" s="59">
        <f ca="1" xml:space="preserve"> 'e. Calculate enhance thresholds'!J23</f>
        <v>1.8444930555555549E-3</v>
      </c>
      <c r="F75" s="59">
        <f ca="1" xml:space="preserve"> 'e. Calculate enhance thresholds'!K23</f>
        <v>1.8444930555555549E-3</v>
      </c>
      <c r="G75" s="59">
        <f ca="1" xml:space="preserve"> 'e. Calculate enhance thresholds'!L23</f>
        <v>1.8444930555555549E-3</v>
      </c>
      <c r="H75" s="59">
        <f ca="1" xml:space="preserve"> 'e. Calculate enhance thresholds'!M23</f>
        <v>1.8444930555555549E-3</v>
      </c>
      <c r="I75" s="41" t="s">
        <v>80</v>
      </c>
    </row>
    <row r="76" spans="2:9"/>
    <row r="77" spans="2:9"/>
    <row r="78" spans="2:9" s="38" customFormat="1" ht="14.25" customHeight="1">
      <c r="C78" s="38" t="s">
        <v>123</v>
      </c>
      <c r="I78" s="58"/>
    </row>
    <row r="79" spans="2:9">
      <c r="C79" s="22" t="s">
        <v>118</v>
      </c>
      <c r="D79" s="22" t="s">
        <v>63</v>
      </c>
      <c r="E79" s="22" t="s">
        <v>64</v>
      </c>
      <c r="F79" s="22" t="s">
        <v>65</v>
      </c>
      <c r="G79" s="22" t="s">
        <v>66</v>
      </c>
      <c r="H79" s="22" t="s">
        <v>67</v>
      </c>
    </row>
    <row r="80" spans="2:9">
      <c r="B80" s="24"/>
      <c r="C80" s="20" t="s">
        <v>68</v>
      </c>
      <c r="D80" s="37">
        <f ca="1" xml:space="preserve"> 'e. Calculate enhance thresholds'!D32</f>
        <v>13.075183439092779</v>
      </c>
      <c r="E80" s="37">
        <f ca="1" xml:space="preserve"> 'e. Calculate enhance thresholds'!E32</f>
        <v>12.95518343909278</v>
      </c>
      <c r="F80" s="37">
        <f ca="1" xml:space="preserve"> 'e. Calculate enhance thresholds'!F32</f>
        <v>12.835183439092779</v>
      </c>
      <c r="G80" s="37">
        <f ca="1" xml:space="preserve"> 'e. Calculate enhance thresholds'!G32</f>
        <v>12.71518343909278</v>
      </c>
      <c r="H80" s="37">
        <f ca="1" xml:space="preserve"> 'e. Calculate enhance thresholds'!H32</f>
        <v>12.575183439092779</v>
      </c>
      <c r="I80" s="41" t="s">
        <v>90</v>
      </c>
    </row>
    <row r="81" spans="2:9">
      <c r="B81" s="24"/>
      <c r="C81" s="20" t="s">
        <v>100</v>
      </c>
      <c r="D81" s="37">
        <f ca="1" xml:space="preserve"> 'e. Calculate enhance thresholds'!D33</f>
        <v>18.845183439092779</v>
      </c>
      <c r="E81" s="37">
        <f ca="1" xml:space="preserve"> 'e. Calculate enhance thresholds'!E33</f>
        <v>17.895183439092779</v>
      </c>
      <c r="F81" s="37">
        <f ca="1" xml:space="preserve"> 'e. Calculate enhance thresholds'!F33</f>
        <v>16.94518343909278</v>
      </c>
      <c r="G81" s="37">
        <f ca="1" xml:space="preserve"> 'e. Calculate enhance thresholds'!G33</f>
        <v>15.995183439092781</v>
      </c>
      <c r="H81" s="37">
        <f ca="1" xml:space="preserve"> 'e. Calculate enhance thresholds'!H33</f>
        <v>15.055183439092779</v>
      </c>
      <c r="I81" s="41" t="s">
        <v>90</v>
      </c>
    </row>
    <row r="82" spans="2:9">
      <c r="B82" s="24"/>
      <c r="C82" s="20" t="s">
        <v>101</v>
      </c>
      <c r="D82" s="37">
        <f ca="1" xml:space="preserve"> 'e. Calculate enhance thresholds'!D34</f>
        <v>15.685183439092778</v>
      </c>
      <c r="E82" s="37">
        <f ca="1" xml:space="preserve"> 'e. Calculate enhance thresholds'!E34</f>
        <v>15.185183439092778</v>
      </c>
      <c r="F82" s="37">
        <f ca="1" xml:space="preserve"> 'e. Calculate enhance thresholds'!F34</f>
        <v>14.68518343909278</v>
      </c>
      <c r="G82" s="37">
        <f ca="1" xml:space="preserve"> 'e. Calculate enhance thresholds'!G34</f>
        <v>14.18518343909278</v>
      </c>
      <c r="H82" s="37">
        <f ca="1" xml:space="preserve"> 'e. Calculate enhance thresholds'!H34</f>
        <v>13.69518343909278</v>
      </c>
      <c r="I82" s="41" t="s">
        <v>90</v>
      </c>
    </row>
    <row r="83" spans="2:9">
      <c r="B83" s="24"/>
      <c r="C83" s="20" t="s">
        <v>102</v>
      </c>
      <c r="D83" s="37">
        <f ca="1" xml:space="preserve"> 'e. Calculate enhance thresholds'!D35</f>
        <v>18.71518343909278</v>
      </c>
      <c r="E83" s="37">
        <f ca="1" xml:space="preserve"> 'e. Calculate enhance thresholds'!E35</f>
        <v>17.775183439092778</v>
      </c>
      <c r="F83" s="37">
        <f ca="1" xml:space="preserve"> 'e. Calculate enhance thresholds'!F35</f>
        <v>16.835183439092781</v>
      </c>
      <c r="G83" s="37">
        <f ca="1" xml:space="preserve"> 'e. Calculate enhance thresholds'!G35</f>
        <v>15.895183439092779</v>
      </c>
      <c r="H83" s="37">
        <f ca="1" xml:space="preserve"> 'e. Calculate enhance thresholds'!H35</f>
        <v>14.96518343909278</v>
      </c>
      <c r="I83" s="41" t="s">
        <v>90</v>
      </c>
    </row>
    <row r="84" spans="2:9">
      <c r="B84" s="24"/>
      <c r="C84" s="20" t="s">
        <v>103</v>
      </c>
      <c r="D84" s="37">
        <f ca="1" xml:space="preserve"> 'e. Calculate enhance thresholds'!D36</f>
        <v>9.8951834390927793</v>
      </c>
      <c r="E84" s="37">
        <f ca="1" xml:space="preserve"> 'e. Calculate enhance thresholds'!E36</f>
        <v>9.3851834390927795</v>
      </c>
      <c r="F84" s="37">
        <f ca="1" xml:space="preserve"> 'e. Calculate enhance thresholds'!F36</f>
        <v>8.8751834390927797</v>
      </c>
      <c r="G84" s="37">
        <f ca="1" xml:space="preserve"> 'e. Calculate enhance thresholds'!G36</f>
        <v>8.3651834390927799</v>
      </c>
      <c r="H84" s="37">
        <f ca="1" xml:space="preserve"> 'e. Calculate enhance thresholds'!H36</f>
        <v>7.8351834390927779</v>
      </c>
      <c r="I84" s="41" t="s">
        <v>90</v>
      </c>
    </row>
    <row r="85" spans="2:9">
      <c r="B85" s="24"/>
      <c r="C85" s="20" t="s">
        <v>104</v>
      </c>
      <c r="D85" s="37">
        <f ca="1" xml:space="preserve"> 'e. Calculate enhance thresholds'!D37</f>
        <v>13.225183439092779</v>
      </c>
      <c r="E85" s="37">
        <f ca="1" xml:space="preserve"> 'e. Calculate enhance thresholds'!E37</f>
        <v>12.68518343909278</v>
      </c>
      <c r="F85" s="37">
        <f ca="1" xml:space="preserve"> 'e. Calculate enhance thresholds'!F37</f>
        <v>12.145183439092779</v>
      </c>
      <c r="G85" s="37">
        <f ca="1" xml:space="preserve"> 'e. Calculate enhance thresholds'!G37</f>
        <v>11.60518343909278</v>
      </c>
      <c r="H85" s="37">
        <f ca="1" xml:space="preserve"> 'e. Calculate enhance thresholds'!H37</f>
        <v>11.075183439092779</v>
      </c>
      <c r="I85" s="41" t="s">
        <v>90</v>
      </c>
    </row>
    <row r="86" spans="2:9">
      <c r="B86" s="24"/>
      <c r="C86" s="20" t="s">
        <v>105</v>
      </c>
      <c r="D86" s="37">
        <f ca="1" xml:space="preserve"> 'e. Calculate enhance thresholds'!D38</f>
        <v>15.805183439092779</v>
      </c>
      <c r="E86" s="37">
        <f ca="1" xml:space="preserve"> 'e. Calculate enhance thresholds'!E38</f>
        <v>15.03518343909278</v>
      </c>
      <c r="F86" s="37">
        <f ca="1" xml:space="preserve"> 'e. Calculate enhance thresholds'!F38</f>
        <v>14.26518343909278</v>
      </c>
      <c r="G86" s="37">
        <f ca="1" xml:space="preserve"> 'e. Calculate enhance thresholds'!G38</f>
        <v>13.495183439092779</v>
      </c>
      <c r="H86" s="37">
        <f ca="1" xml:space="preserve"> 'e. Calculate enhance thresholds'!H38</f>
        <v>12.735183439092779</v>
      </c>
      <c r="I86" s="41" t="s">
        <v>90</v>
      </c>
    </row>
    <row r="87" spans="2:9">
      <c r="B87" s="24"/>
      <c r="C87" s="20" t="s">
        <v>106</v>
      </c>
      <c r="D87" s="37">
        <f ca="1" xml:space="preserve"> 'e. Calculate enhance thresholds'!D39</f>
        <v>7.8751834390927788</v>
      </c>
      <c r="E87" s="37">
        <f ca="1" xml:space="preserve"> 'e. Calculate enhance thresholds'!E39</f>
        <v>7.8751834390927788</v>
      </c>
      <c r="F87" s="37">
        <f ca="1" xml:space="preserve"> 'e. Calculate enhance thresholds'!F39</f>
        <v>7.8751834390927788</v>
      </c>
      <c r="G87" s="37">
        <f ca="1" xml:space="preserve"> 'e. Calculate enhance thresholds'!G39</f>
        <v>7.8751834390927788</v>
      </c>
      <c r="H87" s="37">
        <f ca="1" xml:space="preserve"> 'e. Calculate enhance thresholds'!H39</f>
        <v>7.8751834390927788</v>
      </c>
      <c r="I87" s="41" t="s">
        <v>90</v>
      </c>
    </row>
    <row r="88" spans="2:9">
      <c r="B88" s="24"/>
      <c r="C88" s="20" t="s">
        <v>107</v>
      </c>
      <c r="D88" s="37">
        <f ca="1" xml:space="preserve"> 'e. Calculate enhance thresholds'!D40</f>
        <v>15.585183439092781</v>
      </c>
      <c r="E88" s="37">
        <f ca="1" xml:space="preserve"> 'e. Calculate enhance thresholds'!E40</f>
        <v>14.78518343909278</v>
      </c>
      <c r="F88" s="37">
        <f ca="1" xml:space="preserve"> 'e. Calculate enhance thresholds'!F40</f>
        <v>13.985183439092779</v>
      </c>
      <c r="G88" s="37">
        <f ca="1" xml:space="preserve"> 'e. Calculate enhance thresholds'!G40</f>
        <v>13.18518343909278</v>
      </c>
      <c r="H88" s="37">
        <f ca="1" xml:space="preserve"> 'e. Calculate enhance thresholds'!H40</f>
        <v>12.36518343909278</v>
      </c>
      <c r="I88" s="41" t="s">
        <v>90</v>
      </c>
    </row>
    <row r="89" spans="2:9">
      <c r="B89" s="24"/>
      <c r="C89" s="20" t="s">
        <v>108</v>
      </c>
      <c r="D89" s="37">
        <f ca="1" xml:space="preserve"> 'e. Calculate enhance thresholds'!D41</f>
        <v>13.87518343909278</v>
      </c>
      <c r="E89" s="37">
        <f ca="1" xml:space="preserve"> 'e. Calculate enhance thresholds'!E41</f>
        <v>13.35518343909278</v>
      </c>
      <c r="F89" s="37">
        <f ca="1" xml:space="preserve"> 'e. Calculate enhance thresholds'!F41</f>
        <v>12.835183439092779</v>
      </c>
      <c r="G89" s="37">
        <f ca="1" xml:space="preserve"> 'e. Calculate enhance thresholds'!G41</f>
        <v>12.315183439092779</v>
      </c>
      <c r="H89" s="37">
        <f ca="1" xml:space="preserve"> 'e. Calculate enhance thresholds'!H41</f>
        <v>11.78518343909278</v>
      </c>
      <c r="I89" s="41" t="s">
        <v>90</v>
      </c>
    </row>
    <row r="90" spans="2:9">
      <c r="B90" s="24"/>
      <c r="C90" s="20" t="s">
        <v>109</v>
      </c>
      <c r="D90" s="37">
        <f ca="1" xml:space="preserve"> 'e. Calculate enhance thresholds'!D42</f>
        <v>17.455183439092778</v>
      </c>
      <c r="E90" s="37">
        <f ca="1" xml:space="preserve"> 'e. Calculate enhance thresholds'!E42</f>
        <v>17.455183439092778</v>
      </c>
      <c r="F90" s="37">
        <f ca="1" xml:space="preserve"> 'e. Calculate enhance thresholds'!F42</f>
        <v>17.455183439092778</v>
      </c>
      <c r="G90" s="37">
        <f ca="1" xml:space="preserve"> 'e. Calculate enhance thresholds'!G42</f>
        <v>16.365183439092778</v>
      </c>
      <c r="H90" s="37">
        <f ca="1" xml:space="preserve"> 'e. Calculate enhance thresholds'!H42</f>
        <v>14.575183439092779</v>
      </c>
      <c r="I90" s="41" t="s">
        <v>90</v>
      </c>
    </row>
    <row r="91" spans="2:9"/>
    <row r="92" spans="2:9"/>
    <row r="93" spans="2:9" s="38" customFormat="1" ht="14.25" customHeight="1">
      <c r="C93" s="38" t="s">
        <v>124</v>
      </c>
      <c r="I93" s="58"/>
    </row>
    <row r="94" spans="2:9">
      <c r="C94" s="22" t="s">
        <v>118</v>
      </c>
      <c r="D94" s="22" t="s">
        <v>63</v>
      </c>
      <c r="E94" s="22" t="s">
        <v>64</v>
      </c>
      <c r="F94" s="22" t="s">
        <v>65</v>
      </c>
      <c r="G94" s="22" t="s">
        <v>66</v>
      </c>
      <c r="H94" s="22" t="s">
        <v>67</v>
      </c>
    </row>
    <row r="95" spans="2:9">
      <c r="B95" s="44" t="s">
        <v>125</v>
      </c>
      <c r="C95" s="20" t="s">
        <v>68</v>
      </c>
      <c r="D95" s="37">
        <f ca="1" xml:space="preserve"> 'e. Calculate enhance thresholds'!D59</f>
        <v>1.0563342758726919</v>
      </c>
      <c r="E95" s="37">
        <f ca="1" xml:space="preserve"> 'e. Calculate enhance thresholds'!E59</f>
        <v>0.99955951139644983</v>
      </c>
      <c r="F95" s="37">
        <f ca="1" xml:space="preserve"> 'e. Calculate enhance thresholds'!F59</f>
        <v>0.94278474692020775</v>
      </c>
      <c r="G95" s="37">
        <f ca="1" xml:space="preserve"> 'e. Calculate enhance thresholds'!G59</f>
        <v>0.88600998244396578</v>
      </c>
      <c r="H95" s="37">
        <f ca="1" xml:space="preserve"> 'e. Calculate enhance thresholds'!H59</f>
        <v>0.82937007489047054</v>
      </c>
      <c r="I95" s="41" t="s">
        <v>88</v>
      </c>
    </row>
    <row r="96" spans="2:9">
      <c r="B96" s="44" t="s">
        <v>125</v>
      </c>
      <c r="C96" s="20" t="s">
        <v>100</v>
      </c>
      <c r="D96" s="37">
        <f ca="1" xml:space="preserve"> 'e. Calculate enhance thresholds'!D60</f>
        <v>1.0563342758726919</v>
      </c>
      <c r="E96" s="37">
        <f ca="1" xml:space="preserve"> 'e. Calculate enhance thresholds'!E60</f>
        <v>0.99955951139644983</v>
      </c>
      <c r="F96" s="37">
        <f ca="1" xml:space="preserve"> 'e. Calculate enhance thresholds'!F60</f>
        <v>0.94278474692020775</v>
      </c>
      <c r="G96" s="37">
        <f ca="1" xml:space="preserve"> 'e. Calculate enhance thresholds'!G60</f>
        <v>0.88600998244396578</v>
      </c>
      <c r="H96" s="37">
        <f ca="1" xml:space="preserve"> 'e. Calculate enhance thresholds'!H60</f>
        <v>0.82937007489047054</v>
      </c>
      <c r="I96" s="41" t="s">
        <v>88</v>
      </c>
    </row>
    <row r="97" spans="1:9">
      <c r="B97" s="44" t="s">
        <v>125</v>
      </c>
      <c r="C97" s="20" t="s">
        <v>101</v>
      </c>
      <c r="D97" s="37">
        <f ca="1" xml:space="preserve"> 'e. Calculate enhance thresholds'!D61</f>
        <v>1.3792469311755777</v>
      </c>
      <c r="E97" s="37">
        <f ca="1" xml:space="preserve"> 'e. Calculate enhance thresholds'!E61</f>
        <v>1.3792469311755777</v>
      </c>
      <c r="F97" s="37">
        <f ca="1" xml:space="preserve"> 'e. Calculate enhance thresholds'!F61</f>
        <v>0.91949795411705182</v>
      </c>
      <c r="G97" s="37">
        <f ca="1" xml:space="preserve"> 'e. Calculate enhance thresholds'!G61</f>
        <v>0.91949795411705182</v>
      </c>
      <c r="H97" s="37">
        <f ca="1" xml:space="preserve"> 'e. Calculate enhance thresholds'!H61</f>
        <v>0.91949795411705182</v>
      </c>
      <c r="I97" s="41" t="s">
        <v>88</v>
      </c>
    </row>
    <row r="98" spans="1:9">
      <c r="B98" s="44" t="s">
        <v>125</v>
      </c>
      <c r="C98" s="20" t="s">
        <v>102</v>
      </c>
      <c r="D98" s="37">
        <f ca="1" xml:space="preserve"> 'e. Calculate enhance thresholds'!D62</f>
        <v>1.0563342758726919</v>
      </c>
      <c r="E98" s="37">
        <f ca="1" xml:space="preserve"> 'e. Calculate enhance thresholds'!E62</f>
        <v>0.99955951139644983</v>
      </c>
      <c r="F98" s="37">
        <f ca="1" xml:space="preserve"> 'e. Calculate enhance thresholds'!F62</f>
        <v>0.94278474692020775</v>
      </c>
      <c r="G98" s="37">
        <f ca="1" xml:space="preserve"> 'e. Calculate enhance thresholds'!G62</f>
        <v>0.88600998244396578</v>
      </c>
      <c r="H98" s="37">
        <f ca="1" xml:space="preserve"> 'e. Calculate enhance thresholds'!H62</f>
        <v>0.82937007489047054</v>
      </c>
      <c r="I98" s="41" t="s">
        <v>88</v>
      </c>
    </row>
    <row r="99" spans="1:9">
      <c r="B99" s="44" t="s">
        <v>125</v>
      </c>
      <c r="C99" s="20" t="s">
        <v>103</v>
      </c>
      <c r="D99" s="37">
        <f ca="1" xml:space="preserve"> 'e. Calculate enhance thresholds'!D63</f>
        <v>1.0563342758726919</v>
      </c>
      <c r="E99" s="37">
        <f ca="1" xml:space="preserve"> 'e. Calculate enhance thresholds'!E63</f>
        <v>0.99955951139644983</v>
      </c>
      <c r="F99" s="37">
        <f ca="1" xml:space="preserve"> 'e. Calculate enhance thresholds'!F63</f>
        <v>0.94278474692020775</v>
      </c>
      <c r="G99" s="37">
        <f ca="1" xml:space="preserve"> 'e. Calculate enhance thresholds'!G63</f>
        <v>0.88600998244396578</v>
      </c>
      <c r="H99" s="37">
        <f ca="1" xml:space="preserve"> 'e. Calculate enhance thresholds'!H63</f>
        <v>0.82937007489047054</v>
      </c>
      <c r="I99" s="41" t="s">
        <v>88</v>
      </c>
    </row>
    <row r="100" spans="1:9">
      <c r="B100" s="44" t="s">
        <v>125</v>
      </c>
      <c r="C100" s="20" t="s">
        <v>104</v>
      </c>
      <c r="D100" s="37">
        <f ca="1" xml:space="preserve"> 'e. Calculate enhance thresholds'!D64</f>
        <v>0.82937007489047054</v>
      </c>
      <c r="E100" s="37">
        <f ca="1" xml:space="preserve"> 'e. Calculate enhance thresholds'!E64</f>
        <v>0.82937007489047054</v>
      </c>
      <c r="F100" s="37">
        <f ca="1" xml:space="preserve"> 'e. Calculate enhance thresholds'!F64</f>
        <v>0.82937007489047054</v>
      </c>
      <c r="G100" s="37">
        <f ca="1" xml:space="preserve"> 'e. Calculate enhance thresholds'!G64</f>
        <v>0.82937007489047054</v>
      </c>
      <c r="H100" s="37">
        <f ca="1" xml:space="preserve"> 'e. Calculate enhance thresholds'!H64</f>
        <v>0.82937007489047054</v>
      </c>
      <c r="I100" s="41" t="s">
        <v>88</v>
      </c>
    </row>
    <row r="101" spans="1:9">
      <c r="B101" s="44" t="s">
        <v>125</v>
      </c>
      <c r="C101" s="20" t="s">
        <v>105</v>
      </c>
      <c r="D101" s="37">
        <f ca="1" xml:space="preserve"> 'e. Calculate enhance thresholds'!D65</f>
        <v>1.0563342758726919</v>
      </c>
      <c r="E101" s="37">
        <f ca="1" xml:space="preserve"> 'e. Calculate enhance thresholds'!E65</f>
        <v>0.99955951139644983</v>
      </c>
      <c r="F101" s="37">
        <f ca="1" xml:space="preserve"> 'e. Calculate enhance thresholds'!F65</f>
        <v>0.94278474692020775</v>
      </c>
      <c r="G101" s="37">
        <f ca="1" xml:space="preserve"> 'e. Calculate enhance thresholds'!G65</f>
        <v>0.88600998244396578</v>
      </c>
      <c r="H101" s="37">
        <f ca="1" xml:space="preserve"> 'e. Calculate enhance thresholds'!H65</f>
        <v>0.82937007489047054</v>
      </c>
      <c r="I101" s="41" t="s">
        <v>88</v>
      </c>
    </row>
    <row r="102" spans="1:9">
      <c r="B102" s="44" t="s">
        <v>125</v>
      </c>
      <c r="C102" s="20" t="s">
        <v>106</v>
      </c>
      <c r="D102" s="37">
        <f ca="1" xml:space="preserve"> 'e. Calculate enhance thresholds'!D66</f>
        <v>1.0563342758726919</v>
      </c>
      <c r="E102" s="37">
        <f ca="1" xml:space="preserve"> 'e. Calculate enhance thresholds'!E66</f>
        <v>0.99955951139644983</v>
      </c>
      <c r="F102" s="37">
        <f ca="1" xml:space="preserve"> 'e. Calculate enhance thresholds'!F66</f>
        <v>0.94278474692020775</v>
      </c>
      <c r="G102" s="37">
        <f ca="1" xml:space="preserve"> 'e. Calculate enhance thresholds'!G66</f>
        <v>0.88600998244396578</v>
      </c>
      <c r="H102" s="37">
        <f ca="1" xml:space="preserve"> 'e. Calculate enhance thresholds'!H66</f>
        <v>0.82937007489047054</v>
      </c>
      <c r="I102" s="41" t="s">
        <v>88</v>
      </c>
    </row>
    <row r="103" spans="1:9">
      <c r="B103" s="44" t="s">
        <v>125</v>
      </c>
      <c r="C103" s="20" t="s">
        <v>107</v>
      </c>
      <c r="D103" s="37">
        <f ca="1" xml:space="preserve"> 'e. Calculate enhance thresholds'!D67</f>
        <v>1.6439058882788349</v>
      </c>
      <c r="E103" s="37">
        <f ca="1" xml:space="preserve"> 'e. Calculate enhance thresholds'!E67</f>
        <v>1.5009575501676318</v>
      </c>
      <c r="F103" s="37">
        <f ca="1" xml:space="preserve"> 'e. Calculate enhance thresholds'!F67</f>
        <v>1.3580092120564284</v>
      </c>
      <c r="G103" s="37">
        <f ca="1" xml:space="preserve"> 'e. Calculate enhance thresholds'!G67</f>
        <v>1.2150608739452256</v>
      </c>
      <c r="H103" s="37">
        <f ca="1" xml:space="preserve"> 'e. Calculate enhance thresholds'!H67</f>
        <v>1.0721125358340231</v>
      </c>
      <c r="I103" s="41" t="s">
        <v>88</v>
      </c>
    </row>
    <row r="104" spans="1:9">
      <c r="B104" s="44" t="s">
        <v>125</v>
      </c>
      <c r="C104" s="20" t="s">
        <v>108</v>
      </c>
      <c r="D104" s="37">
        <f ca="1" xml:space="preserve"> 'e. Calculate enhance thresholds'!D68</f>
        <v>1.0563342758726919</v>
      </c>
      <c r="E104" s="37">
        <f ca="1" xml:space="preserve"> 'e. Calculate enhance thresholds'!E68</f>
        <v>0.99955951139644983</v>
      </c>
      <c r="F104" s="37">
        <f ca="1" xml:space="preserve"> 'e. Calculate enhance thresholds'!F68</f>
        <v>0.94278474692020775</v>
      </c>
      <c r="G104" s="37">
        <f ca="1" xml:space="preserve"> 'e. Calculate enhance thresholds'!G68</f>
        <v>0.88600998244396578</v>
      </c>
      <c r="H104" s="37">
        <f ca="1" xml:space="preserve"> 'e. Calculate enhance thresholds'!H68</f>
        <v>0.82937007489047054</v>
      </c>
      <c r="I104" s="41" t="s">
        <v>88</v>
      </c>
    </row>
    <row r="105" spans="1:9">
      <c r="B105" s="44" t="s">
        <v>125</v>
      </c>
      <c r="C105" s="20" t="s">
        <v>109</v>
      </c>
      <c r="D105" s="37">
        <f ca="1" xml:space="preserve"> 'e. Calculate enhance thresholds'!D69</f>
        <v>1.0563342758726919</v>
      </c>
      <c r="E105" s="37">
        <f ca="1" xml:space="preserve"> 'e. Calculate enhance thresholds'!E69</f>
        <v>0.99955951139644983</v>
      </c>
      <c r="F105" s="37">
        <f ca="1" xml:space="preserve"> 'e. Calculate enhance thresholds'!F69</f>
        <v>0.94278474692020775</v>
      </c>
      <c r="G105" s="37">
        <f ca="1" xml:space="preserve"> 'e. Calculate enhance thresholds'!G69</f>
        <v>0.88600998244396578</v>
      </c>
      <c r="H105" s="37">
        <f ca="1" xml:space="preserve"> 'e. Calculate enhance thresholds'!H69</f>
        <v>0.82937007489047054</v>
      </c>
      <c r="I105" s="41" t="s">
        <v>88</v>
      </c>
    </row>
    <row r="106" spans="1:9"/>
    <row r="107" spans="1:9"/>
    <row r="108" spans="1:9" s="38" customFormat="1" ht="14.25" customHeight="1">
      <c r="A108" s="38" t="s">
        <v>57</v>
      </c>
      <c r="I108" s="58"/>
    </row>
  </sheetData>
  <pageMargins left="0.7" right="0.7" top="0.75" bottom="0.75" header="0.3" footer="0.3"/>
  <pageSetup paperSize="9" scale="89" fitToHeight="0" orientation="landscape" r:id="rId1"/>
  <headerFooter>
    <oddHeader>&amp;L&amp;F&amp;C&amp;A&amp;ROFFICIAL</oddHeader>
    <oddFooter>&amp;LPrinted on &amp;D at &amp;T&amp;CPage &amp;P of &amp;N&amp;ROfwat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9C62E-C0A2-4405-AA32-DA28B7C7F634}">
  <sheetPr>
    <tabColor rgb="FFCCCCCE"/>
  </sheetPr>
  <dimension ref="A1:B1"/>
  <sheetViews>
    <sheetView zoomScale="80" zoomScaleNormal="80" workbookViewId="0">
      <selection activeCell="B36" sqref="B36"/>
    </sheetView>
  </sheetViews>
  <sheetFormatPr defaultColWidth="0" defaultRowHeight="13.5" customHeight="1" zeroHeight="1"/>
  <cols>
    <col min="1" max="1" width="9" customWidth="1"/>
    <col min="2" max="2" width="8.75" hidden="1" customWidth="1"/>
    <col min="3" max="16384" width="9" hidden="1"/>
  </cols>
  <sheetData>
    <row r="1" ht="14.25"/>
  </sheetData>
  <pageMargins left="0.7" right="0.7" top="0.75" bottom="0.75" header="0.3" footer="0.3"/>
  <pageSetup paperSize="9" scale="89" fitToHeight="0" orientation="landscape" r:id="rId1"/>
  <headerFooter>
    <oddHeader>&amp;L&amp;F&amp;C&amp;A&amp;ROFFICIAL</oddHeader>
    <oddFooter>&amp;LPrinted on &amp;D at &amp;T&amp;CPage &amp;P of &amp;N&amp;ROfwat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639CB-3324-44F0-9969-0A9E5DD6F74D}">
  <sheetPr>
    <tabColor rgb="FFCCCCCE"/>
  </sheetPr>
  <dimension ref="A1:T174"/>
  <sheetViews>
    <sheetView showGridLines="0" zoomScale="80" zoomScaleNormal="80" workbookViewId="0">
      <selection activeCell="B36" sqref="B36"/>
    </sheetView>
  </sheetViews>
  <sheetFormatPr defaultColWidth="0" defaultRowHeight="12.75" zeroHeight="1"/>
  <cols>
    <col min="1" max="1" width="9" style="20" customWidth="1"/>
    <col min="2" max="2" width="3.375" style="20" bestFit="1" customWidth="1"/>
    <col min="3" max="3" width="15" style="20" customWidth="1"/>
    <col min="4" max="15" width="9" style="20" customWidth="1"/>
    <col min="16" max="16" width="14.375" style="41" customWidth="1"/>
    <col min="17" max="17" width="9" style="41" customWidth="1"/>
    <col min="18" max="20" width="0" style="20" hidden="1" customWidth="1"/>
    <col min="21" max="16384" width="9" style="20" hidden="1"/>
  </cols>
  <sheetData>
    <row r="1" spans="1:17" s="28" customFormat="1" ht="31.5">
      <c r="A1" s="28" t="str">
        <f ca="1" xml:space="preserve"> RIGHT(CELL("filename", A1), LEN(CELL("filename", A1)) - SEARCH("]", CELL("filename", A1)))</f>
        <v>f. PCC enhanced threshold</v>
      </c>
      <c r="H1" s="47"/>
      <c r="P1" s="47"/>
      <c r="Q1" s="47"/>
    </row>
    <row r="2" spans="1:17"/>
    <row r="3" spans="1:17" s="21" customFormat="1">
      <c r="A3" s="45" t="s">
        <v>126</v>
      </c>
      <c r="P3" s="42"/>
      <c r="Q3" s="42"/>
    </row>
    <row r="4" spans="1:17"/>
    <row r="5" spans="1:17"/>
    <row r="6" spans="1:17">
      <c r="C6" s="22" t="s">
        <v>127</v>
      </c>
      <c r="E6" s="22" t="s">
        <v>128</v>
      </c>
    </row>
    <row r="7" spans="1:17">
      <c r="C7" s="22" t="s">
        <v>118</v>
      </c>
      <c r="D7" s="22" t="s">
        <v>129</v>
      </c>
      <c r="E7" s="22" t="s">
        <v>130</v>
      </c>
      <c r="F7" s="22" t="s">
        <v>131</v>
      </c>
      <c r="G7" s="22" t="s">
        <v>132</v>
      </c>
      <c r="H7" s="22" t="s">
        <v>133</v>
      </c>
      <c r="I7" s="22" t="s">
        <v>134</v>
      </c>
      <c r="J7" s="22" t="s">
        <v>135</v>
      </c>
      <c r="K7" s="22" t="s">
        <v>63</v>
      </c>
      <c r="L7" s="22" t="s">
        <v>64</v>
      </c>
      <c r="M7" s="22" t="s">
        <v>65</v>
      </c>
      <c r="N7" s="22" t="s">
        <v>66</v>
      </c>
      <c r="O7" s="22" t="s">
        <v>67</v>
      </c>
    </row>
    <row r="8" spans="1:17">
      <c r="A8" s="41"/>
      <c r="B8" s="44" t="s">
        <v>121</v>
      </c>
      <c r="C8" s="20" t="s">
        <v>68</v>
      </c>
      <c r="I8" s="57">
        <f xml:space="preserve"> SUMIFS( F_Inputs!L:L, F_Inputs!$A:$A, $C8, F_Inputs!$B:$B, $P8 )</f>
        <v>130</v>
      </c>
      <c r="J8" s="57">
        <f xml:space="preserve"> SUMIFS( F_Inputs!M:M, F_Inputs!$A:$A, $C8, F_Inputs!$B:$B, $P8 )</f>
        <v>127.8</v>
      </c>
      <c r="K8" s="57">
        <f xml:space="preserve"> SUMIFS( F_Inputs!N:N, F_Inputs!$A:$A, $C8, F_Inputs!$B:$B, $P8 )</f>
        <v>127.6</v>
      </c>
      <c r="L8" s="57">
        <f xml:space="preserve"> SUMIFS( F_Inputs!O:O, F_Inputs!$A:$A, $C8, F_Inputs!$B:$B, $P8 )</f>
        <v>127.4</v>
      </c>
      <c r="M8" s="57">
        <f xml:space="preserve"> SUMIFS( F_Inputs!P:P, F_Inputs!$A:$A, $C8, F_Inputs!$B:$B, $P8 )</f>
        <v>127.27</v>
      </c>
      <c r="N8" s="57">
        <f xml:space="preserve"> SUMIFS( F_Inputs!Q:Q, F_Inputs!$A:$A, $C8, F_Inputs!$B:$B, $P8 )</f>
        <v>125.43</v>
      </c>
      <c r="O8" s="57">
        <f xml:space="preserve"> SUMIFS( F_Inputs!R:R, F_Inputs!$A:$A, $C8, F_Inputs!$B:$B, $P8 )</f>
        <v>123.5</v>
      </c>
      <c r="P8" s="41" t="s">
        <v>136</v>
      </c>
    </row>
    <row r="9" spans="1:17">
      <c r="A9" s="41"/>
      <c r="B9" s="44" t="s">
        <v>121</v>
      </c>
      <c r="C9" s="20" t="s">
        <v>100</v>
      </c>
      <c r="I9" s="57">
        <f xml:space="preserve"> SUMIFS( F_Inputs!L:L, F_Inputs!$A:$A, $C9, F_Inputs!$B:$B, $P9 )</f>
        <v>148.6</v>
      </c>
      <c r="J9" s="57">
        <f xml:space="preserve"> SUMIFS( F_Inputs!M:M, F_Inputs!$A:$A, $C9, F_Inputs!$B:$B, $P9 )</f>
        <v>143.5</v>
      </c>
      <c r="K9" s="57">
        <f xml:space="preserve"> SUMIFS( F_Inputs!N:N, F_Inputs!$A:$A, $C9, F_Inputs!$B:$B, $P9 )</f>
        <v>141.5</v>
      </c>
      <c r="L9" s="57">
        <f xml:space="preserve"> SUMIFS( F_Inputs!O:O, F_Inputs!$A:$A, $C9, F_Inputs!$B:$B, $P9 )</f>
        <v>139.5</v>
      </c>
      <c r="M9" s="57">
        <f xml:space="preserve"> SUMIFS( F_Inputs!P:P, F_Inputs!$A:$A, $C9, F_Inputs!$B:$B, $P9 )</f>
        <v>137.6</v>
      </c>
      <c r="N9" s="57">
        <f xml:space="preserve"> SUMIFS( F_Inputs!Q:Q, F_Inputs!$A:$A, $C9, F_Inputs!$B:$B, $P9 )</f>
        <v>135.5</v>
      </c>
      <c r="O9" s="57">
        <f xml:space="preserve"> SUMIFS( F_Inputs!R:R, F_Inputs!$A:$A, $C9, F_Inputs!$B:$B, $P9 )</f>
        <v>133.69999999999999</v>
      </c>
      <c r="P9" s="41" t="s">
        <v>136</v>
      </c>
    </row>
    <row r="10" spans="1:17">
      <c r="A10" s="41"/>
      <c r="B10" s="44" t="s">
        <v>121</v>
      </c>
      <c r="C10" s="20" t="s">
        <v>101</v>
      </c>
      <c r="I10" s="57">
        <f xml:space="preserve"> SUMIFS( F_Inputs!L:L, F_Inputs!$A:$A, $C10, F_Inputs!$B:$B, $P10 )</f>
        <v>125.9</v>
      </c>
      <c r="J10" s="57">
        <f xml:space="preserve"> SUMIFS( F_Inputs!M:M, F_Inputs!$A:$A, $C10, F_Inputs!$B:$B, $P10 )</f>
        <v>124.4</v>
      </c>
      <c r="K10" s="57">
        <f xml:space="preserve"> SUMIFS( F_Inputs!N:N, F_Inputs!$A:$A, $C10, F_Inputs!$B:$B, $P10 )</f>
        <v>121.4</v>
      </c>
      <c r="L10" s="57">
        <f xml:space="preserve"> SUMIFS( F_Inputs!O:O, F_Inputs!$A:$A, $C10, F_Inputs!$B:$B, $P10 )</f>
        <v>118.4</v>
      </c>
      <c r="M10" s="57">
        <f xml:space="preserve"> SUMIFS( F_Inputs!P:P, F_Inputs!$A:$A, $C10, F_Inputs!$B:$B, $P10 )</f>
        <v>115.3</v>
      </c>
      <c r="N10" s="57">
        <f xml:space="preserve"> SUMIFS( F_Inputs!Q:Q, F_Inputs!$A:$A, $C10, F_Inputs!$B:$B, $P10 )</f>
        <v>114.7</v>
      </c>
      <c r="O10" s="57">
        <f xml:space="preserve"> SUMIFS( F_Inputs!R:R, F_Inputs!$A:$A, $C10, F_Inputs!$B:$B, $P10 )</f>
        <v>114.1</v>
      </c>
      <c r="P10" s="41" t="s">
        <v>136</v>
      </c>
    </row>
    <row r="11" spans="1:17">
      <c r="A11" s="41"/>
      <c r="B11" s="44" t="s">
        <v>121</v>
      </c>
      <c r="C11" s="20" t="s">
        <v>102</v>
      </c>
      <c r="I11" s="57">
        <f xml:space="preserve"> SUMIFS( F_Inputs!L:L, F_Inputs!$A:$A, $C11, F_Inputs!$B:$B, $P11 )</f>
        <v>152.5</v>
      </c>
      <c r="J11" s="57">
        <f xml:space="preserve"> SUMIFS( F_Inputs!M:M, F_Inputs!$A:$A, $C11, F_Inputs!$B:$B, $P11 )</f>
        <v>148.9</v>
      </c>
      <c r="K11" s="57">
        <f xml:space="preserve"> SUMIFS( F_Inputs!N:N, F_Inputs!$A:$A, $C11, F_Inputs!$B:$B, $P11 )</f>
        <v>145.4</v>
      </c>
      <c r="L11" s="57">
        <f xml:space="preserve"> SUMIFS( F_Inputs!O:O, F_Inputs!$A:$A, $C11, F_Inputs!$B:$B, $P11 )</f>
        <v>141.9</v>
      </c>
      <c r="M11" s="57">
        <f xml:space="preserve"> SUMIFS( F_Inputs!P:P, F_Inputs!$A:$A, $C11, F_Inputs!$B:$B, $P11 )</f>
        <v>138.4</v>
      </c>
      <c r="N11" s="57">
        <f xml:space="preserve"> SUMIFS( F_Inputs!Q:Q, F_Inputs!$A:$A, $C11, F_Inputs!$B:$B, $P11 )</f>
        <v>136</v>
      </c>
      <c r="O11" s="57">
        <f xml:space="preserve"> SUMIFS( F_Inputs!R:R, F_Inputs!$A:$A, $C11, F_Inputs!$B:$B, $P11 )</f>
        <v>133.69999999999999</v>
      </c>
      <c r="P11" s="41" t="s">
        <v>136</v>
      </c>
    </row>
    <row r="12" spans="1:17">
      <c r="A12" s="41"/>
      <c r="B12" s="44" t="s">
        <v>121</v>
      </c>
      <c r="C12" s="20" t="s">
        <v>103</v>
      </c>
      <c r="I12" s="57">
        <f xml:space="preserve"> SUMIFS( F_Inputs!L:L, F_Inputs!$A:$A, $C12, F_Inputs!$B:$B, $P12 )</f>
        <v>131.80000000000001</v>
      </c>
      <c r="J12" s="57">
        <f xml:space="preserve"> SUMIFS( F_Inputs!M:M, F_Inputs!$A:$A, $C12, F_Inputs!$B:$B, $P12 )</f>
        <v>129.69999999999999</v>
      </c>
      <c r="K12" s="57">
        <f xml:space="preserve"> SUMIFS( F_Inputs!N:N, F_Inputs!$A:$A, $C12, F_Inputs!$B:$B, $P12 )</f>
        <v>127.6</v>
      </c>
      <c r="L12" s="57">
        <f xml:space="preserve"> SUMIFS( F_Inputs!O:O, F_Inputs!$A:$A, $C12, F_Inputs!$B:$B, $P12 )</f>
        <v>125.5</v>
      </c>
      <c r="M12" s="57">
        <f xml:space="preserve"> SUMIFS( F_Inputs!P:P, F_Inputs!$A:$A, $C12, F_Inputs!$B:$B, $P12 )</f>
        <v>123.3</v>
      </c>
      <c r="N12" s="57">
        <f xml:space="preserve"> SUMIFS( F_Inputs!Q:Q, F_Inputs!$A:$A, $C12, F_Inputs!$B:$B, $P12 )</f>
        <v>122.3</v>
      </c>
      <c r="O12" s="57">
        <f xml:space="preserve"> SUMIFS( F_Inputs!R:R, F_Inputs!$A:$A, $C12, F_Inputs!$B:$B, $P12 )</f>
        <v>121.2</v>
      </c>
      <c r="P12" s="41" t="s">
        <v>136</v>
      </c>
    </row>
    <row r="13" spans="1:17">
      <c r="A13" s="41"/>
      <c r="B13" s="44" t="s">
        <v>121</v>
      </c>
      <c r="C13" s="20" t="s">
        <v>104</v>
      </c>
      <c r="I13" s="57">
        <f xml:space="preserve"> SUMIFS( F_Inputs!L:L, F_Inputs!$A:$A, $C13, F_Inputs!$B:$B, $P13 )</f>
        <v>147.30000000000001</v>
      </c>
      <c r="J13" s="57">
        <f xml:space="preserve"> SUMIFS( F_Inputs!M:M, F_Inputs!$A:$A, $C13, F_Inputs!$B:$B, $P13 )</f>
        <v>143.80000000000001</v>
      </c>
      <c r="K13" s="57">
        <f xml:space="preserve"> SUMIFS( F_Inputs!N:N, F_Inputs!$A:$A, $C13, F_Inputs!$B:$B, $P13 )</f>
        <v>140.1</v>
      </c>
      <c r="L13" s="57">
        <f xml:space="preserve"> SUMIFS( F_Inputs!O:O, F_Inputs!$A:$A, $C13, F_Inputs!$B:$B, $P13 )</f>
        <v>136.4</v>
      </c>
      <c r="M13" s="57">
        <f xml:space="preserve"> SUMIFS( F_Inputs!P:P, F_Inputs!$A:$A, $C13, F_Inputs!$B:$B, $P13 )</f>
        <v>132.69999999999999</v>
      </c>
      <c r="N13" s="57">
        <f xml:space="preserve"> SUMIFS( F_Inputs!Q:Q, F_Inputs!$A:$A, $C13, F_Inputs!$B:$B, $P13 )</f>
        <v>130.80000000000001</v>
      </c>
      <c r="O13" s="57">
        <f xml:space="preserve"> SUMIFS( F_Inputs!R:R, F_Inputs!$A:$A, $C13, F_Inputs!$B:$B, $P13 )</f>
        <v>128.9</v>
      </c>
      <c r="P13" s="41" t="s">
        <v>136</v>
      </c>
    </row>
    <row r="14" spans="1:17">
      <c r="A14" s="41"/>
      <c r="B14" s="44" t="s">
        <v>121</v>
      </c>
      <c r="C14" s="20" t="s">
        <v>105</v>
      </c>
      <c r="I14" s="57">
        <f xml:space="preserve"> SUMIFS( F_Inputs!L:L, F_Inputs!$A:$A, $C14, F_Inputs!$B:$B, $P14 )</f>
        <v>128.30000000000001</v>
      </c>
      <c r="J14" s="57">
        <f xml:space="preserve"> SUMIFS( F_Inputs!M:M, F_Inputs!$A:$A, $C14, F_Inputs!$B:$B, $P14 )</f>
        <v>125.3</v>
      </c>
      <c r="K14" s="57">
        <f xml:space="preserve"> SUMIFS( F_Inputs!N:N, F_Inputs!$A:$A, $C14, F_Inputs!$B:$B, $P14 )</f>
        <v>124.1</v>
      </c>
      <c r="L14" s="57">
        <f xml:space="preserve"> SUMIFS( F_Inputs!O:O, F_Inputs!$A:$A, $C14, F_Inputs!$B:$B, $P14 )</f>
        <v>122.9</v>
      </c>
      <c r="M14" s="57">
        <f xml:space="preserve"> SUMIFS( F_Inputs!P:P, F_Inputs!$A:$A, $C14, F_Inputs!$B:$B, $P14 )</f>
        <v>121.8</v>
      </c>
      <c r="N14" s="57">
        <f xml:space="preserve"> SUMIFS( F_Inputs!Q:Q, F_Inputs!$A:$A, $C14, F_Inputs!$B:$B, $P14 )</f>
        <v>120.3</v>
      </c>
      <c r="O14" s="57">
        <f xml:space="preserve"> SUMIFS( F_Inputs!R:R, F_Inputs!$A:$A, $C14, F_Inputs!$B:$B, $P14 )</f>
        <v>118.7</v>
      </c>
      <c r="P14" s="41" t="s">
        <v>136</v>
      </c>
    </row>
    <row r="15" spans="1:17">
      <c r="A15" s="41"/>
      <c r="B15" s="44" t="s">
        <v>121</v>
      </c>
      <c r="C15" s="20" t="s">
        <v>106</v>
      </c>
      <c r="I15" s="57">
        <f xml:space="preserve"> SUMIFS( F_Inputs!L:L, F_Inputs!$A:$A, $C15, F_Inputs!$B:$B, $P15 )</f>
        <v>139.69999999999999</v>
      </c>
      <c r="J15" s="57">
        <f xml:space="preserve"> SUMIFS( F_Inputs!M:M, F_Inputs!$A:$A, $C15, F_Inputs!$B:$B, $P15 )</f>
        <v>136.9</v>
      </c>
      <c r="K15" s="57">
        <f xml:space="preserve"> SUMIFS( F_Inputs!N:N, F_Inputs!$A:$A, $C15, F_Inputs!$B:$B, $P15 )</f>
        <v>136.1</v>
      </c>
      <c r="L15" s="57">
        <f xml:space="preserve"> SUMIFS( F_Inputs!O:O, F_Inputs!$A:$A, $C15, F_Inputs!$B:$B, $P15 )</f>
        <v>135.30000000000001</v>
      </c>
      <c r="M15" s="57">
        <f xml:space="preserve"> SUMIFS( F_Inputs!P:P, F_Inputs!$A:$A, $C15, F_Inputs!$B:$B, $P15 )</f>
        <v>134.61000000000001</v>
      </c>
      <c r="N15" s="57">
        <f xml:space="preserve"> SUMIFS( F_Inputs!Q:Q, F_Inputs!$A:$A, $C15, F_Inputs!$B:$B, $P15 )</f>
        <v>133.88999999999999</v>
      </c>
      <c r="O15" s="57">
        <f xml:space="preserve"> SUMIFS( F_Inputs!R:R, F_Inputs!$A:$A, $C15, F_Inputs!$B:$B, $P15 )</f>
        <v>133.30000000000001</v>
      </c>
      <c r="P15" s="41" t="s">
        <v>136</v>
      </c>
    </row>
    <row r="16" spans="1:17">
      <c r="A16" s="41"/>
      <c r="B16" s="44" t="s">
        <v>121</v>
      </c>
      <c r="C16" s="20" t="s">
        <v>107</v>
      </c>
      <c r="I16" s="57">
        <f xml:space="preserve"> SUMIFS( F_Inputs!L:L, F_Inputs!$A:$A, $C16, F_Inputs!$B:$B, $P16 )</f>
        <v>138.19999999999999</v>
      </c>
      <c r="J16" s="57">
        <f xml:space="preserve"> SUMIFS( F_Inputs!M:M, F_Inputs!$A:$A, $C16, F_Inputs!$B:$B, $P16 )</f>
        <v>135.19999999999999</v>
      </c>
      <c r="K16" s="57">
        <f xml:space="preserve"> SUMIFS( F_Inputs!N:N, F_Inputs!$A:$A, $C16, F_Inputs!$B:$B, $P16 )</f>
        <v>133.69999999999999</v>
      </c>
      <c r="L16" s="57">
        <f xml:space="preserve"> SUMIFS( F_Inputs!O:O, F_Inputs!$A:$A, $C16, F_Inputs!$B:$B, $P16 )</f>
        <v>132.19999999999999</v>
      </c>
      <c r="M16" s="57">
        <f xml:space="preserve"> SUMIFS( F_Inputs!P:P, F_Inputs!$A:$A, $C16, F_Inputs!$B:$B, $P16 )</f>
        <v>130.80000000000001</v>
      </c>
      <c r="N16" s="57">
        <f xml:space="preserve"> SUMIFS( F_Inputs!Q:Q, F_Inputs!$A:$A, $C16, F_Inputs!$B:$B, $P16 )</f>
        <v>131</v>
      </c>
      <c r="O16" s="57">
        <f xml:space="preserve"> SUMIFS( F_Inputs!R:R, F_Inputs!$A:$A, $C16, F_Inputs!$B:$B, $P16 )</f>
        <v>128.9</v>
      </c>
      <c r="P16" s="41" t="s">
        <v>136</v>
      </c>
    </row>
    <row r="17" spans="2:16" s="41" customFormat="1">
      <c r="B17" s="44" t="s">
        <v>121</v>
      </c>
      <c r="C17" s="20" t="s">
        <v>108</v>
      </c>
      <c r="D17" s="20"/>
      <c r="E17" s="20"/>
      <c r="F17" s="20"/>
      <c r="G17" s="20"/>
      <c r="H17" s="20"/>
      <c r="I17" s="57">
        <f xml:space="preserve"> SUMIFS( F_Inputs!L:L, F_Inputs!$A:$A, $C17, F_Inputs!$B:$B, $P17 )</f>
        <v>139.19999999999999</v>
      </c>
      <c r="J17" s="57">
        <f xml:space="preserve"> SUMIFS( F_Inputs!M:M, F_Inputs!$A:$A, $C17, F_Inputs!$B:$B, $P17 )</f>
        <v>138.80000000000001</v>
      </c>
      <c r="K17" s="57">
        <f xml:space="preserve"> SUMIFS( F_Inputs!N:N, F_Inputs!$A:$A, $C17, F_Inputs!$B:$B, $P17 )</f>
        <v>137.69999999999999</v>
      </c>
      <c r="L17" s="57">
        <f xml:space="preserve"> SUMIFS( F_Inputs!O:O, F_Inputs!$A:$A, $C17, F_Inputs!$B:$B, $P17 )</f>
        <v>136.6</v>
      </c>
      <c r="M17" s="57">
        <f xml:space="preserve"> SUMIFS( F_Inputs!P:P, F_Inputs!$A:$A, $C17, F_Inputs!$B:$B, $P17 )</f>
        <v>135.53</v>
      </c>
      <c r="N17" s="57">
        <f xml:space="preserve"> SUMIFS( F_Inputs!Q:Q, F_Inputs!$A:$A, $C17, F_Inputs!$B:$B, $P17 )</f>
        <v>133.35</v>
      </c>
      <c r="O17" s="57">
        <f xml:space="preserve"> SUMIFS( F_Inputs!R:R, F_Inputs!$A:$A, $C17, F_Inputs!$B:$B, $P17 )</f>
        <v>131.19999999999999</v>
      </c>
      <c r="P17" s="41" t="s">
        <v>136</v>
      </c>
    </row>
    <row r="18" spans="2:16" s="41" customFormat="1">
      <c r="B18" s="44" t="s">
        <v>121</v>
      </c>
      <c r="C18" s="20" t="s">
        <v>109</v>
      </c>
      <c r="D18" s="20"/>
      <c r="E18" s="20"/>
      <c r="F18" s="20"/>
      <c r="G18" s="20"/>
      <c r="H18" s="20"/>
      <c r="I18" s="57">
        <f xml:space="preserve"> SUMIFS( F_Inputs!L:L, F_Inputs!$A:$A, $C18, F_Inputs!$B:$B, $P18 )</f>
        <v>125.3</v>
      </c>
      <c r="J18" s="57">
        <f xml:space="preserve"> SUMIFS( F_Inputs!M:M, F_Inputs!$A:$A, $C18, F_Inputs!$B:$B, $P18 )</f>
        <v>122.3</v>
      </c>
      <c r="K18" s="57">
        <f xml:space="preserve"> SUMIFS( F_Inputs!N:N, F_Inputs!$A:$A, $C18, F_Inputs!$B:$B, $P18 )</f>
        <v>122.1</v>
      </c>
      <c r="L18" s="57">
        <f xml:space="preserve"> SUMIFS( F_Inputs!O:O, F_Inputs!$A:$A, $C18, F_Inputs!$B:$B, $P18 )</f>
        <v>121.9</v>
      </c>
      <c r="M18" s="57">
        <f xml:space="preserve"> SUMIFS( F_Inputs!P:P, F_Inputs!$A:$A, $C18, F_Inputs!$B:$B, $P18 )</f>
        <v>121.7</v>
      </c>
      <c r="N18" s="57">
        <f xml:space="preserve"> SUMIFS( F_Inputs!Q:Q, F_Inputs!$A:$A, $C18, F_Inputs!$B:$B, $P18 )</f>
        <v>120.5</v>
      </c>
      <c r="O18" s="57">
        <f xml:space="preserve"> SUMIFS( F_Inputs!R:R, F_Inputs!$A:$A, $C18, F_Inputs!$B:$B, $P18 )</f>
        <v>119.3</v>
      </c>
      <c r="P18" s="41" t="s">
        <v>136</v>
      </c>
    </row>
    <row r="19" spans="2:16" s="41" customFormat="1">
      <c r="B19" s="44" t="s">
        <v>121</v>
      </c>
      <c r="C19" s="20" t="s">
        <v>110</v>
      </c>
      <c r="D19" s="20"/>
      <c r="E19" s="20"/>
      <c r="F19" s="20"/>
      <c r="G19" s="20"/>
      <c r="H19" s="20"/>
      <c r="I19" s="57">
        <f xml:space="preserve"> SUMIFS( F_Inputs!L:L, F_Inputs!$A:$A, $C19, F_Inputs!$B:$B, $P19 )</f>
        <v>154</v>
      </c>
      <c r="J19" s="57">
        <f xml:space="preserve"> SUMIFS( F_Inputs!M:M, F_Inputs!$A:$A, $C19, F_Inputs!$B:$B, $P19 )</f>
        <v>147.80000000000001</v>
      </c>
      <c r="K19" s="57">
        <f xml:space="preserve"> SUMIFS( F_Inputs!N:N, F_Inputs!$A:$A, $C19, F_Inputs!$B:$B, $P19 )</f>
        <v>143.6</v>
      </c>
      <c r="L19" s="57">
        <f xml:space="preserve"> SUMIFS( F_Inputs!O:O, F_Inputs!$A:$A, $C19, F_Inputs!$B:$B, $P19 )</f>
        <v>139.4</v>
      </c>
      <c r="M19" s="57">
        <f xml:space="preserve"> SUMIFS( F_Inputs!P:P, F_Inputs!$A:$A, $C19, F_Inputs!$B:$B, $P19 )</f>
        <v>135.16999999999999</v>
      </c>
      <c r="N19" s="57">
        <f xml:space="preserve"> SUMIFS( F_Inputs!Q:Q, F_Inputs!$A:$A, $C19, F_Inputs!$B:$B, $P19 )</f>
        <v>133.99</v>
      </c>
      <c r="O19" s="57">
        <f xml:space="preserve"> SUMIFS( F_Inputs!R:R, F_Inputs!$A:$A, $C19, F_Inputs!$B:$B, $P19 )</f>
        <v>132.80000000000001</v>
      </c>
      <c r="P19" s="41" t="s">
        <v>136</v>
      </c>
    </row>
    <row r="20" spans="2:16" s="41" customFormat="1">
      <c r="B20" s="44" t="s">
        <v>121</v>
      </c>
      <c r="C20" s="20" t="s">
        <v>111</v>
      </c>
      <c r="D20" s="20"/>
      <c r="E20" s="20"/>
      <c r="F20" s="20"/>
      <c r="G20" s="20"/>
      <c r="H20" s="20"/>
      <c r="I20" s="57">
        <f xml:space="preserve"> SUMIFS( F_Inputs!L:L, F_Inputs!$A:$A, $C20, F_Inputs!$B:$B, $P20 )</f>
        <v>144.69999999999999</v>
      </c>
      <c r="J20" s="57">
        <f xml:space="preserve"> SUMIFS( F_Inputs!M:M, F_Inputs!$A:$A, $C20, F_Inputs!$B:$B, $P20 )</f>
        <v>141.69999999999999</v>
      </c>
      <c r="K20" s="57">
        <f xml:space="preserve"> SUMIFS( F_Inputs!N:N, F_Inputs!$A:$A, $C20, F_Inputs!$B:$B, $P20 )</f>
        <v>141.5</v>
      </c>
      <c r="L20" s="57">
        <f xml:space="preserve"> SUMIFS( F_Inputs!O:O, F_Inputs!$A:$A, $C20, F_Inputs!$B:$B, $P20 )</f>
        <v>141.30000000000001</v>
      </c>
      <c r="M20" s="57">
        <f xml:space="preserve"> SUMIFS( F_Inputs!P:P, F_Inputs!$A:$A, $C20, F_Inputs!$B:$B, $P20 )</f>
        <v>141.1</v>
      </c>
      <c r="N20" s="57">
        <f xml:space="preserve"> SUMIFS( F_Inputs!Q:Q, F_Inputs!$A:$A, $C20, F_Inputs!$B:$B, $P20 )</f>
        <v>140.9</v>
      </c>
      <c r="O20" s="57">
        <f xml:space="preserve"> SUMIFS( F_Inputs!R:R, F_Inputs!$A:$A, $C20, F_Inputs!$B:$B, $P20 )</f>
        <v>140.5</v>
      </c>
      <c r="P20" s="41" t="s">
        <v>136</v>
      </c>
    </row>
    <row r="21" spans="2:16" s="41" customFormat="1">
      <c r="B21" s="44" t="s">
        <v>121</v>
      </c>
      <c r="C21" s="20" t="s">
        <v>112</v>
      </c>
      <c r="D21" s="20"/>
      <c r="E21" s="20"/>
      <c r="F21" s="20"/>
      <c r="G21" s="20"/>
      <c r="H21" s="20"/>
      <c r="I21" s="57">
        <f xml:space="preserve"> SUMIFS( F_Inputs!L:L, F_Inputs!$A:$A, $C21, F_Inputs!$B:$B, $P21 )</f>
        <v>154.4</v>
      </c>
      <c r="J21" s="57">
        <f xml:space="preserve"> SUMIFS( F_Inputs!M:M, F_Inputs!$A:$A, $C21, F_Inputs!$B:$B, $P21 )</f>
        <v>151.4</v>
      </c>
      <c r="K21" s="57">
        <f xml:space="preserve"> SUMIFS( F_Inputs!N:N, F_Inputs!$A:$A, $C21, F_Inputs!$B:$B, $P21 )</f>
        <v>151.1</v>
      </c>
      <c r="L21" s="57">
        <f xml:space="preserve"> SUMIFS( F_Inputs!O:O, F_Inputs!$A:$A, $C21, F_Inputs!$B:$B, $P21 )</f>
        <v>150.80000000000001</v>
      </c>
      <c r="M21" s="57">
        <f xml:space="preserve"> SUMIFS( F_Inputs!P:P, F_Inputs!$A:$A, $C21, F_Inputs!$B:$B, $P21 )</f>
        <v>150.6</v>
      </c>
      <c r="N21" s="57">
        <f xml:space="preserve"> SUMIFS( F_Inputs!Q:Q, F_Inputs!$A:$A, $C21, F_Inputs!$B:$B, $P21 )</f>
        <v>146.30000000000001</v>
      </c>
      <c r="O21" s="57">
        <f xml:space="preserve"> SUMIFS( F_Inputs!R:R, F_Inputs!$A:$A, $C21, F_Inputs!$B:$B, $P21 )</f>
        <v>141</v>
      </c>
      <c r="P21" s="41" t="s">
        <v>136</v>
      </c>
    </row>
    <row r="22" spans="2:16" s="41" customFormat="1">
      <c r="B22" s="44" t="s">
        <v>121</v>
      </c>
      <c r="C22" s="20" t="s">
        <v>113</v>
      </c>
      <c r="D22" s="20"/>
      <c r="E22" s="20"/>
      <c r="F22" s="20"/>
      <c r="G22" s="20"/>
      <c r="H22" s="20"/>
      <c r="I22" s="57">
        <f xml:space="preserve"> SUMIFS( F_Inputs!L:L, F_Inputs!$A:$A, $C22, F_Inputs!$B:$B, $P22 )</f>
        <v>143.4</v>
      </c>
      <c r="J22" s="57">
        <f xml:space="preserve"> SUMIFS( F_Inputs!M:M, F_Inputs!$A:$A, $C22, F_Inputs!$B:$B, $P22 )</f>
        <v>140.4</v>
      </c>
      <c r="K22" s="57">
        <f xml:space="preserve"> SUMIFS( F_Inputs!N:N, F_Inputs!$A:$A, $C22, F_Inputs!$B:$B, $P22 )</f>
        <v>136.69999999999999</v>
      </c>
      <c r="L22" s="57">
        <f xml:space="preserve"> SUMIFS( F_Inputs!O:O, F_Inputs!$A:$A, $C22, F_Inputs!$B:$B, $P22 )</f>
        <v>133</v>
      </c>
      <c r="M22" s="57">
        <f xml:space="preserve"> SUMIFS( F_Inputs!P:P, F_Inputs!$A:$A, $C22, F_Inputs!$B:$B, $P22 )</f>
        <v>129.19</v>
      </c>
      <c r="N22" s="57">
        <f xml:space="preserve"> SUMIFS( F_Inputs!Q:Q, F_Inputs!$A:$A, $C22, F_Inputs!$B:$B, $P22 )</f>
        <v>126.92</v>
      </c>
      <c r="O22" s="57">
        <f xml:space="preserve"> SUMIFS( F_Inputs!R:R, F_Inputs!$A:$A, $C22, F_Inputs!$B:$B, $P22 )</f>
        <v>124.7</v>
      </c>
      <c r="P22" s="41" t="s">
        <v>136</v>
      </c>
    </row>
    <row r="23" spans="2:16" s="41" customFormat="1">
      <c r="B23" s="44" t="s">
        <v>121</v>
      </c>
      <c r="C23" s="20" t="s">
        <v>114</v>
      </c>
      <c r="D23" s="20"/>
      <c r="E23" s="20"/>
      <c r="F23" s="20"/>
      <c r="G23" s="20"/>
      <c r="H23" s="20"/>
      <c r="I23" s="57">
        <f xml:space="preserve"> SUMIFS( F_Inputs!L:L, F_Inputs!$A:$A, $C23, F_Inputs!$B:$B, $P23 )</f>
        <v>135.30000000000001</v>
      </c>
      <c r="J23" s="57">
        <f xml:space="preserve"> SUMIFS( F_Inputs!M:M, F_Inputs!$A:$A, $C23, F_Inputs!$B:$B, $P23 )</f>
        <v>132.4</v>
      </c>
      <c r="K23" s="57">
        <f xml:space="preserve"> SUMIFS( F_Inputs!N:N, F_Inputs!$A:$A, $C23, F_Inputs!$B:$B, $P23 )</f>
        <v>131.4</v>
      </c>
      <c r="L23" s="57">
        <f xml:space="preserve"> SUMIFS( F_Inputs!O:O, F_Inputs!$A:$A, $C23, F_Inputs!$B:$B, $P23 )</f>
        <v>130.5</v>
      </c>
      <c r="M23" s="57">
        <f xml:space="preserve"> SUMIFS( F_Inputs!P:P, F_Inputs!$A:$A, $C23, F_Inputs!$B:$B, $P23 )</f>
        <v>129.4</v>
      </c>
      <c r="N23" s="57">
        <f xml:space="preserve"> SUMIFS( F_Inputs!Q:Q, F_Inputs!$A:$A, $C23, F_Inputs!$B:$B, $P23 )</f>
        <v>127.1</v>
      </c>
      <c r="O23" s="57">
        <f xml:space="preserve"> SUMIFS( F_Inputs!R:R, F_Inputs!$A:$A, $C23, F_Inputs!$B:$B, $P23 )</f>
        <v>125</v>
      </c>
      <c r="P23" s="41" t="s">
        <v>136</v>
      </c>
    </row>
    <row r="24" spans="2:16" s="41" customFormat="1">
      <c r="B24" s="44" t="s">
        <v>121</v>
      </c>
      <c r="C24" s="20" t="s">
        <v>115</v>
      </c>
      <c r="D24" s="20"/>
      <c r="E24" s="20"/>
      <c r="F24" s="20"/>
      <c r="G24" s="20"/>
      <c r="H24" s="20"/>
      <c r="I24" s="57">
        <f xml:space="preserve"> SUMIFS( F_Inputs!L:L, F_Inputs!$A:$A, $C24, F_Inputs!$B:$B, $P24 )</f>
        <v>146.4</v>
      </c>
      <c r="J24" s="57">
        <f xml:space="preserve"> SUMIFS( F_Inputs!M:M, F_Inputs!$A:$A, $C24, F_Inputs!$B:$B, $P24 )</f>
        <v>140.4</v>
      </c>
      <c r="K24" s="57">
        <f xml:space="preserve"> SUMIFS( F_Inputs!N:N, F_Inputs!$A:$A, $C24, F_Inputs!$B:$B, $P24 )</f>
        <v>137.19999999999999</v>
      </c>
      <c r="L24" s="57">
        <f xml:space="preserve"> SUMIFS( F_Inputs!O:O, F_Inputs!$A:$A, $C24, F_Inputs!$B:$B, $P24 )</f>
        <v>134</v>
      </c>
      <c r="M24" s="57">
        <f xml:space="preserve"> SUMIFS( F_Inputs!P:P, F_Inputs!$A:$A, $C24, F_Inputs!$B:$B, $P24 )</f>
        <v>130.80000000000001</v>
      </c>
      <c r="N24" s="57">
        <f xml:space="preserve"> SUMIFS( F_Inputs!Q:Q, F_Inputs!$A:$A, $C24, F_Inputs!$B:$B, $P24 )</f>
        <v>128.9</v>
      </c>
      <c r="O24" s="57">
        <f xml:space="preserve"> SUMIFS( F_Inputs!R:R, F_Inputs!$A:$A, $C24, F_Inputs!$B:$B, $P24 )</f>
        <v>127</v>
      </c>
      <c r="P24" s="41" t="s">
        <v>136</v>
      </c>
    </row>
    <row r="25" spans="2:16" s="41" customFormat="1">
      <c r="C25" s="22" t="s">
        <v>119</v>
      </c>
      <c r="D25" s="20"/>
      <c r="E25" s="20"/>
      <c r="F25" s="20"/>
      <c r="G25" s="20"/>
      <c r="H25" s="20"/>
      <c r="I25" s="20"/>
      <c r="J25" s="20"/>
      <c r="K25" s="20"/>
      <c r="L25" s="20"/>
      <c r="M25" s="20"/>
      <c r="N25" s="20"/>
      <c r="O25" s="20"/>
    </row>
    <row r="26" spans="2:16" s="41" customFormat="1">
      <c r="B26" s="44" t="s">
        <v>121</v>
      </c>
      <c r="C26" s="20" t="s">
        <v>102</v>
      </c>
      <c r="D26" s="20"/>
      <c r="E26" s="20"/>
      <c r="F26" s="20"/>
      <c r="G26" s="20"/>
      <c r="H26" s="20"/>
      <c r="I26" s="57">
        <f xml:space="preserve"> SUMIFS( F_Inputs!L:L, F_Inputs!$A:$A, $C26, F_Inputs!$B:$B, $P26 )</f>
        <v>151.9</v>
      </c>
      <c r="J26" s="57">
        <f xml:space="preserve"> SUMIFS( F_Inputs!M:M, F_Inputs!$A:$A, $C26, F_Inputs!$B:$B, $P26 )</f>
        <v>148.69999999999999</v>
      </c>
      <c r="K26" s="57">
        <f xml:space="preserve"> SUMIFS( F_Inputs!N:N, F_Inputs!$A:$A, $C26, F_Inputs!$B:$B, $P26 )</f>
        <v>145.30000000000001</v>
      </c>
      <c r="L26" s="57">
        <f xml:space="preserve"> SUMIFS( F_Inputs!O:O, F_Inputs!$A:$A, $C26, F_Inputs!$B:$B, $P26 )</f>
        <v>141.9</v>
      </c>
      <c r="M26" s="57">
        <f xml:space="preserve"> SUMIFS( F_Inputs!P:P, F_Inputs!$A:$A, $C26, F_Inputs!$B:$B, $P26 )</f>
        <v>138.4</v>
      </c>
      <c r="N26" s="57">
        <f xml:space="preserve"> SUMIFS( F_Inputs!Q:Q, F_Inputs!$A:$A, $C26, F_Inputs!$B:$B, $P26 )</f>
        <v>136.19999999999999</v>
      </c>
      <c r="O26" s="57">
        <f xml:space="preserve"> SUMIFS( F_Inputs!R:R, F_Inputs!$A:$A, $C26, F_Inputs!$B:$B, $P26 )</f>
        <v>134</v>
      </c>
      <c r="P26" s="41" t="s">
        <v>137</v>
      </c>
    </row>
    <row r="27" spans="2:16" s="41" customFormat="1">
      <c r="B27" s="44" t="s">
        <v>121</v>
      </c>
      <c r="C27" s="20" t="s">
        <v>114</v>
      </c>
      <c r="D27" s="20"/>
      <c r="E27" s="20"/>
      <c r="F27" s="20"/>
      <c r="G27" s="20"/>
      <c r="H27" s="20"/>
      <c r="I27" s="57">
        <f xml:space="preserve"> SUMIFS( F_Inputs!L:L, F_Inputs!$A:$A, $C27, F_Inputs!$B:$B, $P27 )</f>
        <v>136.9</v>
      </c>
      <c r="J27" s="57">
        <f xml:space="preserve"> SUMIFS( F_Inputs!M:M, F_Inputs!$A:$A, $C27, F_Inputs!$B:$B, $P27 )</f>
        <v>133.9</v>
      </c>
      <c r="K27" s="57">
        <f xml:space="preserve"> SUMIFS( F_Inputs!N:N, F_Inputs!$A:$A, $C27, F_Inputs!$B:$B, $P27 )</f>
        <v>133.1</v>
      </c>
      <c r="L27" s="57">
        <f xml:space="preserve"> SUMIFS( F_Inputs!O:O, F_Inputs!$A:$A, $C27, F_Inputs!$B:$B, $P27 )</f>
        <v>132.30000000000001</v>
      </c>
      <c r="M27" s="57">
        <f xml:space="preserve"> SUMIFS( F_Inputs!P:P, F_Inputs!$A:$A, $C27, F_Inputs!$B:$B, $P27 )</f>
        <v>131.4</v>
      </c>
      <c r="N27" s="57">
        <f xml:space="preserve"> SUMIFS( F_Inputs!Q:Q, F_Inputs!$A:$A, $C27, F_Inputs!$B:$B, $P27 )</f>
        <v>128.80000000000001</v>
      </c>
      <c r="O27" s="57">
        <f xml:space="preserve"> SUMIFS( F_Inputs!R:R, F_Inputs!$A:$A, $C27, F_Inputs!$B:$B, $P27 )</f>
        <v>126.5</v>
      </c>
      <c r="P27" s="41" t="s">
        <v>137</v>
      </c>
    </row>
    <row r="28" spans="2:16" s="41" customFormat="1">
      <c r="C28" s="22" t="s">
        <v>120</v>
      </c>
      <c r="D28" s="20"/>
      <c r="E28" s="20"/>
      <c r="F28" s="20"/>
      <c r="G28" s="20"/>
      <c r="H28" s="20"/>
      <c r="I28" s="20"/>
      <c r="J28" s="20"/>
      <c r="K28" s="20"/>
      <c r="L28" s="20"/>
      <c r="M28" s="20"/>
      <c r="N28" s="20"/>
      <c r="O28" s="20"/>
    </row>
    <row r="29" spans="2:16" s="41" customFormat="1">
      <c r="B29" s="44" t="s">
        <v>121</v>
      </c>
      <c r="C29" s="20" t="s">
        <v>102</v>
      </c>
      <c r="D29" s="20"/>
      <c r="E29" s="20"/>
      <c r="F29" s="20"/>
      <c r="G29" s="20"/>
      <c r="H29" s="20"/>
      <c r="I29" s="57">
        <f xml:space="preserve"> SUMIFS( F_Inputs!L:L, F_Inputs!$A:$A, $C29, F_Inputs!$B:$B, $P29 )</f>
        <v>153.19999999999999</v>
      </c>
      <c r="J29" s="57">
        <f xml:space="preserve"> SUMIFS( F_Inputs!M:M, F_Inputs!$A:$A, $C29, F_Inputs!$B:$B, $P29 )</f>
        <v>149.1</v>
      </c>
      <c r="K29" s="57">
        <f xml:space="preserve"> SUMIFS( F_Inputs!N:N, F_Inputs!$A:$A, $C29, F_Inputs!$B:$B, $P29 )</f>
        <v>145.5</v>
      </c>
      <c r="L29" s="57">
        <f xml:space="preserve"> SUMIFS( F_Inputs!O:O, F_Inputs!$A:$A, $C29, F_Inputs!$B:$B, $P29 )</f>
        <v>141.9</v>
      </c>
      <c r="M29" s="57">
        <f xml:space="preserve"> SUMIFS( F_Inputs!P:P, F_Inputs!$A:$A, $C29, F_Inputs!$B:$B, $P29 )</f>
        <v>138.4</v>
      </c>
      <c r="N29" s="57">
        <f xml:space="preserve"> SUMIFS( F_Inputs!Q:Q, F_Inputs!$A:$A, $C29, F_Inputs!$B:$B, $P29 )</f>
        <v>135.80000000000001</v>
      </c>
      <c r="O29" s="57">
        <f xml:space="preserve"> SUMIFS( F_Inputs!R:R, F_Inputs!$A:$A, $C29, F_Inputs!$B:$B, $P29 )</f>
        <v>133.30000000000001</v>
      </c>
      <c r="P29" s="41" t="s">
        <v>138</v>
      </c>
    </row>
    <row r="30" spans="2:16" s="41" customFormat="1">
      <c r="B30" s="44" t="s">
        <v>121</v>
      </c>
      <c r="C30" s="20" t="s">
        <v>114</v>
      </c>
      <c r="D30" s="20"/>
      <c r="E30" s="20"/>
      <c r="F30" s="20"/>
      <c r="G30" s="20"/>
      <c r="H30" s="20"/>
      <c r="I30" s="57">
        <f xml:space="preserve"> SUMIFS( F_Inputs!L:L, F_Inputs!$A:$A, $C30, F_Inputs!$B:$B, $P30 )</f>
        <v>129</v>
      </c>
      <c r="J30" s="57">
        <f xml:space="preserve"> SUMIFS( F_Inputs!M:M, F_Inputs!$A:$A, $C30, F_Inputs!$B:$B, $P30 )</f>
        <v>126.6</v>
      </c>
      <c r="K30" s="57">
        <f xml:space="preserve"> SUMIFS( F_Inputs!N:N, F_Inputs!$A:$A, $C30, F_Inputs!$B:$B, $P30 )</f>
        <v>125.2</v>
      </c>
      <c r="L30" s="57">
        <f xml:space="preserve"> SUMIFS( F_Inputs!O:O, F_Inputs!$A:$A, $C30, F_Inputs!$B:$B, $P30 )</f>
        <v>123.8</v>
      </c>
      <c r="M30" s="57">
        <f xml:space="preserve"> SUMIFS( F_Inputs!P:P, F_Inputs!$A:$A, $C30, F_Inputs!$B:$B, $P30 )</f>
        <v>122.3</v>
      </c>
      <c r="N30" s="57">
        <f xml:space="preserve"> SUMIFS( F_Inputs!Q:Q, F_Inputs!$A:$A, $C30, F_Inputs!$B:$B, $P30 )</f>
        <v>121</v>
      </c>
      <c r="O30" s="57">
        <f xml:space="preserve"> SUMIFS( F_Inputs!R:R, F_Inputs!$A:$A, $C30, F_Inputs!$B:$B, $P30 )</f>
        <v>119.6</v>
      </c>
      <c r="P30" s="41" t="s">
        <v>138</v>
      </c>
    </row>
    <row r="31" spans="2:16" s="41" customFormat="1">
      <c r="C31" s="20"/>
      <c r="D31" s="20"/>
      <c r="E31" s="20"/>
      <c r="F31" s="20"/>
      <c r="G31" s="20"/>
      <c r="H31" s="20"/>
      <c r="I31" s="20"/>
      <c r="J31" s="20"/>
      <c r="K31" s="20"/>
      <c r="L31" s="20"/>
      <c r="M31" s="20"/>
      <c r="N31" s="20"/>
      <c r="O31" s="20"/>
    </row>
    <row r="32" spans="2:16" s="41" customFormat="1">
      <c r="C32" s="20"/>
      <c r="D32" s="20"/>
      <c r="E32" s="20"/>
      <c r="F32" s="20"/>
      <c r="G32" s="20"/>
      <c r="H32" s="20"/>
      <c r="I32" s="20"/>
      <c r="J32" s="20"/>
      <c r="K32" s="20"/>
      <c r="L32" s="20"/>
      <c r="M32" s="20"/>
      <c r="N32" s="20"/>
      <c r="O32" s="20"/>
    </row>
    <row r="33" spans="2:15" s="41" customFormat="1">
      <c r="C33" s="20"/>
      <c r="D33" s="20"/>
      <c r="E33" s="20"/>
      <c r="F33" s="20"/>
      <c r="G33" s="20"/>
      <c r="H33" s="20"/>
      <c r="I33" s="20"/>
      <c r="J33" s="20"/>
      <c r="K33" s="20"/>
      <c r="L33" s="20"/>
      <c r="M33" s="20"/>
      <c r="N33" s="20"/>
      <c r="O33" s="20"/>
    </row>
    <row r="34" spans="2:15" s="41" customFormat="1">
      <c r="C34" s="22" t="s">
        <v>139</v>
      </c>
      <c r="D34" s="20"/>
      <c r="E34" s="22" t="s">
        <v>128</v>
      </c>
      <c r="F34" s="20"/>
      <c r="G34" s="20"/>
      <c r="H34" s="20"/>
      <c r="I34" s="20"/>
      <c r="J34" s="20"/>
      <c r="K34" s="60">
        <v>1</v>
      </c>
      <c r="L34" s="60">
        <v>2</v>
      </c>
      <c r="M34" s="60">
        <v>3</v>
      </c>
      <c r="N34" s="60">
        <v>4</v>
      </c>
      <c r="O34" s="60">
        <v>5</v>
      </c>
    </row>
    <row r="35" spans="2:15" s="41" customFormat="1">
      <c r="C35" s="22" t="s">
        <v>118</v>
      </c>
      <c r="D35" s="22" t="s">
        <v>129</v>
      </c>
      <c r="E35" s="22" t="s">
        <v>130</v>
      </c>
      <c r="F35" s="22" t="s">
        <v>131</v>
      </c>
      <c r="G35" s="22" t="s">
        <v>132</v>
      </c>
      <c r="H35" s="22" t="s">
        <v>133</v>
      </c>
      <c r="I35" s="22" t="s">
        <v>134</v>
      </c>
      <c r="J35" s="22" t="s">
        <v>135</v>
      </c>
      <c r="K35" s="22" t="s">
        <v>63</v>
      </c>
      <c r="L35" s="22" t="s">
        <v>64</v>
      </c>
      <c r="M35" s="22" t="s">
        <v>65</v>
      </c>
      <c r="N35" s="22" t="s">
        <v>66</v>
      </c>
      <c r="O35" s="22" t="s">
        <v>67</v>
      </c>
    </row>
    <row r="36" spans="2:15" s="41" customFormat="1">
      <c r="B36" s="44" t="s">
        <v>121</v>
      </c>
      <c r="C36" s="20" t="s">
        <v>68</v>
      </c>
      <c r="D36" s="20"/>
      <c r="E36" s="20"/>
      <c r="F36" s="20"/>
      <c r="G36" s="20"/>
      <c r="H36" s="20"/>
      <c r="I36" s="57">
        <f t="shared" ref="I36:J51" si="0">I8</f>
        <v>130</v>
      </c>
      <c r="J36" s="57">
        <f t="shared" si="0"/>
        <v>127.8</v>
      </c>
      <c r="K36" s="56" cm="1">
        <f t="array" ref="K36" xml:space="preserve"> K8 * ( 1 - PCC_CF )</f>
        <v>123.77199999999999</v>
      </c>
      <c r="L36" s="56" cm="1">
        <f t="array" ref="L36" xml:space="preserve"> L8 * ( 1 - PCC_CF )</f>
        <v>123.578</v>
      </c>
      <c r="M36" s="56" cm="1">
        <f t="array" ref="M36" xml:space="preserve"> M8 * ( 1 - PCC_CF )</f>
        <v>123.45189999999999</v>
      </c>
      <c r="N36" s="56" cm="1">
        <f t="array" ref="N36" xml:space="preserve"> N8 * ( 1 - PCC_CF )</f>
        <v>121.6671</v>
      </c>
      <c r="O36" s="56" cm="1">
        <f t="array" ref="O36" xml:space="preserve"> O8 * ( 1 - PCC_CF )</f>
        <v>119.795</v>
      </c>
    </row>
    <row r="37" spans="2:15" s="41" customFormat="1">
      <c r="B37" s="44" t="s">
        <v>121</v>
      </c>
      <c r="C37" s="20" t="s">
        <v>100</v>
      </c>
      <c r="D37" s="20"/>
      <c r="E37" s="20"/>
      <c r="F37" s="20"/>
      <c r="G37" s="20"/>
      <c r="H37" s="20"/>
      <c r="I37" s="57">
        <f t="shared" si="0"/>
        <v>148.6</v>
      </c>
      <c r="J37" s="57">
        <f t="shared" si="0"/>
        <v>143.5</v>
      </c>
      <c r="K37" s="56" cm="1">
        <f t="array" ref="K37" xml:space="preserve"> K9 * ( 1 - PCC_CF )</f>
        <v>137.255</v>
      </c>
      <c r="L37" s="56" cm="1">
        <f t="array" ref="L37" xml:space="preserve"> L9 * ( 1 - PCC_CF )</f>
        <v>135.315</v>
      </c>
      <c r="M37" s="56" cm="1">
        <f t="array" ref="M37" xml:space="preserve"> M9 * ( 1 - PCC_CF )</f>
        <v>133.47199999999998</v>
      </c>
      <c r="N37" s="56" cm="1">
        <f t="array" ref="N37" xml:space="preserve"> N9 * ( 1 - PCC_CF )</f>
        <v>131.435</v>
      </c>
      <c r="O37" s="56" cm="1">
        <f t="array" ref="O37" xml:space="preserve"> O9 * ( 1 - PCC_CF )</f>
        <v>129.68899999999999</v>
      </c>
    </row>
    <row r="38" spans="2:15" s="41" customFormat="1">
      <c r="B38" s="44" t="s">
        <v>121</v>
      </c>
      <c r="C38" s="20" t="s">
        <v>101</v>
      </c>
      <c r="D38" s="20"/>
      <c r="E38" s="20"/>
      <c r="F38" s="20"/>
      <c r="G38" s="20"/>
      <c r="H38" s="20"/>
      <c r="I38" s="57">
        <f t="shared" si="0"/>
        <v>125.9</v>
      </c>
      <c r="J38" s="57">
        <f t="shared" si="0"/>
        <v>124.4</v>
      </c>
      <c r="K38" s="56" cm="1">
        <f t="array" ref="K38" xml:space="preserve"> K10 * ( 1 - PCC_CF )</f>
        <v>117.758</v>
      </c>
      <c r="L38" s="56" cm="1">
        <f t="array" ref="L38" xml:space="preserve"> L10 * ( 1 - PCC_CF )</f>
        <v>114.848</v>
      </c>
      <c r="M38" s="56" cm="1">
        <f t="array" ref="M38" xml:space="preserve"> M10 * ( 1 - PCC_CF )</f>
        <v>111.84099999999999</v>
      </c>
      <c r="N38" s="56" cm="1">
        <f t="array" ref="N38" xml:space="preserve"> N10 * ( 1 - PCC_CF )</f>
        <v>111.259</v>
      </c>
      <c r="O38" s="56" cm="1">
        <f t="array" ref="O38" xml:space="preserve"> O10 * ( 1 - PCC_CF )</f>
        <v>110.67699999999999</v>
      </c>
    </row>
    <row r="39" spans="2:15" s="41" customFormat="1">
      <c r="B39" s="44" t="s">
        <v>121</v>
      </c>
      <c r="C39" s="20" t="s">
        <v>102</v>
      </c>
      <c r="D39" s="20"/>
      <c r="E39" s="20"/>
      <c r="F39" s="20"/>
      <c r="G39" s="20"/>
      <c r="H39" s="20"/>
      <c r="I39" s="57">
        <f t="shared" si="0"/>
        <v>152.5</v>
      </c>
      <c r="J39" s="57">
        <f t="shared" si="0"/>
        <v>148.9</v>
      </c>
      <c r="K39" s="56" cm="1">
        <f t="array" ref="K39" xml:space="preserve"> K11 * ( 1 - PCC_CF )</f>
        <v>141.03800000000001</v>
      </c>
      <c r="L39" s="56" cm="1">
        <f t="array" ref="L39" xml:space="preserve"> L11 * ( 1 - PCC_CF )</f>
        <v>137.643</v>
      </c>
      <c r="M39" s="56" cm="1">
        <f t="array" ref="M39" xml:space="preserve"> M11 * ( 1 - PCC_CF )</f>
        <v>134.24799999999999</v>
      </c>
      <c r="N39" s="56" cm="1">
        <f t="array" ref="N39" xml:space="preserve"> N11 * ( 1 - PCC_CF )</f>
        <v>131.91999999999999</v>
      </c>
      <c r="O39" s="56" cm="1">
        <f t="array" ref="O39" xml:space="preserve"> O11 * ( 1 - PCC_CF )</f>
        <v>129.68899999999999</v>
      </c>
    </row>
    <row r="40" spans="2:15" s="41" customFormat="1">
      <c r="B40" s="44" t="s">
        <v>121</v>
      </c>
      <c r="C40" s="20" t="s">
        <v>103</v>
      </c>
      <c r="D40" s="20"/>
      <c r="E40" s="20"/>
      <c r="F40" s="20"/>
      <c r="G40" s="20"/>
      <c r="H40" s="20"/>
      <c r="I40" s="57">
        <f t="shared" si="0"/>
        <v>131.80000000000001</v>
      </c>
      <c r="J40" s="57">
        <f t="shared" si="0"/>
        <v>129.69999999999999</v>
      </c>
      <c r="K40" s="56" cm="1">
        <f t="array" ref="K40" xml:space="preserve"> K12 * ( 1 - PCC_CF )</f>
        <v>123.77199999999999</v>
      </c>
      <c r="L40" s="56" cm="1">
        <f t="array" ref="L40" xml:space="preserve"> L12 * ( 1 - PCC_CF )</f>
        <v>121.735</v>
      </c>
      <c r="M40" s="56" cm="1">
        <f t="array" ref="M40" xml:space="preserve"> M12 * ( 1 - PCC_CF )</f>
        <v>119.601</v>
      </c>
      <c r="N40" s="56" cm="1">
        <f t="array" ref="N40" xml:space="preserve"> N12 * ( 1 - PCC_CF )</f>
        <v>118.631</v>
      </c>
      <c r="O40" s="56" cm="1">
        <f t="array" ref="O40" xml:space="preserve"> O12 * ( 1 - PCC_CF )</f>
        <v>117.56399999999999</v>
      </c>
    </row>
    <row r="41" spans="2:15" s="41" customFormat="1">
      <c r="B41" s="44" t="s">
        <v>121</v>
      </c>
      <c r="C41" s="20" t="s">
        <v>104</v>
      </c>
      <c r="D41" s="20"/>
      <c r="E41" s="20"/>
      <c r="F41" s="20"/>
      <c r="G41" s="20"/>
      <c r="H41" s="20"/>
      <c r="I41" s="57">
        <f t="shared" si="0"/>
        <v>147.30000000000001</v>
      </c>
      <c r="J41" s="57">
        <f t="shared" si="0"/>
        <v>143.80000000000001</v>
      </c>
      <c r="K41" s="56" cm="1">
        <f t="array" ref="K41" xml:space="preserve"> K13 * ( 1 - PCC_CF )</f>
        <v>135.89699999999999</v>
      </c>
      <c r="L41" s="56" cm="1">
        <f t="array" ref="L41" xml:space="preserve"> L13 * ( 1 - PCC_CF )</f>
        <v>132.30799999999999</v>
      </c>
      <c r="M41" s="56" cm="1">
        <f t="array" ref="M41" xml:space="preserve"> M13 * ( 1 - PCC_CF )</f>
        <v>128.71899999999999</v>
      </c>
      <c r="N41" s="56" cm="1">
        <f t="array" ref="N41" xml:space="preserve"> N13 * ( 1 - PCC_CF )</f>
        <v>126.876</v>
      </c>
      <c r="O41" s="56" cm="1">
        <f t="array" ref="O41" xml:space="preserve"> O13 * ( 1 - PCC_CF )</f>
        <v>125.033</v>
      </c>
    </row>
    <row r="42" spans="2:15" s="41" customFormat="1">
      <c r="B42" s="44" t="s">
        <v>121</v>
      </c>
      <c r="C42" s="20" t="s">
        <v>105</v>
      </c>
      <c r="D42" s="20"/>
      <c r="E42" s="20"/>
      <c r="F42" s="20"/>
      <c r="G42" s="20"/>
      <c r="H42" s="20"/>
      <c r="I42" s="57">
        <f t="shared" si="0"/>
        <v>128.30000000000001</v>
      </c>
      <c r="J42" s="57">
        <f t="shared" si="0"/>
        <v>125.3</v>
      </c>
      <c r="K42" s="56" cm="1">
        <f t="array" ref="K42" xml:space="preserve"> K14 * ( 1 - PCC_CF )</f>
        <v>120.377</v>
      </c>
      <c r="L42" s="56" cm="1">
        <f t="array" ref="L42" xml:space="preserve"> L14 * ( 1 - PCC_CF )</f>
        <v>119.21300000000001</v>
      </c>
      <c r="M42" s="56" cm="1">
        <f t="array" ref="M42" xml:space="preserve"> M14 * ( 1 - PCC_CF )</f>
        <v>118.146</v>
      </c>
      <c r="N42" s="56" cm="1">
        <f t="array" ref="N42" xml:space="preserve"> N14 * ( 1 - PCC_CF )</f>
        <v>116.69099999999999</v>
      </c>
      <c r="O42" s="56" cm="1">
        <f t="array" ref="O42" xml:space="preserve"> O14 * ( 1 - PCC_CF )</f>
        <v>115.139</v>
      </c>
    </row>
    <row r="43" spans="2:15" s="41" customFormat="1">
      <c r="B43" s="44" t="s">
        <v>121</v>
      </c>
      <c r="C43" s="20" t="s">
        <v>106</v>
      </c>
      <c r="D43" s="20"/>
      <c r="E43" s="20"/>
      <c r="F43" s="20"/>
      <c r="G43" s="20"/>
      <c r="H43" s="20"/>
      <c r="I43" s="57">
        <f t="shared" si="0"/>
        <v>139.69999999999999</v>
      </c>
      <c r="J43" s="57">
        <f t="shared" si="0"/>
        <v>136.9</v>
      </c>
      <c r="K43" s="56" cm="1">
        <f t="array" ref="K43" xml:space="preserve"> K15 * ( 1 - PCC_CF )</f>
        <v>132.017</v>
      </c>
      <c r="L43" s="56" cm="1">
        <f t="array" ref="L43" xml:space="preserve"> L15 * ( 1 - PCC_CF )</f>
        <v>131.24100000000001</v>
      </c>
      <c r="M43" s="56" cm="1">
        <f t="array" ref="M43" xml:space="preserve"> M15 * ( 1 - PCC_CF )</f>
        <v>130.57170000000002</v>
      </c>
      <c r="N43" s="56" cm="1">
        <f t="array" ref="N43" xml:space="preserve"> N15 * ( 1 - PCC_CF )</f>
        <v>129.87329999999997</v>
      </c>
      <c r="O43" s="56" cm="1">
        <f t="array" ref="O43" xml:space="preserve"> O15 * ( 1 - PCC_CF )</f>
        <v>129.30100000000002</v>
      </c>
    </row>
    <row r="44" spans="2:15" s="41" customFormat="1">
      <c r="B44" s="44" t="s">
        <v>121</v>
      </c>
      <c r="C44" s="20" t="s">
        <v>107</v>
      </c>
      <c r="D44" s="20"/>
      <c r="E44" s="20"/>
      <c r="F44" s="20"/>
      <c r="G44" s="20"/>
      <c r="H44" s="20"/>
      <c r="I44" s="57">
        <f t="shared" si="0"/>
        <v>138.19999999999999</v>
      </c>
      <c r="J44" s="57">
        <f t="shared" si="0"/>
        <v>135.19999999999999</v>
      </c>
      <c r="K44" s="56" cm="1">
        <f t="array" ref="K44" xml:space="preserve"> K16 * ( 1 - PCC_CF )</f>
        <v>129.68899999999999</v>
      </c>
      <c r="L44" s="56" cm="1">
        <f t="array" ref="L44" xml:space="preserve"> L16 * ( 1 - PCC_CF )</f>
        <v>128.23399999999998</v>
      </c>
      <c r="M44" s="56" cm="1">
        <f t="array" ref="M44" xml:space="preserve"> M16 * ( 1 - PCC_CF )</f>
        <v>126.876</v>
      </c>
      <c r="N44" s="56" cm="1">
        <f t="array" ref="N44" xml:space="preserve"> N16 * ( 1 - PCC_CF )</f>
        <v>127.07</v>
      </c>
      <c r="O44" s="56" cm="1">
        <f t="array" ref="O44" xml:space="preserve"> O16 * ( 1 - PCC_CF )</f>
        <v>125.033</v>
      </c>
    </row>
    <row r="45" spans="2:15" s="41" customFormat="1">
      <c r="B45" s="44" t="s">
        <v>121</v>
      </c>
      <c r="C45" s="20" t="s">
        <v>108</v>
      </c>
      <c r="D45" s="20"/>
      <c r="E45" s="20"/>
      <c r="F45" s="20"/>
      <c r="G45" s="20"/>
      <c r="H45" s="20"/>
      <c r="I45" s="57">
        <f t="shared" si="0"/>
        <v>139.19999999999999</v>
      </c>
      <c r="J45" s="57">
        <f t="shared" si="0"/>
        <v>138.80000000000001</v>
      </c>
      <c r="K45" s="56" cm="1">
        <f t="array" ref="K45" xml:space="preserve"> K17 * ( 1 - PCC_CF )</f>
        <v>133.56899999999999</v>
      </c>
      <c r="L45" s="56" cm="1">
        <f t="array" ref="L45" xml:space="preserve"> L17 * ( 1 - PCC_CF )</f>
        <v>132.50199999999998</v>
      </c>
      <c r="M45" s="56" cm="1">
        <f t="array" ref="M45" xml:space="preserve"> M17 * ( 1 - PCC_CF )</f>
        <v>131.4641</v>
      </c>
      <c r="N45" s="56" cm="1">
        <f t="array" ref="N45" xml:space="preserve"> N17 * ( 1 - PCC_CF )</f>
        <v>129.34949999999998</v>
      </c>
      <c r="O45" s="56" cm="1">
        <f t="array" ref="O45" xml:space="preserve"> O17 * ( 1 - PCC_CF )</f>
        <v>127.26399999999998</v>
      </c>
    </row>
    <row r="46" spans="2:15" s="41" customFormat="1">
      <c r="B46" s="44" t="s">
        <v>121</v>
      </c>
      <c r="C46" s="20" t="s">
        <v>109</v>
      </c>
      <c r="D46" s="20"/>
      <c r="E46" s="20"/>
      <c r="F46" s="20"/>
      <c r="G46" s="20"/>
      <c r="H46" s="20"/>
      <c r="I46" s="57">
        <f t="shared" si="0"/>
        <v>125.3</v>
      </c>
      <c r="J46" s="57">
        <f t="shared" si="0"/>
        <v>122.3</v>
      </c>
      <c r="K46" s="56" cm="1">
        <f t="array" ref="K46" xml:space="preserve"> K18 * ( 1 - PCC_CF )</f>
        <v>118.437</v>
      </c>
      <c r="L46" s="56" cm="1">
        <f t="array" ref="L46" xml:space="preserve"> L18 * ( 1 - PCC_CF )</f>
        <v>118.24300000000001</v>
      </c>
      <c r="M46" s="56" cm="1">
        <f t="array" ref="M46" xml:space="preserve"> M18 * ( 1 - PCC_CF )</f>
        <v>118.04900000000001</v>
      </c>
      <c r="N46" s="56" cm="1">
        <f t="array" ref="N46" xml:space="preserve"> N18 * ( 1 - PCC_CF )</f>
        <v>116.88499999999999</v>
      </c>
      <c r="O46" s="56" cm="1">
        <f t="array" ref="O46" xml:space="preserve"> O18 * ( 1 - PCC_CF )</f>
        <v>115.72099999999999</v>
      </c>
    </row>
    <row r="47" spans="2:15" s="41" customFormat="1">
      <c r="B47" s="44" t="s">
        <v>121</v>
      </c>
      <c r="C47" s="20" t="s">
        <v>110</v>
      </c>
      <c r="D47" s="20"/>
      <c r="E47" s="20"/>
      <c r="F47" s="20"/>
      <c r="G47" s="20"/>
      <c r="H47" s="20"/>
      <c r="I47" s="57">
        <f t="shared" si="0"/>
        <v>154</v>
      </c>
      <c r="J47" s="57">
        <f t="shared" si="0"/>
        <v>147.80000000000001</v>
      </c>
      <c r="K47" s="56" cm="1">
        <f t="array" ref="K47" xml:space="preserve"> K19 * ( 1 - PCC_CF )</f>
        <v>139.292</v>
      </c>
      <c r="L47" s="56" cm="1">
        <f t="array" ref="L47" xml:space="preserve"> L19 * ( 1 - PCC_CF )</f>
        <v>135.21799999999999</v>
      </c>
      <c r="M47" s="56" cm="1">
        <f t="array" ref="M47" xml:space="preserve"> M19 * ( 1 - PCC_CF )</f>
        <v>131.11489999999998</v>
      </c>
      <c r="N47" s="56" cm="1">
        <f t="array" ref="N47" xml:space="preserve"> N19 * ( 1 - PCC_CF )</f>
        <v>129.97030000000001</v>
      </c>
      <c r="O47" s="56" cm="1">
        <f t="array" ref="O47" xml:space="preserve"> O19 * ( 1 - PCC_CF )</f>
        <v>128.816</v>
      </c>
    </row>
    <row r="48" spans="2:15" s="41" customFormat="1">
      <c r="B48" s="44" t="s">
        <v>121</v>
      </c>
      <c r="C48" s="20" t="s">
        <v>111</v>
      </c>
      <c r="D48" s="20"/>
      <c r="E48" s="20"/>
      <c r="F48" s="20"/>
      <c r="G48" s="20"/>
      <c r="H48" s="20"/>
      <c r="I48" s="57">
        <f t="shared" si="0"/>
        <v>144.69999999999999</v>
      </c>
      <c r="J48" s="57">
        <f t="shared" si="0"/>
        <v>141.69999999999999</v>
      </c>
      <c r="K48" s="56" cm="1">
        <f t="array" ref="K48" xml:space="preserve"> K20 * ( 1 - PCC_CF )</f>
        <v>137.255</v>
      </c>
      <c r="L48" s="56" cm="1">
        <f t="array" ref="L48" xml:space="preserve"> L20 * ( 1 - PCC_CF )</f>
        <v>137.06100000000001</v>
      </c>
      <c r="M48" s="56" cm="1">
        <f t="array" ref="M48" xml:space="preserve"> M20 * ( 1 - PCC_CF )</f>
        <v>136.86699999999999</v>
      </c>
      <c r="N48" s="56" cm="1">
        <f t="array" ref="N48" xml:space="preserve"> N20 * ( 1 - PCC_CF )</f>
        <v>136.673</v>
      </c>
      <c r="O48" s="56" cm="1">
        <f t="array" ref="O48" xml:space="preserve"> O20 * ( 1 - PCC_CF )</f>
        <v>136.285</v>
      </c>
    </row>
    <row r="49" spans="2:16" s="41" customFormat="1">
      <c r="B49" s="44" t="s">
        <v>121</v>
      </c>
      <c r="C49" s="20" t="s">
        <v>112</v>
      </c>
      <c r="D49" s="20"/>
      <c r="E49" s="20"/>
      <c r="F49" s="20"/>
      <c r="G49" s="20"/>
      <c r="H49" s="20"/>
      <c r="I49" s="57">
        <f t="shared" si="0"/>
        <v>154.4</v>
      </c>
      <c r="J49" s="57">
        <f t="shared" si="0"/>
        <v>151.4</v>
      </c>
      <c r="K49" s="56" cm="1">
        <f t="array" ref="K49" xml:space="preserve"> K21 * ( 1 - PCC_CF )</f>
        <v>146.56699999999998</v>
      </c>
      <c r="L49" s="56" cm="1">
        <f t="array" ref="L49" xml:space="preserve"> L21 * ( 1 - PCC_CF )</f>
        <v>146.27600000000001</v>
      </c>
      <c r="M49" s="56" cm="1">
        <f t="array" ref="M49" xml:space="preserve"> M21 * ( 1 - PCC_CF )</f>
        <v>146.08199999999999</v>
      </c>
      <c r="N49" s="56" cm="1">
        <f t="array" ref="N49" xml:space="preserve"> N21 * ( 1 - PCC_CF )</f>
        <v>141.911</v>
      </c>
      <c r="O49" s="56" cm="1">
        <f t="array" ref="O49" xml:space="preserve"> O21 * ( 1 - PCC_CF )</f>
        <v>136.77000000000001</v>
      </c>
    </row>
    <row r="50" spans="2:16" s="41" customFormat="1">
      <c r="B50" s="44" t="s">
        <v>121</v>
      </c>
      <c r="C50" s="20" t="s">
        <v>113</v>
      </c>
      <c r="D50" s="20"/>
      <c r="E50" s="20"/>
      <c r="F50" s="20"/>
      <c r="G50" s="20"/>
      <c r="H50" s="20"/>
      <c r="I50" s="57">
        <f t="shared" si="0"/>
        <v>143.4</v>
      </c>
      <c r="J50" s="57">
        <f t="shared" si="0"/>
        <v>140.4</v>
      </c>
      <c r="K50" s="56" cm="1">
        <f t="array" ref="K50" xml:space="preserve"> K22 * ( 1 - PCC_CF )</f>
        <v>132.59899999999999</v>
      </c>
      <c r="L50" s="56" cm="1">
        <f t="array" ref="L50" xml:space="preserve"> L22 * ( 1 - PCC_CF )</f>
        <v>129.01</v>
      </c>
      <c r="M50" s="56" cm="1">
        <f t="array" ref="M50" xml:space="preserve"> M22 * ( 1 - PCC_CF )</f>
        <v>125.31429999999999</v>
      </c>
      <c r="N50" s="56" cm="1">
        <f t="array" ref="N50" xml:space="preserve"> N22 * ( 1 - PCC_CF )</f>
        <v>123.11239999999999</v>
      </c>
      <c r="O50" s="56" cm="1">
        <f t="array" ref="O50" xml:space="preserve"> O22 * ( 1 - PCC_CF )</f>
        <v>120.959</v>
      </c>
    </row>
    <row r="51" spans="2:16" s="41" customFormat="1">
      <c r="B51" s="44" t="s">
        <v>121</v>
      </c>
      <c r="C51" s="20" t="s">
        <v>114</v>
      </c>
      <c r="D51" s="20"/>
      <c r="E51" s="20"/>
      <c r="F51" s="20"/>
      <c r="G51" s="20"/>
      <c r="H51" s="20"/>
      <c r="I51" s="57">
        <f t="shared" si="0"/>
        <v>135.30000000000001</v>
      </c>
      <c r="J51" s="57">
        <f t="shared" si="0"/>
        <v>132.4</v>
      </c>
      <c r="K51" s="56" cm="1">
        <f t="array" ref="K51" xml:space="preserve"> K23 * ( 1 - PCC_CF )</f>
        <v>127.458</v>
      </c>
      <c r="L51" s="56" cm="1">
        <f t="array" ref="L51" xml:space="preserve"> L23 * ( 1 - PCC_CF )</f>
        <v>126.58499999999999</v>
      </c>
      <c r="M51" s="56" cm="1">
        <f t="array" ref="M51" xml:space="preserve"> M23 * ( 1 - PCC_CF )</f>
        <v>125.518</v>
      </c>
      <c r="N51" s="56" cm="1">
        <f t="array" ref="N51" xml:space="preserve"> N23 * ( 1 - PCC_CF )</f>
        <v>123.28699999999999</v>
      </c>
      <c r="O51" s="56" cm="1">
        <f t="array" ref="O51" xml:space="preserve"> O23 * ( 1 - PCC_CF )</f>
        <v>121.25</v>
      </c>
    </row>
    <row r="52" spans="2:16" s="41" customFormat="1">
      <c r="B52" s="44" t="s">
        <v>121</v>
      </c>
      <c r="C52" s="20" t="s">
        <v>115</v>
      </c>
      <c r="D52" s="20"/>
      <c r="E52" s="20"/>
      <c r="F52" s="20"/>
      <c r="G52" s="20"/>
      <c r="H52" s="20"/>
      <c r="I52" s="57">
        <f t="shared" ref="I52:J52" si="1">I24</f>
        <v>146.4</v>
      </c>
      <c r="J52" s="57">
        <f t="shared" si="1"/>
        <v>140.4</v>
      </c>
      <c r="K52" s="56" cm="1">
        <f t="array" ref="K52" xml:space="preserve"> K24 * ( 1 - PCC_CF )</f>
        <v>133.08399999999997</v>
      </c>
      <c r="L52" s="56" cm="1">
        <f t="array" ref="L52" xml:space="preserve"> L24 * ( 1 - PCC_CF )</f>
        <v>129.97999999999999</v>
      </c>
      <c r="M52" s="56" cm="1">
        <f t="array" ref="M52" xml:space="preserve"> M24 * ( 1 - PCC_CF )</f>
        <v>126.876</v>
      </c>
      <c r="N52" s="56" cm="1">
        <f t="array" ref="N52" xml:space="preserve"> N24 * ( 1 - PCC_CF )</f>
        <v>125.033</v>
      </c>
      <c r="O52" s="56" cm="1">
        <f t="array" ref="O52" xml:space="preserve"> O24 * ( 1 - PCC_CF )</f>
        <v>123.19</v>
      </c>
    </row>
    <row r="53" spans="2:16" s="41" customFormat="1">
      <c r="C53" s="22" t="s">
        <v>119</v>
      </c>
      <c r="D53" s="20"/>
      <c r="E53" s="20"/>
      <c r="F53" s="20"/>
      <c r="G53" s="20"/>
      <c r="H53" s="20"/>
      <c r="I53" s="36"/>
      <c r="J53" s="36"/>
      <c r="K53" s="20"/>
      <c r="L53" s="20"/>
      <c r="M53" s="20"/>
      <c r="N53" s="20"/>
      <c r="O53" s="20"/>
    </row>
    <row r="54" spans="2:16" s="41" customFormat="1">
      <c r="B54" s="44" t="s">
        <v>121</v>
      </c>
      <c r="C54" s="20" t="s">
        <v>102</v>
      </c>
      <c r="D54" s="20"/>
      <c r="E54" s="20"/>
      <c r="F54" s="20"/>
      <c r="G54" s="20"/>
      <c r="H54" s="20"/>
      <c r="I54" s="57">
        <f t="shared" ref="I54:J55" si="2">I26</f>
        <v>151.9</v>
      </c>
      <c r="J54" s="57">
        <f t="shared" si="2"/>
        <v>148.69999999999999</v>
      </c>
      <c r="K54" s="56" cm="1">
        <f t="array" ref="K54" xml:space="preserve"> K26 * ( 1 - PCC_CF )</f>
        <v>140.941</v>
      </c>
      <c r="L54" s="56" cm="1">
        <f t="array" ref="L54" xml:space="preserve"> L26 * ( 1 - PCC_CF )</f>
        <v>137.643</v>
      </c>
      <c r="M54" s="56" cm="1">
        <f t="array" ref="M54" xml:space="preserve"> M26 * ( 1 - PCC_CF )</f>
        <v>134.24799999999999</v>
      </c>
      <c r="N54" s="56" cm="1">
        <f t="array" ref="N54" xml:space="preserve"> N26 * ( 1 - PCC_CF )</f>
        <v>132.11399999999998</v>
      </c>
      <c r="O54" s="56" cm="1">
        <f t="array" ref="O54" xml:space="preserve"> O26 * ( 1 - PCC_CF )</f>
        <v>129.97999999999999</v>
      </c>
    </row>
    <row r="55" spans="2:16" s="41" customFormat="1">
      <c r="B55" s="44" t="s">
        <v>121</v>
      </c>
      <c r="C55" s="20" t="s">
        <v>114</v>
      </c>
      <c r="D55" s="20"/>
      <c r="E55" s="20"/>
      <c r="F55" s="20"/>
      <c r="G55" s="20"/>
      <c r="H55" s="20"/>
      <c r="I55" s="57">
        <f t="shared" si="2"/>
        <v>136.9</v>
      </c>
      <c r="J55" s="57">
        <f t="shared" si="2"/>
        <v>133.9</v>
      </c>
      <c r="K55" s="56" cm="1">
        <f t="array" ref="K55" xml:space="preserve"> K27 * ( 1 - PCC_CF )</f>
        <v>129.107</v>
      </c>
      <c r="L55" s="56" cm="1">
        <f t="array" ref="L55" xml:space="preserve"> L27 * ( 1 - PCC_CF )</f>
        <v>128.33100000000002</v>
      </c>
      <c r="M55" s="56" cm="1">
        <f t="array" ref="M55" xml:space="preserve"> M27 * ( 1 - PCC_CF )</f>
        <v>127.458</v>
      </c>
      <c r="N55" s="56" cm="1">
        <f t="array" ref="N55" xml:space="preserve"> N27 * ( 1 - PCC_CF )</f>
        <v>124.93600000000001</v>
      </c>
      <c r="O55" s="56" cm="1">
        <f t="array" ref="O55" xml:space="preserve"> O27 * ( 1 - PCC_CF )</f>
        <v>122.705</v>
      </c>
    </row>
    <row r="56" spans="2:16" s="41" customFormat="1">
      <c r="C56" s="22" t="s">
        <v>120</v>
      </c>
      <c r="D56" s="20"/>
      <c r="E56" s="20"/>
      <c r="F56" s="20"/>
      <c r="G56" s="20"/>
      <c r="H56" s="20"/>
      <c r="I56" s="36"/>
      <c r="J56" s="36"/>
      <c r="K56" s="20"/>
      <c r="L56" s="20"/>
      <c r="M56" s="20"/>
      <c r="N56" s="20"/>
      <c r="O56" s="20"/>
    </row>
    <row r="57" spans="2:16" s="41" customFormat="1">
      <c r="B57" s="44" t="s">
        <v>121</v>
      </c>
      <c r="C57" s="20" t="s">
        <v>102</v>
      </c>
      <c r="D57" s="20"/>
      <c r="E57" s="20"/>
      <c r="F57" s="20"/>
      <c r="G57" s="20"/>
      <c r="H57" s="20"/>
      <c r="I57" s="57">
        <f t="shared" ref="I57:J58" si="3">I29</f>
        <v>153.19999999999999</v>
      </c>
      <c r="J57" s="57">
        <f t="shared" si="3"/>
        <v>149.1</v>
      </c>
      <c r="K57" s="56" cm="1">
        <f t="array" ref="K57" xml:space="preserve"> K29 * ( 1 - PCC_CF )</f>
        <v>141.13499999999999</v>
      </c>
      <c r="L57" s="56" cm="1">
        <f t="array" ref="L57" xml:space="preserve"> L29 * ( 1 - PCC_CF )</f>
        <v>137.643</v>
      </c>
      <c r="M57" s="56" cm="1">
        <f t="array" ref="M57" xml:space="preserve"> M29 * ( 1 - PCC_CF )</f>
        <v>134.24799999999999</v>
      </c>
      <c r="N57" s="56" cm="1">
        <f t="array" ref="N57" xml:space="preserve"> N29 * ( 1 - PCC_CF )</f>
        <v>131.726</v>
      </c>
      <c r="O57" s="56" cm="1">
        <f t="array" ref="O57" xml:space="preserve"> O29 * ( 1 - PCC_CF )</f>
        <v>129.30100000000002</v>
      </c>
    </row>
    <row r="58" spans="2:16" s="41" customFormat="1">
      <c r="B58" s="44" t="s">
        <v>121</v>
      </c>
      <c r="C58" s="20" t="s">
        <v>114</v>
      </c>
      <c r="D58" s="20"/>
      <c r="E58" s="20"/>
      <c r="F58" s="20"/>
      <c r="G58" s="20"/>
      <c r="H58" s="20"/>
      <c r="I58" s="57">
        <f t="shared" si="3"/>
        <v>129</v>
      </c>
      <c r="J58" s="57">
        <f t="shared" si="3"/>
        <v>126.6</v>
      </c>
      <c r="K58" s="56" cm="1">
        <f t="array" ref="K58" xml:space="preserve"> K30 * ( 1 - PCC_CF )</f>
        <v>121.444</v>
      </c>
      <c r="L58" s="56" cm="1">
        <f t="array" ref="L58" xml:space="preserve"> L30 * ( 1 - PCC_CF )</f>
        <v>120.086</v>
      </c>
      <c r="M58" s="56" cm="1">
        <f t="array" ref="M58" xml:space="preserve"> M30 * ( 1 - PCC_CF )</f>
        <v>118.631</v>
      </c>
      <c r="N58" s="56" cm="1">
        <f t="array" ref="N58" xml:space="preserve"> N30 * ( 1 - PCC_CF )</f>
        <v>117.36999999999999</v>
      </c>
      <c r="O58" s="56" cm="1">
        <f t="array" ref="O58" xml:space="preserve"> O30 * ( 1 - PCC_CF )</f>
        <v>116.01199999999999</v>
      </c>
    </row>
    <row r="59" spans="2:16" s="41" customFormat="1">
      <c r="C59" s="20"/>
      <c r="D59" s="20"/>
      <c r="E59" s="20"/>
      <c r="F59" s="20"/>
      <c r="G59" s="20"/>
      <c r="H59" s="20"/>
      <c r="I59" s="36"/>
      <c r="J59" s="36"/>
      <c r="K59" s="20"/>
      <c r="L59" s="20"/>
      <c r="M59" s="20"/>
      <c r="N59" s="20"/>
      <c r="O59" s="20"/>
    </row>
    <row r="60" spans="2:16" s="41" customFormat="1">
      <c r="C60" s="20"/>
      <c r="D60" s="20"/>
      <c r="E60" s="20"/>
      <c r="F60" s="20"/>
      <c r="G60" s="20"/>
      <c r="H60" s="20"/>
      <c r="I60" s="20"/>
      <c r="J60" s="20"/>
      <c r="K60" s="20"/>
      <c r="L60" s="20"/>
      <c r="M60" s="20"/>
      <c r="N60" s="20"/>
      <c r="O60" s="20"/>
    </row>
    <row r="61" spans="2:16" s="41" customFormat="1">
      <c r="C61" s="20"/>
      <c r="D61" s="20"/>
      <c r="E61" s="20"/>
      <c r="F61" s="20"/>
      <c r="G61" s="20"/>
      <c r="H61" s="20"/>
      <c r="I61" s="20"/>
      <c r="J61" s="20"/>
      <c r="K61" s="20"/>
      <c r="L61" s="20"/>
      <c r="M61" s="20"/>
      <c r="N61" s="20"/>
      <c r="O61" s="20"/>
    </row>
    <row r="62" spans="2:16" s="41" customFormat="1">
      <c r="C62" s="22" t="s">
        <v>140</v>
      </c>
      <c r="D62" s="20"/>
      <c r="E62" s="22" t="s">
        <v>128</v>
      </c>
      <c r="F62" s="20"/>
      <c r="G62" s="20"/>
      <c r="H62" s="20"/>
      <c r="I62" s="20"/>
      <c r="J62" s="20"/>
      <c r="K62" s="20"/>
      <c r="L62" s="20"/>
      <c r="M62" s="20"/>
      <c r="N62" s="20"/>
      <c r="O62" s="20"/>
    </row>
    <row r="63" spans="2:16" s="41" customFormat="1">
      <c r="C63" s="22" t="s">
        <v>118</v>
      </c>
      <c r="D63" s="22" t="s">
        <v>129</v>
      </c>
      <c r="E63" s="22" t="s">
        <v>130</v>
      </c>
      <c r="F63" s="22" t="s">
        <v>131</v>
      </c>
      <c r="G63" s="22" t="s">
        <v>132</v>
      </c>
      <c r="H63" s="22" t="s">
        <v>133</v>
      </c>
      <c r="I63" s="22" t="s">
        <v>134</v>
      </c>
      <c r="J63" s="22" t="s">
        <v>135</v>
      </c>
      <c r="K63" s="22" t="s">
        <v>63</v>
      </c>
      <c r="L63" s="22" t="s">
        <v>64</v>
      </c>
      <c r="M63" s="22" t="s">
        <v>65</v>
      </c>
      <c r="N63" s="22" t="s">
        <v>66</v>
      </c>
      <c r="O63" s="22" t="s">
        <v>67</v>
      </c>
    </row>
    <row r="64" spans="2:16" s="41" customFormat="1">
      <c r="B64" s="44" t="s">
        <v>121</v>
      </c>
      <c r="C64" s="20" t="s">
        <v>68</v>
      </c>
      <c r="D64" s="20"/>
      <c r="E64" s="56">
        <f xml:space="preserve"> SUM( SUMIFS( F_Inputs!$F:$F, F_Inputs!$A:$A, $C64, F_Inputs!$B:$B, $P64 ), SUMIFS( F_Inputs!$G:$G, F_Inputs!$A:$A, $C64, F_Inputs!$B:$B, $P64 ), SUMIFS( F_Inputs!$H:$H, F_Inputs!$A:$A, $C64, F_Inputs!$B:$B, $P64 ) ) / 3</f>
        <v>135.00000000000003</v>
      </c>
      <c r="F64" s="20"/>
      <c r="G64" s="20"/>
      <c r="H64" s="20"/>
      <c r="I64" s="56"/>
      <c r="J64" s="56"/>
      <c r="K64" s="56">
        <f t="shared" ref="K64:O79" si="4" xml:space="preserve"> AVERAGE( I36:K36 )</f>
        <v>127.19066666666667</v>
      </c>
      <c r="L64" s="56">
        <f t="shared" si="4"/>
        <v>125.05</v>
      </c>
      <c r="M64" s="56">
        <f t="shared" si="4"/>
        <v>123.60063333333333</v>
      </c>
      <c r="N64" s="56">
        <f t="shared" si="4"/>
        <v>122.899</v>
      </c>
      <c r="O64" s="56">
        <f t="shared" si="4"/>
        <v>121.63799999999999</v>
      </c>
      <c r="P64" s="41" t="s">
        <v>141</v>
      </c>
    </row>
    <row r="65" spans="2:16" s="41" customFormat="1">
      <c r="B65" s="44" t="s">
        <v>121</v>
      </c>
      <c r="C65" s="20" t="s">
        <v>100</v>
      </c>
      <c r="D65" s="20"/>
      <c r="E65" s="56">
        <f xml:space="preserve"> SUM( SUMIFS( F_Inputs!$F:$F, F_Inputs!$A:$A, $C65, F_Inputs!$B:$B, $P65 ), SUMIFS( F_Inputs!$G:$G, F_Inputs!$A:$A, $C65, F_Inputs!$B:$B, $P65 ), SUMIFS( F_Inputs!$H:$H, F_Inputs!$A:$A, $C65, F_Inputs!$B:$B, $P65 ) ) / 3</f>
        <v>145.69999999999999</v>
      </c>
      <c r="F65" s="20"/>
      <c r="G65" s="20"/>
      <c r="H65" s="20"/>
      <c r="I65" s="56"/>
      <c r="J65" s="56"/>
      <c r="K65" s="56">
        <f t="shared" si="4"/>
        <v>143.11833333333334</v>
      </c>
      <c r="L65" s="56">
        <f t="shared" si="4"/>
        <v>138.69</v>
      </c>
      <c r="M65" s="56">
        <f t="shared" si="4"/>
        <v>135.34733333333332</v>
      </c>
      <c r="N65" s="56">
        <f t="shared" si="4"/>
        <v>133.40733333333333</v>
      </c>
      <c r="O65" s="56">
        <f t="shared" si="4"/>
        <v>131.53200000000001</v>
      </c>
      <c r="P65" s="41" t="s">
        <v>141</v>
      </c>
    </row>
    <row r="66" spans="2:16" s="41" customFormat="1">
      <c r="B66" s="44" t="s">
        <v>121</v>
      </c>
      <c r="C66" s="20" t="s">
        <v>101</v>
      </c>
      <c r="D66" s="20"/>
      <c r="E66" s="56">
        <f xml:space="preserve"> SUM( SUMIFS( F_Inputs!$F:$F, F_Inputs!$A:$A, $C66, F_Inputs!$B:$B, $P66 ), SUMIFS( F_Inputs!$G:$G, F_Inputs!$A:$A, $C66, F_Inputs!$B:$B, $P66 ), SUMIFS( F_Inputs!$H:$H, F_Inputs!$A:$A, $C66, F_Inputs!$B:$B, $P66 ) ) / 3</f>
        <v>128.93333333333331</v>
      </c>
      <c r="F66" s="20"/>
      <c r="G66" s="20"/>
      <c r="H66" s="20"/>
      <c r="I66" s="56"/>
      <c r="J66" s="56"/>
      <c r="K66" s="56">
        <f t="shared" si="4"/>
        <v>122.68599999999999</v>
      </c>
      <c r="L66" s="56">
        <f t="shared" si="4"/>
        <v>119.00200000000001</v>
      </c>
      <c r="M66" s="56">
        <f t="shared" si="4"/>
        <v>114.81566666666667</v>
      </c>
      <c r="N66" s="56">
        <f t="shared" si="4"/>
        <v>112.64933333333333</v>
      </c>
      <c r="O66" s="56">
        <f t="shared" si="4"/>
        <v>111.259</v>
      </c>
      <c r="P66" s="41" t="s">
        <v>141</v>
      </c>
    </row>
    <row r="67" spans="2:16" s="41" customFormat="1">
      <c r="B67" s="44" t="s">
        <v>121</v>
      </c>
      <c r="C67" s="20" t="s">
        <v>102</v>
      </c>
      <c r="D67" s="20"/>
      <c r="E67" s="56">
        <f xml:space="preserve"> SUM( SUMIFS( F_Inputs!$F:$F, F_Inputs!$A:$A, $C67, F_Inputs!$B:$B, $P67 ), SUMIFS( F_Inputs!$G:$G, F_Inputs!$A:$A, $C67, F_Inputs!$B:$B, $P67 ), SUMIFS( F_Inputs!$H:$H, F_Inputs!$A:$A, $C67, F_Inputs!$B:$B, $P67 ) ) / 3</f>
        <v>150.66666666666666</v>
      </c>
      <c r="F67" s="20"/>
      <c r="G67" s="20"/>
      <c r="H67" s="20"/>
      <c r="I67" s="56"/>
      <c r="J67" s="56"/>
      <c r="K67" s="56">
        <f t="shared" si="4"/>
        <v>147.47933333333333</v>
      </c>
      <c r="L67" s="56">
        <f t="shared" si="4"/>
        <v>142.52700000000002</v>
      </c>
      <c r="M67" s="56">
        <f t="shared" si="4"/>
        <v>137.643</v>
      </c>
      <c r="N67" s="56">
        <f t="shared" si="4"/>
        <v>134.60366666666664</v>
      </c>
      <c r="O67" s="56">
        <f t="shared" si="4"/>
        <v>131.95233333333331</v>
      </c>
      <c r="P67" s="41" t="s">
        <v>141</v>
      </c>
    </row>
    <row r="68" spans="2:16" s="41" customFormat="1">
      <c r="B68" s="44" t="s">
        <v>121</v>
      </c>
      <c r="C68" s="20" t="s">
        <v>103</v>
      </c>
      <c r="D68" s="20"/>
      <c r="E68" s="56">
        <f xml:space="preserve"> SUM( SUMIFS( F_Inputs!$F:$F, F_Inputs!$A:$A, $C68, F_Inputs!$B:$B, $P68 ), SUMIFS( F_Inputs!$G:$G, F_Inputs!$A:$A, $C68, F_Inputs!$B:$B, $P68 ), SUMIFS( F_Inputs!$H:$H, F_Inputs!$A:$A, $C68, F_Inputs!$B:$B, $P68 ) ) / 3</f>
        <v>133.70000000000002</v>
      </c>
      <c r="F68" s="20"/>
      <c r="G68" s="20"/>
      <c r="H68" s="20"/>
      <c r="I68" s="56"/>
      <c r="J68" s="56"/>
      <c r="K68" s="56">
        <f t="shared" si="4"/>
        <v>128.42400000000001</v>
      </c>
      <c r="L68" s="56">
        <f t="shared" si="4"/>
        <v>125.069</v>
      </c>
      <c r="M68" s="56">
        <f t="shared" si="4"/>
        <v>121.70266666666667</v>
      </c>
      <c r="N68" s="56">
        <f t="shared" si="4"/>
        <v>119.98899999999999</v>
      </c>
      <c r="O68" s="56">
        <f t="shared" si="4"/>
        <v>118.59866666666666</v>
      </c>
      <c r="P68" s="41" t="s">
        <v>141</v>
      </c>
    </row>
    <row r="69" spans="2:16" s="41" customFormat="1">
      <c r="B69" s="44" t="s">
        <v>121</v>
      </c>
      <c r="C69" s="20" t="s">
        <v>104</v>
      </c>
      <c r="D69" s="20"/>
      <c r="E69" s="56">
        <f xml:space="preserve"> SUM( SUMIFS( F_Inputs!$F:$F, F_Inputs!$A:$A, $C69, F_Inputs!$B:$B, $P69 ), SUMIFS( F_Inputs!$G:$G, F_Inputs!$A:$A, $C69, F_Inputs!$B:$B, $P69 ), SUMIFS( F_Inputs!$H:$H, F_Inputs!$A:$A, $C69, F_Inputs!$B:$B, $P69 ) ) / 3</f>
        <v>146</v>
      </c>
      <c r="F69" s="20"/>
      <c r="G69" s="20"/>
      <c r="H69" s="20"/>
      <c r="I69" s="56"/>
      <c r="J69" s="56"/>
      <c r="K69" s="56">
        <f t="shared" si="4"/>
        <v>142.33233333333334</v>
      </c>
      <c r="L69" s="56">
        <f t="shared" si="4"/>
        <v>137.33500000000001</v>
      </c>
      <c r="M69" s="56">
        <f t="shared" si="4"/>
        <v>132.30799999999999</v>
      </c>
      <c r="N69" s="56">
        <f t="shared" si="4"/>
        <v>129.30100000000002</v>
      </c>
      <c r="O69" s="56">
        <f t="shared" si="4"/>
        <v>126.87599999999999</v>
      </c>
      <c r="P69" s="41" t="s">
        <v>141</v>
      </c>
    </row>
    <row r="70" spans="2:16" s="41" customFormat="1">
      <c r="B70" s="44" t="s">
        <v>121</v>
      </c>
      <c r="C70" s="20" t="s">
        <v>105</v>
      </c>
      <c r="D70" s="20"/>
      <c r="E70" s="56">
        <f xml:space="preserve"> SUM( SUMIFS( F_Inputs!$F:$F, F_Inputs!$A:$A, $C70, F_Inputs!$B:$B, $P70 ), SUMIFS( F_Inputs!$G:$G, F_Inputs!$A:$A, $C70, F_Inputs!$B:$B, $P70 ), SUMIFS( F_Inputs!$H:$H, F_Inputs!$A:$A, $C70, F_Inputs!$B:$B, $P70 ) ) / 3</f>
        <v>133.4</v>
      </c>
      <c r="F70" s="20"/>
      <c r="G70" s="20"/>
      <c r="H70" s="20"/>
      <c r="I70" s="56"/>
      <c r="J70" s="56"/>
      <c r="K70" s="56">
        <f t="shared" si="4"/>
        <v>124.65900000000001</v>
      </c>
      <c r="L70" s="56">
        <f t="shared" si="4"/>
        <v>121.63</v>
      </c>
      <c r="M70" s="56">
        <f t="shared" si="4"/>
        <v>119.24533333333333</v>
      </c>
      <c r="N70" s="56">
        <f t="shared" si="4"/>
        <v>118.01666666666667</v>
      </c>
      <c r="O70" s="56">
        <f t="shared" si="4"/>
        <v>116.65866666666666</v>
      </c>
      <c r="P70" s="41" t="s">
        <v>141</v>
      </c>
    </row>
    <row r="71" spans="2:16" s="41" customFormat="1">
      <c r="B71" s="44" t="s">
        <v>121</v>
      </c>
      <c r="C71" s="20" t="s">
        <v>106</v>
      </c>
      <c r="D71" s="20"/>
      <c r="E71" s="56">
        <f xml:space="preserve"> SUM( SUMIFS( F_Inputs!$F:$F, F_Inputs!$A:$A, $C71, F_Inputs!$B:$B, $P71 ), SUMIFS( F_Inputs!$G:$G, F_Inputs!$A:$A, $C71, F_Inputs!$B:$B, $P71 ), SUMIFS( F_Inputs!$H:$H, F_Inputs!$A:$A, $C71, F_Inputs!$B:$B, $P71 ) ) / 3</f>
        <v>145.23333333333335</v>
      </c>
      <c r="F71" s="20"/>
      <c r="G71" s="20"/>
      <c r="H71" s="20"/>
      <c r="I71" s="56"/>
      <c r="J71" s="56"/>
      <c r="K71" s="56">
        <f t="shared" si="4"/>
        <v>136.20566666666667</v>
      </c>
      <c r="L71" s="56">
        <f t="shared" si="4"/>
        <v>133.386</v>
      </c>
      <c r="M71" s="56">
        <f t="shared" si="4"/>
        <v>131.2765666666667</v>
      </c>
      <c r="N71" s="56">
        <f t="shared" si="4"/>
        <v>130.56200000000001</v>
      </c>
      <c r="O71" s="56">
        <f t="shared" si="4"/>
        <v>129.91533333333334</v>
      </c>
      <c r="P71" s="41" t="s">
        <v>141</v>
      </c>
    </row>
    <row r="72" spans="2:16" s="41" customFormat="1">
      <c r="B72" s="44" t="s">
        <v>121</v>
      </c>
      <c r="C72" s="20" t="s">
        <v>107</v>
      </c>
      <c r="D72" s="20"/>
      <c r="E72" s="56">
        <f xml:space="preserve"> SUM( SUMIFS( F_Inputs!$F:$F, F_Inputs!$A:$A, $C72, F_Inputs!$B:$B, $P72 ), SUMIFS( F_Inputs!$G:$G, F_Inputs!$A:$A, $C72, F_Inputs!$B:$B, $P72 ), SUMIFS( F_Inputs!$H:$H, F_Inputs!$A:$A, $C72, F_Inputs!$B:$B, $P72 ) ) / 3</f>
        <v>144</v>
      </c>
      <c r="F72" s="20"/>
      <c r="G72" s="20"/>
      <c r="H72" s="20"/>
      <c r="I72" s="56"/>
      <c r="J72" s="56"/>
      <c r="K72" s="56">
        <f t="shared" si="4"/>
        <v>134.36299999999997</v>
      </c>
      <c r="L72" s="56">
        <f t="shared" si="4"/>
        <v>131.041</v>
      </c>
      <c r="M72" s="56">
        <f t="shared" si="4"/>
        <v>128.26633333333334</v>
      </c>
      <c r="N72" s="56">
        <f t="shared" si="4"/>
        <v>127.39333333333332</v>
      </c>
      <c r="O72" s="56">
        <f t="shared" si="4"/>
        <v>126.32633333333332</v>
      </c>
      <c r="P72" s="41" t="s">
        <v>141</v>
      </c>
    </row>
    <row r="73" spans="2:16" s="41" customFormat="1">
      <c r="B73" s="44" t="s">
        <v>121</v>
      </c>
      <c r="C73" s="20" t="s">
        <v>108</v>
      </c>
      <c r="D73" s="20"/>
      <c r="E73" s="56">
        <f xml:space="preserve"> SUM( SUMIFS( F_Inputs!$F:$F, F_Inputs!$A:$A, $C73, F_Inputs!$B:$B, $P73 ), SUMIFS( F_Inputs!$G:$G, F_Inputs!$A:$A, $C73, F_Inputs!$B:$B, $P73 ), SUMIFS( F_Inputs!$H:$H, F_Inputs!$A:$A, $C73, F_Inputs!$B:$B, $P73 ) ) / 3</f>
        <v>137.83333333333334</v>
      </c>
      <c r="F73" s="20"/>
      <c r="G73" s="20"/>
      <c r="H73" s="20"/>
      <c r="I73" s="56"/>
      <c r="J73" s="56"/>
      <c r="K73" s="56">
        <f t="shared" si="4"/>
        <v>137.18966666666665</v>
      </c>
      <c r="L73" s="56">
        <f t="shared" si="4"/>
        <v>134.95699999999999</v>
      </c>
      <c r="M73" s="56">
        <f t="shared" si="4"/>
        <v>132.51169999999999</v>
      </c>
      <c r="N73" s="56">
        <f t="shared" si="4"/>
        <v>131.1052</v>
      </c>
      <c r="O73" s="56">
        <f t="shared" si="4"/>
        <v>129.35919999999999</v>
      </c>
      <c r="P73" s="41" t="s">
        <v>141</v>
      </c>
    </row>
    <row r="74" spans="2:16" s="41" customFormat="1">
      <c r="B74" s="44" t="s">
        <v>121</v>
      </c>
      <c r="C74" s="20" t="s">
        <v>109</v>
      </c>
      <c r="D74" s="20"/>
      <c r="E74" s="56">
        <f xml:space="preserve"> SUM( SUMIFS( F_Inputs!$F:$F, F_Inputs!$A:$A, $C74, F_Inputs!$B:$B, $P74 ), SUMIFS( F_Inputs!$G:$G, F_Inputs!$A:$A, $C74, F_Inputs!$B:$B, $P74 ), SUMIFS( F_Inputs!$H:$H, F_Inputs!$A:$A, $C74, F_Inputs!$B:$B, $P74 ) ) / 3</f>
        <v>128.19999999999999</v>
      </c>
      <c r="F74" s="20"/>
      <c r="G74" s="20"/>
      <c r="H74" s="20"/>
      <c r="I74" s="56"/>
      <c r="J74" s="56"/>
      <c r="K74" s="56">
        <f t="shared" si="4"/>
        <v>122.01233333333333</v>
      </c>
      <c r="L74" s="56">
        <f t="shared" si="4"/>
        <v>119.66000000000001</v>
      </c>
      <c r="M74" s="56">
        <f t="shared" si="4"/>
        <v>118.24300000000001</v>
      </c>
      <c r="N74" s="56">
        <f t="shared" si="4"/>
        <v>117.72566666666667</v>
      </c>
      <c r="O74" s="56">
        <f t="shared" si="4"/>
        <v>116.88499999999999</v>
      </c>
      <c r="P74" s="41" t="s">
        <v>141</v>
      </c>
    </row>
    <row r="75" spans="2:16" s="41" customFormat="1">
      <c r="B75" s="44" t="s">
        <v>121</v>
      </c>
      <c r="C75" s="20" t="s">
        <v>110</v>
      </c>
      <c r="D75" s="20"/>
      <c r="E75" s="56">
        <f xml:space="preserve"> SUM( SUMIFS( F_Inputs!$F:$F, F_Inputs!$A:$A, $C75, F_Inputs!$B:$B, $P75 ), SUMIFS( F_Inputs!$G:$G, F_Inputs!$A:$A, $C75, F_Inputs!$B:$B, $P75 ), SUMIFS( F_Inputs!$H:$H, F_Inputs!$A:$A, $C75, F_Inputs!$B:$B, $P75 ) ) / 3</f>
        <v>154.03333333333333</v>
      </c>
      <c r="F75" s="20"/>
      <c r="G75" s="20"/>
      <c r="H75" s="20"/>
      <c r="I75" s="56"/>
      <c r="J75" s="56"/>
      <c r="K75" s="56">
        <f t="shared" si="4"/>
        <v>147.03066666666666</v>
      </c>
      <c r="L75" s="56">
        <f t="shared" si="4"/>
        <v>140.76999999999998</v>
      </c>
      <c r="M75" s="56">
        <f t="shared" si="4"/>
        <v>135.20829999999998</v>
      </c>
      <c r="N75" s="56">
        <f t="shared" si="4"/>
        <v>132.10106666666667</v>
      </c>
      <c r="O75" s="56">
        <f t="shared" si="4"/>
        <v>129.96706666666668</v>
      </c>
      <c r="P75" s="41" t="s">
        <v>141</v>
      </c>
    </row>
    <row r="76" spans="2:16" s="41" customFormat="1">
      <c r="B76" s="44" t="s">
        <v>121</v>
      </c>
      <c r="C76" s="20" t="s">
        <v>111</v>
      </c>
      <c r="D76" s="20"/>
      <c r="E76" s="56">
        <f xml:space="preserve"> SUM( SUMIFS( F_Inputs!$F:$F, F_Inputs!$A:$A, $C76, F_Inputs!$B:$B, $P76 ), SUMIFS( F_Inputs!$G:$G, F_Inputs!$A:$A, $C76, F_Inputs!$B:$B, $P76 ), SUMIFS( F_Inputs!$H:$H, F_Inputs!$A:$A, $C76, F_Inputs!$B:$B, $P76 ) ) / 3</f>
        <v>148.86666666666667</v>
      </c>
      <c r="F76" s="20"/>
      <c r="G76" s="20"/>
      <c r="H76" s="20"/>
      <c r="I76" s="56"/>
      <c r="J76" s="56"/>
      <c r="K76" s="56">
        <f t="shared" si="4"/>
        <v>141.21833333333333</v>
      </c>
      <c r="L76" s="56">
        <f t="shared" si="4"/>
        <v>138.672</v>
      </c>
      <c r="M76" s="56">
        <f t="shared" si="4"/>
        <v>137.06100000000001</v>
      </c>
      <c r="N76" s="56">
        <f t="shared" si="4"/>
        <v>136.86699999999999</v>
      </c>
      <c r="O76" s="56">
        <f t="shared" si="4"/>
        <v>136.60833333333332</v>
      </c>
      <c r="P76" s="41" t="s">
        <v>141</v>
      </c>
    </row>
    <row r="77" spans="2:16" s="41" customFormat="1">
      <c r="B77" s="44" t="s">
        <v>121</v>
      </c>
      <c r="C77" s="20" t="s">
        <v>112</v>
      </c>
      <c r="D77" s="20"/>
      <c r="E77" s="56">
        <f xml:space="preserve"> SUM( SUMIFS( F_Inputs!$F:$F, F_Inputs!$A:$A, $C77, F_Inputs!$B:$B, $P77 ), SUMIFS( F_Inputs!$G:$G, F_Inputs!$A:$A, $C77, F_Inputs!$B:$B, $P77 ), SUMIFS( F_Inputs!$H:$H, F_Inputs!$A:$A, $C77, F_Inputs!$B:$B, $P77 ) ) / 3</f>
        <v>149.29999999999998</v>
      </c>
      <c r="F77" s="20"/>
      <c r="G77" s="20"/>
      <c r="H77" s="20"/>
      <c r="I77" s="56"/>
      <c r="J77" s="56"/>
      <c r="K77" s="56">
        <f t="shared" si="4"/>
        <v>150.78899999999999</v>
      </c>
      <c r="L77" s="56">
        <f t="shared" si="4"/>
        <v>148.08099999999999</v>
      </c>
      <c r="M77" s="56">
        <f t="shared" si="4"/>
        <v>146.30833333333331</v>
      </c>
      <c r="N77" s="56">
        <f t="shared" si="4"/>
        <v>144.75633333333334</v>
      </c>
      <c r="O77" s="56">
        <f t="shared" si="4"/>
        <v>141.58766666666668</v>
      </c>
      <c r="P77" s="41" t="s">
        <v>141</v>
      </c>
    </row>
    <row r="78" spans="2:16" s="41" customFormat="1">
      <c r="B78" s="44" t="s">
        <v>121</v>
      </c>
      <c r="C78" s="20" t="s">
        <v>113</v>
      </c>
      <c r="D78" s="20"/>
      <c r="E78" s="56">
        <f xml:space="preserve"> SUM( SUMIFS( F_Inputs!$F:$F, F_Inputs!$A:$A, $C78, F_Inputs!$B:$B, $P78 ), SUMIFS( F_Inputs!$G:$G, F_Inputs!$A:$A, $C78, F_Inputs!$B:$B, $P78 ), SUMIFS( F_Inputs!$H:$H, F_Inputs!$A:$A, $C78, F_Inputs!$B:$B, $P78 ) ) / 3</f>
        <v>147.03333333333333</v>
      </c>
      <c r="F78" s="20"/>
      <c r="G78" s="20"/>
      <c r="H78" s="20"/>
      <c r="I78" s="56"/>
      <c r="J78" s="56"/>
      <c r="K78" s="56">
        <f t="shared" si="4"/>
        <v>138.79966666666667</v>
      </c>
      <c r="L78" s="56">
        <f t="shared" si="4"/>
        <v>134.00300000000001</v>
      </c>
      <c r="M78" s="56">
        <f t="shared" si="4"/>
        <v>128.97443333333334</v>
      </c>
      <c r="N78" s="56">
        <f t="shared" si="4"/>
        <v>125.81223333333332</v>
      </c>
      <c r="O78" s="56">
        <f t="shared" si="4"/>
        <v>123.12856666666666</v>
      </c>
      <c r="P78" s="41" t="s">
        <v>141</v>
      </c>
    </row>
    <row r="79" spans="2:16" s="41" customFormat="1">
      <c r="B79" s="44" t="s">
        <v>121</v>
      </c>
      <c r="C79" s="20" t="s">
        <v>114</v>
      </c>
      <c r="D79" s="20"/>
      <c r="E79" s="56">
        <f xml:space="preserve"> SUM( SUMIFS( F_Inputs!$F:$F, F_Inputs!$A:$A, $C79, F_Inputs!$B:$B, $P79 ), SUMIFS( F_Inputs!$G:$G, F_Inputs!$A:$A, $C79, F_Inputs!$B:$B, $P79 ), SUMIFS( F_Inputs!$H:$H, F_Inputs!$A:$A, $C79, F_Inputs!$B:$B, $P79 ) ) / 3</f>
        <v>129.73333333333335</v>
      </c>
      <c r="F79" s="20"/>
      <c r="G79" s="20"/>
      <c r="H79" s="20"/>
      <c r="I79" s="56"/>
      <c r="J79" s="56"/>
      <c r="K79" s="56">
        <f t="shared" si="4"/>
        <v>131.71933333333334</v>
      </c>
      <c r="L79" s="56">
        <f t="shared" si="4"/>
        <v>128.81433333333334</v>
      </c>
      <c r="M79" s="56">
        <f t="shared" si="4"/>
        <v>126.52033333333334</v>
      </c>
      <c r="N79" s="56">
        <f t="shared" si="4"/>
        <v>125.13</v>
      </c>
      <c r="O79" s="56">
        <f t="shared" si="4"/>
        <v>123.35166666666667</v>
      </c>
      <c r="P79" s="41" t="s">
        <v>141</v>
      </c>
    </row>
    <row r="80" spans="2:16" s="41" customFormat="1">
      <c r="B80" s="44" t="s">
        <v>121</v>
      </c>
      <c r="C80" s="20" t="s">
        <v>115</v>
      </c>
      <c r="D80" s="20"/>
      <c r="E80" s="56">
        <f xml:space="preserve"> SUM( SUMIFS( F_Inputs!$F:$F, F_Inputs!$A:$A, $C80, F_Inputs!$B:$B, $P80 ), SUMIFS( F_Inputs!$G:$G, F_Inputs!$A:$A, $C80, F_Inputs!$B:$B, $P80 ), SUMIFS( F_Inputs!$H:$H, F_Inputs!$A:$A, $C80, F_Inputs!$B:$B, $P80 ) ) / 3</f>
        <v>149.00000000000003</v>
      </c>
      <c r="F80" s="20"/>
      <c r="G80" s="20"/>
      <c r="H80" s="20"/>
      <c r="I80" s="56"/>
      <c r="J80" s="56"/>
      <c r="K80" s="56">
        <f t="shared" ref="K80:O80" si="5" xml:space="preserve"> AVERAGE( I52:K52 )</f>
        <v>139.96133333333333</v>
      </c>
      <c r="L80" s="56">
        <f t="shared" si="5"/>
        <v>134.48799999999997</v>
      </c>
      <c r="M80" s="56">
        <f t="shared" si="5"/>
        <v>129.97999999999999</v>
      </c>
      <c r="N80" s="56">
        <f t="shared" si="5"/>
        <v>127.29633333333334</v>
      </c>
      <c r="O80" s="56">
        <f t="shared" si="5"/>
        <v>125.033</v>
      </c>
      <c r="P80" s="41" t="s">
        <v>141</v>
      </c>
    </row>
    <row r="81" spans="2:16" s="41" customFormat="1">
      <c r="C81" s="22" t="s">
        <v>119</v>
      </c>
      <c r="D81" s="20"/>
      <c r="E81" s="20"/>
      <c r="F81" s="20"/>
      <c r="G81" s="20"/>
      <c r="H81" s="20"/>
      <c r="I81" s="20"/>
      <c r="J81" s="20"/>
      <c r="K81" s="20"/>
      <c r="L81" s="20"/>
      <c r="M81" s="20"/>
      <c r="N81" s="20"/>
      <c r="O81" s="20"/>
    </row>
    <row r="82" spans="2:16" s="41" customFormat="1">
      <c r="B82" s="44" t="s">
        <v>121</v>
      </c>
      <c r="C82" s="20" t="s">
        <v>102</v>
      </c>
      <c r="D82" s="20"/>
      <c r="E82" s="56">
        <f xml:space="preserve"> SUM( SUMIFS( F_Inputs!$F:$F, F_Inputs!$A:$A, $C82, F_Inputs!$B:$B, $P82 ), SUMIFS( F_Inputs!$G:$G, F_Inputs!$A:$A, $C82, F_Inputs!$B:$B, $P82 ), SUMIFS( F_Inputs!$H:$H, F_Inputs!$A:$A, $C82, F_Inputs!$B:$B, $P82 ) ) / 3</f>
        <v>145.93333333333334</v>
      </c>
      <c r="F82" s="20"/>
      <c r="G82" s="20"/>
      <c r="H82" s="20"/>
      <c r="I82" s="56"/>
      <c r="J82" s="56"/>
      <c r="K82" s="56">
        <f t="shared" ref="K82:O83" si="6" xml:space="preserve"> AVERAGE( I54:K54 )</f>
        <v>147.18033333333335</v>
      </c>
      <c r="L82" s="56">
        <f t="shared" si="6"/>
        <v>142.428</v>
      </c>
      <c r="M82" s="56">
        <f t="shared" si="6"/>
        <v>137.61066666666667</v>
      </c>
      <c r="N82" s="56">
        <f t="shared" si="6"/>
        <v>134.66833333333332</v>
      </c>
      <c r="O82" s="56">
        <f t="shared" si="6"/>
        <v>132.114</v>
      </c>
      <c r="P82" s="41" t="s">
        <v>142</v>
      </c>
    </row>
    <row r="83" spans="2:16" s="41" customFormat="1">
      <c r="B83" s="44" t="s">
        <v>121</v>
      </c>
      <c r="C83" s="20" t="s">
        <v>114</v>
      </c>
      <c r="D83" s="20"/>
      <c r="E83" s="56">
        <f xml:space="preserve"> SUM( SUMIFS( F_Inputs!$F:$F, F_Inputs!$A:$A, $C83, F_Inputs!$B:$B, $P83 ), SUMIFS( F_Inputs!$G:$G, F_Inputs!$A:$A, $C83, F_Inputs!$B:$B, $P83 ), SUMIFS( F_Inputs!$H:$H, F_Inputs!$A:$A, $C83, F_Inputs!$B:$B, $P83 ) ) / 3</f>
        <v>128.53333333333333</v>
      </c>
      <c r="F83" s="20"/>
      <c r="G83" s="20"/>
      <c r="H83" s="20"/>
      <c r="I83" s="56"/>
      <c r="J83" s="56"/>
      <c r="K83" s="56">
        <f t="shared" si="6"/>
        <v>133.30233333333334</v>
      </c>
      <c r="L83" s="56">
        <f t="shared" si="6"/>
        <v>130.446</v>
      </c>
      <c r="M83" s="56">
        <f t="shared" si="6"/>
        <v>128.29866666666666</v>
      </c>
      <c r="N83" s="56">
        <f t="shared" si="6"/>
        <v>126.90833333333335</v>
      </c>
      <c r="O83" s="56">
        <f t="shared" si="6"/>
        <v>125.033</v>
      </c>
      <c r="P83" s="41" t="s">
        <v>142</v>
      </c>
    </row>
    <row r="84" spans="2:16" s="41" customFormat="1">
      <c r="C84" s="22" t="s">
        <v>120</v>
      </c>
      <c r="D84" s="20"/>
      <c r="E84" s="20"/>
      <c r="F84" s="20"/>
      <c r="G84" s="20"/>
      <c r="H84" s="20"/>
      <c r="I84" s="20"/>
      <c r="J84" s="20"/>
      <c r="K84" s="20"/>
      <c r="L84" s="20"/>
      <c r="M84" s="20"/>
      <c r="N84" s="20"/>
      <c r="O84" s="20"/>
    </row>
    <row r="85" spans="2:16" s="41" customFormat="1">
      <c r="B85" s="44" t="s">
        <v>121</v>
      </c>
      <c r="C85" s="20" t="s">
        <v>102</v>
      </c>
      <c r="D85" s="20"/>
      <c r="E85" s="56">
        <f xml:space="preserve"> SUM( SUMIFS( F_Inputs!$F:$F, F_Inputs!$A:$A, $C85, F_Inputs!$B:$B, $P85 ), SUMIFS( F_Inputs!$G:$G, F_Inputs!$A:$A, $C85, F_Inputs!$B:$B, $P85 ), SUMIFS( F_Inputs!$H:$H, F_Inputs!$A:$A, $C85, F_Inputs!$B:$B, $P85 ) ) / 3</f>
        <v>156.83333333333334</v>
      </c>
      <c r="F85" s="20"/>
      <c r="G85" s="20"/>
      <c r="H85" s="20"/>
      <c r="I85" s="56"/>
      <c r="J85" s="56"/>
      <c r="K85" s="56">
        <f t="shared" ref="K85:O86" si="7" xml:space="preserve"> AVERAGE( I57:K57 )</f>
        <v>147.81166666666664</v>
      </c>
      <c r="L85" s="56">
        <f t="shared" si="7"/>
        <v>142.626</v>
      </c>
      <c r="M85" s="56">
        <f t="shared" si="7"/>
        <v>137.67533333333333</v>
      </c>
      <c r="N85" s="56">
        <f t="shared" si="7"/>
        <v>134.53899999999999</v>
      </c>
      <c r="O85" s="56">
        <f t="shared" si="7"/>
        <v>131.75833333333333</v>
      </c>
      <c r="P85" s="41" t="s">
        <v>143</v>
      </c>
    </row>
    <row r="86" spans="2:16" s="41" customFormat="1">
      <c r="B86" s="44" t="s">
        <v>121</v>
      </c>
      <c r="C86" s="20" t="s">
        <v>114</v>
      </c>
      <c r="D86" s="20"/>
      <c r="E86" s="56">
        <f xml:space="preserve"> SUM( SUMIFS( F_Inputs!$F:$F, F_Inputs!$A:$A, $C86, F_Inputs!$B:$B, $P86 ), SUMIFS( F_Inputs!$G:$G, F_Inputs!$A:$A, $C86, F_Inputs!$B:$B, $P86 ), SUMIFS( F_Inputs!$H:$H, F_Inputs!$A:$A, $C86, F_Inputs!$B:$B, $P86 ) ) / 3</f>
        <v>134.76666666666668</v>
      </c>
      <c r="F86" s="20"/>
      <c r="G86" s="20"/>
      <c r="H86" s="20"/>
      <c r="I86" s="56"/>
      <c r="J86" s="56"/>
      <c r="K86" s="56">
        <f t="shared" si="7"/>
        <v>125.68133333333333</v>
      </c>
      <c r="L86" s="56">
        <f t="shared" si="7"/>
        <v>122.71</v>
      </c>
      <c r="M86" s="56">
        <f t="shared" si="7"/>
        <v>120.05366666666667</v>
      </c>
      <c r="N86" s="56">
        <f t="shared" si="7"/>
        <v>118.69566666666667</v>
      </c>
      <c r="O86" s="56">
        <f t="shared" si="7"/>
        <v>117.33766666666666</v>
      </c>
      <c r="P86" s="41" t="s">
        <v>143</v>
      </c>
    </row>
    <row r="87" spans="2:16" s="41" customFormat="1">
      <c r="C87" s="20"/>
      <c r="D87" s="20"/>
      <c r="E87" s="20"/>
      <c r="F87" s="20"/>
      <c r="G87" s="20"/>
      <c r="H87" s="20"/>
      <c r="I87" s="20"/>
      <c r="J87" s="20"/>
      <c r="K87" s="20"/>
      <c r="L87" s="20"/>
      <c r="M87" s="20"/>
      <c r="N87" s="20"/>
      <c r="O87" s="20"/>
    </row>
    <row r="88" spans="2:16" s="41" customFormat="1">
      <c r="C88" s="20"/>
      <c r="D88" s="20"/>
      <c r="E88" s="20"/>
      <c r="F88" s="20"/>
      <c r="G88" s="20"/>
      <c r="H88" s="20"/>
      <c r="I88" s="20"/>
      <c r="J88" s="20"/>
      <c r="K88" s="20"/>
      <c r="L88" s="20"/>
      <c r="M88" s="20"/>
      <c r="N88" s="20"/>
      <c r="O88" s="20"/>
    </row>
    <row r="89" spans="2:16" s="41" customFormat="1">
      <c r="C89" s="20"/>
      <c r="D89" s="20"/>
      <c r="E89" s="20"/>
      <c r="F89" s="20"/>
      <c r="G89" s="20"/>
      <c r="H89" s="20"/>
      <c r="I89" s="20"/>
      <c r="J89" s="20"/>
      <c r="K89" s="20"/>
      <c r="L89" s="20"/>
      <c r="M89" s="20"/>
      <c r="N89" s="20"/>
      <c r="O89" s="20"/>
    </row>
    <row r="90" spans="2:16" s="41" customFormat="1">
      <c r="C90" s="22" t="s">
        <v>144</v>
      </c>
      <c r="D90" s="20"/>
      <c r="E90" s="22" t="s">
        <v>117</v>
      </c>
      <c r="F90" s="20"/>
      <c r="G90" s="20"/>
      <c r="H90" s="20"/>
      <c r="I90" s="20"/>
      <c r="J90" s="20"/>
      <c r="K90" s="20"/>
      <c r="L90" s="20"/>
      <c r="M90" s="20"/>
      <c r="N90" s="20"/>
      <c r="O90" s="20"/>
    </row>
    <row r="91" spans="2:16" s="41" customFormat="1">
      <c r="C91" s="22" t="s">
        <v>118</v>
      </c>
      <c r="D91" s="22" t="s">
        <v>129</v>
      </c>
      <c r="E91" s="22" t="s">
        <v>130</v>
      </c>
      <c r="F91" s="22" t="s">
        <v>131</v>
      </c>
      <c r="G91" s="22" t="s">
        <v>132</v>
      </c>
      <c r="H91" s="22" t="s">
        <v>133</v>
      </c>
      <c r="I91" s="22" t="s">
        <v>134</v>
      </c>
      <c r="J91" s="22" t="s">
        <v>135</v>
      </c>
      <c r="K91" s="22" t="s">
        <v>63</v>
      </c>
      <c r="L91" s="22" t="s">
        <v>64</v>
      </c>
      <c r="M91" s="22" t="s">
        <v>65</v>
      </c>
      <c r="N91" s="22" t="s">
        <v>66</v>
      </c>
      <c r="O91" s="22" t="s">
        <v>67</v>
      </c>
    </row>
    <row r="92" spans="2:16" s="41" customFormat="1">
      <c r="B92" s="44" t="s">
        <v>121</v>
      </c>
      <c r="C92" s="20" t="s">
        <v>68</v>
      </c>
      <c r="D92" s="20"/>
      <c r="E92" s="20"/>
      <c r="F92" s="20"/>
      <c r="G92" s="20"/>
      <c r="H92" s="20"/>
      <c r="I92" s="56"/>
      <c r="J92" s="56"/>
      <c r="K92" s="49">
        <f t="shared" ref="K92:O107" si="8" xml:space="preserve"> ( K64 / $E64 - 1 ) * -1</f>
        <v>5.7846913580247072E-2</v>
      </c>
      <c r="L92" s="49">
        <f t="shared" si="8"/>
        <v>7.3703703703703938E-2</v>
      </c>
      <c r="M92" s="49">
        <f t="shared" si="8"/>
        <v>8.4439753086419933E-2</v>
      </c>
      <c r="N92" s="49">
        <f t="shared" si="8"/>
        <v>8.9637037037037182E-2</v>
      </c>
      <c r="O92" s="49">
        <f t="shared" si="8"/>
        <v>9.8977777777778053E-2</v>
      </c>
    </row>
    <row r="93" spans="2:16" s="41" customFormat="1">
      <c r="B93" s="44" t="s">
        <v>121</v>
      </c>
      <c r="C93" s="20" t="s">
        <v>100</v>
      </c>
      <c r="D93" s="20"/>
      <c r="E93" s="20"/>
      <c r="F93" s="20"/>
      <c r="G93" s="20"/>
      <c r="H93" s="20"/>
      <c r="I93" s="56"/>
      <c r="J93" s="56"/>
      <c r="K93" s="49">
        <f t="shared" si="8"/>
        <v>1.7719057423930318E-2</v>
      </c>
      <c r="L93" s="49">
        <f t="shared" si="8"/>
        <v>4.8112560054907272E-2</v>
      </c>
      <c r="M93" s="49">
        <f t="shared" si="8"/>
        <v>7.1054678563257867E-2</v>
      </c>
      <c r="N93" s="49">
        <f t="shared" si="8"/>
        <v>8.4369709448638752E-2</v>
      </c>
      <c r="O93" s="49">
        <f t="shared" si="8"/>
        <v>9.7240905971173519E-2</v>
      </c>
    </row>
    <row r="94" spans="2:16" s="41" customFormat="1">
      <c r="B94" s="44" t="s">
        <v>121</v>
      </c>
      <c r="C94" s="20" t="s">
        <v>101</v>
      </c>
      <c r="D94" s="20"/>
      <c r="E94" s="20"/>
      <c r="F94" s="20"/>
      <c r="G94" s="20"/>
      <c r="H94" s="20"/>
      <c r="I94" s="56"/>
      <c r="J94" s="56"/>
      <c r="K94" s="49">
        <f t="shared" si="8"/>
        <v>4.8453981385728984E-2</v>
      </c>
      <c r="L94" s="49">
        <f t="shared" si="8"/>
        <v>7.702688728024798E-2</v>
      </c>
      <c r="M94" s="49">
        <f t="shared" si="8"/>
        <v>0.10949586349534624</v>
      </c>
      <c r="N94" s="49">
        <f t="shared" si="8"/>
        <v>0.12629782833505676</v>
      </c>
      <c r="O94" s="49">
        <f t="shared" si="8"/>
        <v>0.1370811789038261</v>
      </c>
    </row>
    <row r="95" spans="2:16" s="41" customFormat="1">
      <c r="B95" s="44" t="s">
        <v>121</v>
      </c>
      <c r="C95" s="20" t="s">
        <v>102</v>
      </c>
      <c r="D95" s="20"/>
      <c r="E95" s="20"/>
      <c r="F95" s="20"/>
      <c r="G95" s="20"/>
      <c r="H95" s="20"/>
      <c r="I95" s="56"/>
      <c r="J95" s="56"/>
      <c r="K95" s="49">
        <f t="shared" si="8"/>
        <v>2.1154867256637178E-2</v>
      </c>
      <c r="L95" s="49">
        <f t="shared" si="8"/>
        <v>5.4024336283185703E-2</v>
      </c>
      <c r="M95" s="49">
        <f t="shared" si="8"/>
        <v>8.6440265486725565E-2</v>
      </c>
      <c r="N95" s="49">
        <f t="shared" si="8"/>
        <v>0.1066128318584072</v>
      </c>
      <c r="O95" s="49">
        <f t="shared" si="8"/>
        <v>0.12421017699115056</v>
      </c>
    </row>
    <row r="96" spans="2:16" s="41" customFormat="1">
      <c r="B96" s="44" t="s">
        <v>121</v>
      </c>
      <c r="C96" s="20" t="s">
        <v>103</v>
      </c>
      <c r="D96" s="20"/>
      <c r="E96" s="20"/>
      <c r="F96" s="20"/>
      <c r="G96" s="20"/>
      <c r="H96" s="20"/>
      <c r="I96" s="56"/>
      <c r="J96" s="56"/>
      <c r="K96" s="49">
        <f t="shared" si="8"/>
        <v>3.946148092744961E-2</v>
      </c>
      <c r="L96" s="49">
        <f t="shared" si="8"/>
        <v>6.4554973821989603E-2</v>
      </c>
      <c r="M96" s="49">
        <f t="shared" si="8"/>
        <v>8.9733233607579233E-2</v>
      </c>
      <c r="N96" s="49">
        <f t="shared" si="8"/>
        <v>0.10255048616305185</v>
      </c>
      <c r="O96" s="49">
        <f t="shared" si="8"/>
        <v>0.11294938917975583</v>
      </c>
    </row>
    <row r="97" spans="2:15" s="41" customFormat="1">
      <c r="B97" s="44" t="s">
        <v>121</v>
      </c>
      <c r="C97" s="20" t="s">
        <v>104</v>
      </c>
      <c r="D97" s="20"/>
      <c r="E97" s="20"/>
      <c r="F97" s="20"/>
      <c r="G97" s="20"/>
      <c r="H97" s="20"/>
      <c r="I97" s="56"/>
      <c r="J97" s="56"/>
      <c r="K97" s="49">
        <f t="shared" si="8"/>
        <v>2.5121004566210026E-2</v>
      </c>
      <c r="L97" s="49">
        <f t="shared" si="8"/>
        <v>5.9349315068493058E-2</v>
      </c>
      <c r="M97" s="49">
        <f t="shared" si="8"/>
        <v>9.3780821917808233E-2</v>
      </c>
      <c r="N97" s="49">
        <f t="shared" si="8"/>
        <v>0.11437671232876701</v>
      </c>
      <c r="O97" s="49">
        <f t="shared" si="8"/>
        <v>0.13098630136986311</v>
      </c>
    </row>
    <row r="98" spans="2:15" s="41" customFormat="1">
      <c r="B98" s="44" t="s">
        <v>121</v>
      </c>
      <c r="C98" s="20" t="s">
        <v>105</v>
      </c>
      <c r="D98" s="20"/>
      <c r="E98" s="20"/>
      <c r="F98" s="20"/>
      <c r="G98" s="20"/>
      <c r="H98" s="20"/>
      <c r="I98" s="56"/>
      <c r="J98" s="56"/>
      <c r="K98" s="49">
        <f t="shared" si="8"/>
        <v>6.5524737631184382E-2</v>
      </c>
      <c r="L98" s="49">
        <f t="shared" si="8"/>
        <v>8.8230884557721212E-2</v>
      </c>
      <c r="M98" s="49">
        <f t="shared" si="8"/>
        <v>0.10610694652673669</v>
      </c>
      <c r="N98" s="49">
        <f t="shared" si="8"/>
        <v>0.11531734132933535</v>
      </c>
      <c r="O98" s="49">
        <f t="shared" si="8"/>
        <v>0.12549725137431289</v>
      </c>
    </row>
    <row r="99" spans="2:15" s="41" customFormat="1">
      <c r="B99" s="44" t="s">
        <v>121</v>
      </c>
      <c r="C99" s="20" t="s">
        <v>106</v>
      </c>
      <c r="D99" s="20"/>
      <c r="E99" s="20"/>
      <c r="F99" s="20"/>
      <c r="G99" s="20"/>
      <c r="H99" s="20"/>
      <c r="I99" s="56"/>
      <c r="J99" s="56"/>
      <c r="K99" s="49">
        <f t="shared" si="8"/>
        <v>6.2159742942391571E-2</v>
      </c>
      <c r="L99" s="49">
        <f t="shared" si="8"/>
        <v>8.1574477851732996E-2</v>
      </c>
      <c r="M99" s="49">
        <f t="shared" si="8"/>
        <v>9.6098921276107307E-2</v>
      </c>
      <c r="N99" s="49">
        <f t="shared" si="8"/>
        <v>0.10101904980491161</v>
      </c>
      <c r="O99" s="49">
        <f t="shared" si="8"/>
        <v>0.10547165480835441</v>
      </c>
    </row>
    <row r="100" spans="2:15" s="41" customFormat="1">
      <c r="B100" s="44" t="s">
        <v>121</v>
      </c>
      <c r="C100" s="20" t="s">
        <v>107</v>
      </c>
      <c r="D100" s="20"/>
      <c r="E100" s="20"/>
      <c r="F100" s="20"/>
      <c r="G100" s="20"/>
      <c r="H100" s="20"/>
      <c r="I100" s="56"/>
      <c r="J100" s="56"/>
      <c r="K100" s="49">
        <f t="shared" si="8"/>
        <v>6.6923611111111336E-2</v>
      </c>
      <c r="L100" s="49">
        <f t="shared" si="8"/>
        <v>8.999305555555559E-2</v>
      </c>
      <c r="M100" s="49">
        <f t="shared" si="8"/>
        <v>0.10926157407407411</v>
      </c>
      <c r="N100" s="49">
        <f t="shared" si="8"/>
        <v>0.11532407407407419</v>
      </c>
      <c r="O100" s="49">
        <f t="shared" si="8"/>
        <v>0.12273379629629633</v>
      </c>
    </row>
    <row r="101" spans="2:15" s="41" customFormat="1">
      <c r="B101" s="44" t="s">
        <v>121</v>
      </c>
      <c r="C101" s="20" t="s">
        <v>108</v>
      </c>
      <c r="D101" s="20"/>
      <c r="E101" s="20"/>
      <c r="F101" s="20"/>
      <c r="G101" s="20"/>
      <c r="H101" s="20"/>
      <c r="I101" s="56"/>
      <c r="J101" s="56"/>
      <c r="K101" s="49">
        <f t="shared" si="8"/>
        <v>4.6698911729142756E-3</v>
      </c>
      <c r="L101" s="49">
        <f t="shared" si="8"/>
        <v>2.0868198307134378E-2</v>
      </c>
      <c r="M101" s="49">
        <f t="shared" si="8"/>
        <v>3.860918984280548E-2</v>
      </c>
      <c r="N101" s="49">
        <f t="shared" si="8"/>
        <v>4.8813542926239517E-2</v>
      </c>
      <c r="O101" s="49">
        <f t="shared" si="8"/>
        <v>6.1481015719468068E-2</v>
      </c>
    </row>
    <row r="102" spans="2:15" s="41" customFormat="1">
      <c r="B102" s="44" t="s">
        <v>121</v>
      </c>
      <c r="C102" s="20" t="s">
        <v>109</v>
      </c>
      <c r="D102" s="20"/>
      <c r="E102" s="20"/>
      <c r="F102" s="20"/>
      <c r="G102" s="20"/>
      <c r="H102" s="20"/>
      <c r="I102" s="56"/>
      <c r="J102" s="56"/>
      <c r="K102" s="49">
        <f t="shared" si="8"/>
        <v>4.8265730629225123E-2</v>
      </c>
      <c r="L102" s="49">
        <f t="shared" si="8"/>
        <v>6.6614664586583272E-2</v>
      </c>
      <c r="M102" s="49">
        <f t="shared" si="8"/>
        <v>7.7667706708268169E-2</v>
      </c>
      <c r="N102" s="49">
        <f t="shared" si="8"/>
        <v>8.1703068122724765E-2</v>
      </c>
      <c r="O102" s="49">
        <f t="shared" si="8"/>
        <v>8.8260530421216843E-2</v>
      </c>
    </row>
    <row r="103" spans="2:15" s="41" customFormat="1">
      <c r="B103" s="44" t="s">
        <v>121</v>
      </c>
      <c r="C103" s="20" t="s">
        <v>110</v>
      </c>
      <c r="D103" s="20"/>
      <c r="E103" s="20"/>
      <c r="F103" s="20"/>
      <c r="G103" s="20"/>
      <c r="H103" s="20"/>
      <c r="I103" s="56"/>
      <c r="J103" s="56"/>
      <c r="K103" s="49">
        <f t="shared" si="8"/>
        <v>4.5462021207530845E-2</v>
      </c>
      <c r="L103" s="49">
        <f t="shared" si="8"/>
        <v>8.6106903267691104E-2</v>
      </c>
      <c r="M103" s="49">
        <f t="shared" si="8"/>
        <v>0.12221402293875794</v>
      </c>
      <c r="N103" s="49">
        <f t="shared" si="8"/>
        <v>0.14238649642934431</v>
      </c>
      <c r="O103" s="49">
        <f t="shared" si="8"/>
        <v>0.15624064055399256</v>
      </c>
    </row>
    <row r="104" spans="2:15" s="41" customFormat="1">
      <c r="B104" s="44" t="s">
        <v>121</v>
      </c>
      <c r="C104" s="20" t="s">
        <v>111</v>
      </c>
      <c r="D104" s="20"/>
      <c r="E104" s="20"/>
      <c r="F104" s="20"/>
      <c r="G104" s="20"/>
      <c r="H104" s="20"/>
      <c r="I104" s="56"/>
      <c r="J104" s="56"/>
      <c r="K104" s="49">
        <f t="shared" si="8"/>
        <v>5.137707120465751E-2</v>
      </c>
      <c r="L104" s="49">
        <f t="shared" si="8"/>
        <v>6.8481862964621665E-2</v>
      </c>
      <c r="M104" s="49">
        <f t="shared" si="8"/>
        <v>7.9303627407075639E-2</v>
      </c>
      <c r="N104" s="49">
        <f t="shared" si="8"/>
        <v>8.0606806986117441E-2</v>
      </c>
      <c r="O104" s="49">
        <f t="shared" si="8"/>
        <v>8.2344379758172992E-2</v>
      </c>
    </row>
    <row r="105" spans="2:15" s="41" customFormat="1">
      <c r="B105" s="44" t="s">
        <v>121</v>
      </c>
      <c r="C105" s="20" t="s">
        <v>112</v>
      </c>
      <c r="D105" s="20"/>
      <c r="E105" s="20"/>
      <c r="F105" s="20"/>
      <c r="G105" s="20"/>
      <c r="H105" s="20"/>
      <c r="I105" s="56"/>
      <c r="J105" s="56"/>
      <c r="K105" s="49">
        <f t="shared" si="8"/>
        <v>-9.9732083054253629E-3</v>
      </c>
      <c r="L105" s="49">
        <f t="shared" si="8"/>
        <v>8.1647689216342023E-3</v>
      </c>
      <c r="M105" s="49">
        <f t="shared" si="8"/>
        <v>2.0037954900647525E-2</v>
      </c>
      <c r="N105" s="49">
        <f t="shared" si="8"/>
        <v>3.0433132395623841E-2</v>
      </c>
      <c r="O105" s="49">
        <f t="shared" si="8"/>
        <v>5.1656619781200952E-2</v>
      </c>
    </row>
    <row r="106" spans="2:15" s="41" customFormat="1">
      <c r="B106" s="44" t="s">
        <v>121</v>
      </c>
      <c r="C106" s="20" t="s">
        <v>113</v>
      </c>
      <c r="D106" s="20"/>
      <c r="E106" s="20"/>
      <c r="F106" s="20"/>
      <c r="G106" s="20"/>
      <c r="H106" s="20"/>
      <c r="I106" s="56"/>
      <c r="J106" s="56"/>
      <c r="K106" s="49">
        <f t="shared" ref="K106" si="9" xml:space="preserve"> ( K78 / $E78 - 1 ) * -1</f>
        <v>5.599863976422581E-2</v>
      </c>
      <c r="L106" s="49">
        <f t="shared" si="8"/>
        <v>8.8621627748809662E-2</v>
      </c>
      <c r="M106" s="49">
        <f t="shared" si="8"/>
        <v>0.12282180911357965</v>
      </c>
      <c r="N106" s="49">
        <f t="shared" si="8"/>
        <v>0.14432849693946959</v>
      </c>
      <c r="O106" s="49">
        <f t="shared" si="8"/>
        <v>0.16258059396962143</v>
      </c>
    </row>
    <row r="107" spans="2:15" s="41" customFormat="1">
      <c r="B107" s="44" t="s">
        <v>121</v>
      </c>
      <c r="C107" s="20" t="s">
        <v>114</v>
      </c>
      <c r="D107" s="20"/>
      <c r="E107" s="20"/>
      <c r="F107" s="20"/>
      <c r="G107" s="20"/>
      <c r="H107" s="20"/>
      <c r="I107" s="56"/>
      <c r="J107" s="56"/>
      <c r="K107" s="49">
        <f t="shared" ref="K107" si="10" xml:space="preserve"> ( K79 / $E79 - 1 ) * -1</f>
        <v>-1.5308324768756432E-2</v>
      </c>
      <c r="L107" s="49">
        <f t="shared" si="8"/>
        <v>7.0837615621789363E-3</v>
      </c>
      <c r="M107" s="49">
        <f t="shared" si="8"/>
        <v>2.4766187050359822E-2</v>
      </c>
      <c r="N107" s="49">
        <f t="shared" si="8"/>
        <v>3.5483042137718579E-2</v>
      </c>
      <c r="O107" s="49">
        <f t="shared" si="8"/>
        <v>4.9190647482014405E-2</v>
      </c>
    </row>
    <row r="108" spans="2:15" s="41" customFormat="1">
      <c r="B108" s="44" t="s">
        <v>121</v>
      </c>
      <c r="C108" s="20" t="s">
        <v>115</v>
      </c>
      <c r="D108" s="20"/>
      <c r="E108" s="20"/>
      <c r="F108" s="20"/>
      <c r="G108" s="20"/>
      <c r="H108" s="20"/>
      <c r="I108" s="56"/>
      <c r="J108" s="56"/>
      <c r="K108" s="49">
        <f t="shared" ref="K108" si="11" xml:space="preserve"> ( K80 / $E80 - 1 ) * -1</f>
        <v>6.0662192393736269E-2</v>
      </c>
      <c r="L108" s="49">
        <f t="shared" ref="L108:O108" si="12" xml:space="preserve"> ( L80 / $E80 - 1 ) * -1</f>
        <v>9.7395973154362769E-2</v>
      </c>
      <c r="M108" s="49">
        <f t="shared" si="12"/>
        <v>0.12765100671140961</v>
      </c>
      <c r="N108" s="49">
        <f t="shared" si="12"/>
        <v>0.14566219239373612</v>
      </c>
      <c r="O108" s="49">
        <f t="shared" si="12"/>
        <v>0.16085234899328871</v>
      </c>
    </row>
    <row r="109" spans="2:15" s="41" customFormat="1">
      <c r="C109" s="22" t="s">
        <v>119</v>
      </c>
      <c r="D109" s="20"/>
      <c r="E109" s="20"/>
      <c r="F109" s="20"/>
      <c r="G109" s="20"/>
      <c r="H109" s="20"/>
      <c r="I109" s="20"/>
      <c r="J109" s="20"/>
      <c r="K109" s="20"/>
      <c r="L109" s="20"/>
      <c r="M109" s="20"/>
      <c r="N109" s="20"/>
      <c r="O109" s="20"/>
    </row>
    <row r="110" spans="2:15" s="41" customFormat="1">
      <c r="B110" s="44" t="s">
        <v>121</v>
      </c>
      <c r="C110" s="20" t="s">
        <v>102</v>
      </c>
      <c r="D110" s="20"/>
      <c r="E110" s="20"/>
      <c r="F110" s="20"/>
      <c r="G110" s="20"/>
      <c r="H110" s="20"/>
      <c r="I110" s="56"/>
      <c r="J110" s="56"/>
      <c r="K110" s="49">
        <f t="shared" ref="K110:O111" si="13" xml:space="preserve"> ( K82 / $E82 - 1 ) * -1</f>
        <v>-8.5449977158520429E-3</v>
      </c>
      <c r="L110" s="49">
        <f t="shared" si="13"/>
        <v>2.4020100502512576E-2</v>
      </c>
      <c r="M110" s="49">
        <f t="shared" si="13"/>
        <v>5.7030607583371418E-2</v>
      </c>
      <c r="N110" s="49">
        <f t="shared" si="13"/>
        <v>7.7192782092279644E-2</v>
      </c>
      <c r="O110" s="49">
        <f t="shared" si="13"/>
        <v>9.4696208314298813E-2</v>
      </c>
    </row>
    <row r="111" spans="2:15" s="41" customFormat="1">
      <c r="B111" s="44" t="s">
        <v>121</v>
      </c>
      <c r="C111" s="20" t="s">
        <v>114</v>
      </c>
      <c r="D111" s="20"/>
      <c r="E111" s="20"/>
      <c r="F111" s="20"/>
      <c r="G111" s="20"/>
      <c r="H111" s="20"/>
      <c r="I111" s="56"/>
      <c r="J111" s="56"/>
      <c r="K111" s="49">
        <f t="shared" si="13"/>
        <v>-3.7103215767634978E-2</v>
      </c>
      <c r="L111" s="49">
        <f t="shared" si="13"/>
        <v>-1.4880705394190841E-2</v>
      </c>
      <c r="M111" s="49">
        <f t="shared" si="13"/>
        <v>1.8257261410788983E-3</v>
      </c>
      <c r="N111" s="49">
        <f t="shared" si="13"/>
        <v>1.2642634854771684E-2</v>
      </c>
      <c r="O111" s="49">
        <f t="shared" si="13"/>
        <v>2.7232883817427389E-2</v>
      </c>
    </row>
    <row r="112" spans="2:15" s="41" customFormat="1">
      <c r="C112" s="22" t="s">
        <v>120</v>
      </c>
      <c r="D112" s="20"/>
      <c r="E112" s="20"/>
      <c r="F112" s="20"/>
      <c r="G112" s="20"/>
      <c r="H112" s="20"/>
      <c r="I112" s="20"/>
      <c r="J112" s="20"/>
      <c r="K112" s="20"/>
      <c r="L112" s="20"/>
      <c r="M112" s="20"/>
      <c r="N112" s="20"/>
      <c r="O112" s="20"/>
    </row>
    <row r="113" spans="2:15" s="41" customFormat="1">
      <c r="B113" s="44" t="s">
        <v>121</v>
      </c>
      <c r="C113" s="20" t="s">
        <v>102</v>
      </c>
      <c r="D113" s="20"/>
      <c r="E113" s="20"/>
      <c r="F113" s="20"/>
      <c r="G113" s="20"/>
      <c r="H113" s="20"/>
      <c r="I113" s="56"/>
      <c r="J113" s="56"/>
      <c r="K113" s="49">
        <f t="shared" ref="K113:O114" si="14" xml:space="preserve"> ( K85 / $E85 - 1 ) * -1</f>
        <v>5.7523910733262684E-2</v>
      </c>
      <c r="L113" s="49">
        <f t="shared" si="14"/>
        <v>9.0588735387885255E-2</v>
      </c>
      <c r="M113" s="49">
        <f t="shared" si="14"/>
        <v>0.12215515409139222</v>
      </c>
      <c r="N113" s="49">
        <f t="shared" si="14"/>
        <v>0.14215302869288005</v>
      </c>
      <c r="O113" s="49">
        <f t="shared" si="14"/>
        <v>0.15988310308182796</v>
      </c>
    </row>
    <row r="114" spans="2:15" s="41" customFormat="1">
      <c r="B114" s="44" t="s">
        <v>121</v>
      </c>
      <c r="C114" s="20" t="s">
        <v>114</v>
      </c>
      <c r="D114" s="20"/>
      <c r="E114" s="20"/>
      <c r="F114" s="20"/>
      <c r="G114" s="20"/>
      <c r="H114" s="20"/>
      <c r="I114" s="56"/>
      <c r="J114" s="56"/>
      <c r="K114" s="49">
        <f t="shared" si="14"/>
        <v>6.7415285678951387E-2</v>
      </c>
      <c r="L114" s="49">
        <f t="shared" si="14"/>
        <v>8.9463269849122118E-2</v>
      </c>
      <c r="M114" s="49">
        <f t="shared" si="14"/>
        <v>0.10917388078159784</v>
      </c>
      <c r="N114" s="49">
        <f t="shared" si="14"/>
        <v>0.11925055651743766</v>
      </c>
      <c r="O114" s="49">
        <f t="shared" si="14"/>
        <v>0.12932723225327736</v>
      </c>
    </row>
    <row r="115" spans="2:15" s="41" customFormat="1">
      <c r="C115" s="20"/>
      <c r="D115" s="20"/>
      <c r="E115" s="20"/>
      <c r="F115" s="20"/>
      <c r="G115" s="20"/>
      <c r="H115" s="20"/>
      <c r="I115" s="20"/>
      <c r="J115" s="20"/>
      <c r="K115" s="20"/>
      <c r="L115" s="20"/>
      <c r="M115" s="20"/>
      <c r="N115" s="20"/>
      <c r="O115" s="20"/>
    </row>
    <row r="116" spans="2:15" s="41" customFormat="1">
      <c r="C116" s="20"/>
      <c r="D116" s="20"/>
      <c r="E116" s="20"/>
      <c r="F116" s="20"/>
      <c r="G116" s="20"/>
      <c r="H116" s="20"/>
      <c r="I116" s="20"/>
      <c r="J116" s="20"/>
      <c r="K116" s="20"/>
      <c r="L116" s="20"/>
      <c r="M116" s="20"/>
      <c r="N116" s="20"/>
      <c r="O116" s="20"/>
    </row>
    <row r="117" spans="2:15" s="41" customFormat="1">
      <c r="C117" s="20"/>
      <c r="D117" s="20"/>
      <c r="E117" s="20"/>
      <c r="F117" s="20"/>
      <c r="G117" s="20"/>
      <c r="H117" s="20"/>
      <c r="I117" s="20"/>
      <c r="J117" s="20"/>
      <c r="K117" s="20"/>
      <c r="L117" s="20"/>
      <c r="M117" s="20"/>
      <c r="N117" s="20"/>
      <c r="O117" s="20"/>
    </row>
    <row r="118" spans="2:15" s="41" customFormat="1">
      <c r="C118" s="22" t="s">
        <v>145</v>
      </c>
      <c r="D118" s="20"/>
      <c r="E118" s="22" t="s">
        <v>117</v>
      </c>
      <c r="F118" s="20"/>
      <c r="G118" s="20"/>
      <c r="H118" s="20"/>
      <c r="I118" s="20"/>
      <c r="J118" s="20"/>
      <c r="K118" s="20"/>
      <c r="L118" s="20"/>
      <c r="M118" s="20"/>
      <c r="N118" s="20"/>
      <c r="O118" s="20"/>
    </row>
    <row r="119" spans="2:15" s="41" customFormat="1">
      <c r="C119" s="22" t="s">
        <v>146</v>
      </c>
      <c r="D119" s="22" t="s">
        <v>129</v>
      </c>
      <c r="E119" s="22" t="s">
        <v>130</v>
      </c>
      <c r="F119" s="22" t="s">
        <v>131</v>
      </c>
      <c r="G119" s="22" t="s">
        <v>132</v>
      </c>
      <c r="H119" s="22" t="s">
        <v>133</v>
      </c>
      <c r="I119" s="22" t="s">
        <v>134</v>
      </c>
      <c r="J119" s="22" t="s">
        <v>135</v>
      </c>
      <c r="K119" s="22" t="s">
        <v>63</v>
      </c>
      <c r="L119" s="22" t="s">
        <v>64</v>
      </c>
      <c r="M119" s="22" t="s">
        <v>65</v>
      </c>
      <c r="N119" s="22" t="s">
        <v>66</v>
      </c>
      <c r="O119" s="22" t="s">
        <v>67</v>
      </c>
    </row>
    <row r="120" spans="2:15" s="41" customFormat="1">
      <c r="B120" s="44" t="s">
        <v>121</v>
      </c>
      <c r="C120" s="20" t="s">
        <v>68</v>
      </c>
      <c r="D120" s="20"/>
      <c r="E120" s="20"/>
      <c r="F120" s="20"/>
      <c r="G120" s="20"/>
      <c r="H120" s="20"/>
      <c r="I120" s="56"/>
      <c r="J120" s="56"/>
      <c r="K120" s="35">
        <f ca="1" xml:space="preserve"> SUMIFS( PCL!L:L, PCL!$A:$A, $B120, PCL!$C:$C, $C$119, PCL!$B:$B, $C120 )</f>
        <v>4.8000000000000001E-2</v>
      </c>
      <c r="L120" s="35">
        <f ca="1" xml:space="preserve"> SUMIFS( PCL!M:M, PCL!$A:$A, $B120, PCL!$C:$C, $C$119, PCL!$B:$B, $C120 )</f>
        <v>5.5E-2</v>
      </c>
      <c r="M120" s="35">
        <f ca="1" xml:space="preserve"> SUMIFS( PCL!N:N, PCL!$A:$A, $B120, PCL!$C:$C, $C$119, PCL!$B:$B, $C120 )</f>
        <v>5.6000000000000008E-2</v>
      </c>
      <c r="N120" s="35">
        <f ca="1" xml:space="preserve"> SUMIFS( PCL!O:O, PCL!$A:$A, $B120, PCL!$C:$C, $C$119, PCL!$B:$B, $C120 )</f>
        <v>6.0999999999999999E-2</v>
      </c>
      <c r="O120" s="35">
        <f ca="1" xml:space="preserve"> SUMIFS( PCL!P:P, PCL!$A:$A, $B120, PCL!$C:$C, $C$119, PCL!$B:$B, $C120 )</f>
        <v>7.0999999999999994E-2</v>
      </c>
    </row>
    <row r="121" spans="2:15" s="41" customFormat="1">
      <c r="B121" s="44" t="s">
        <v>121</v>
      </c>
      <c r="C121" s="20" t="s">
        <v>100</v>
      </c>
      <c r="D121" s="20"/>
      <c r="E121" s="20"/>
      <c r="F121" s="20"/>
      <c r="G121" s="20"/>
      <c r="H121" s="20"/>
      <c r="I121" s="56"/>
      <c r="J121" s="56"/>
      <c r="K121" s="35">
        <f ca="1" xml:space="preserve"> SUMIFS( PCL!L:L, PCL!$A:$A, $B121, PCL!$C:$C, $C$119, PCL!$B:$B, $C121 )</f>
        <v>8.0000000000000002E-3</v>
      </c>
      <c r="L121" s="35">
        <f ca="1" xml:space="preserve"> SUMIFS( PCL!M:M, PCL!$A:$A, $B121, PCL!$C:$C, $C$119, PCL!$B:$B, $C121 )</f>
        <v>2.9000000000000005E-2</v>
      </c>
      <c r="M121" s="35">
        <f ca="1" xml:space="preserve"> SUMIFS( PCL!N:N, PCL!$A:$A, $B121, PCL!$C:$C, $C$119, PCL!$B:$B, $C121 )</f>
        <v>4.2999999999999997E-2</v>
      </c>
      <c r="N121" s="35">
        <f ca="1" xml:space="preserve"> SUMIFS( PCL!O:O, PCL!$A:$A, $B121, PCL!$C:$C, $C$119, PCL!$B:$B, $C121 )</f>
        <v>5.6000000000000008E-2</v>
      </c>
      <c r="O121" s="35">
        <f ca="1" xml:space="preserve"> SUMIFS( PCL!P:P, PCL!$A:$A, $B121, PCL!$C:$C, $C$119, PCL!$B:$B, $C121 )</f>
        <v>6.9000000000000006E-2</v>
      </c>
    </row>
    <row r="122" spans="2:15" s="41" customFormat="1">
      <c r="B122" s="44" t="s">
        <v>121</v>
      </c>
      <c r="C122" s="20" t="s">
        <v>101</v>
      </c>
      <c r="D122" s="20"/>
      <c r="E122" s="20"/>
      <c r="F122" s="20"/>
      <c r="G122" s="20"/>
      <c r="H122" s="20"/>
      <c r="I122" s="56"/>
      <c r="J122" s="56"/>
      <c r="K122" s="35">
        <f ca="1" xml:space="preserve"> SUMIFS( PCL!L:L, PCL!$A:$A, $B122, PCL!$C:$C, $C$119, PCL!$B:$B, $C122 )</f>
        <v>3.9E-2</v>
      </c>
      <c r="L122" s="35">
        <f ca="1" xml:space="preserve"> SUMIFS( PCL!M:M, PCL!$A:$A, $B122, PCL!$C:$C, $C$119, PCL!$B:$B, $C122 )</f>
        <v>5.800000000000001E-2</v>
      </c>
      <c r="M122" s="35">
        <f ca="1" xml:space="preserve"> SUMIFS( PCL!N:N, PCL!$A:$A, $B122, PCL!$C:$C, $C$119, PCL!$B:$B, $C122 )</f>
        <v>8.1000000000000003E-2</v>
      </c>
      <c r="N122" s="35">
        <f ca="1" xml:space="preserve"> SUMIFS( PCL!O:O, PCL!$A:$A, $B122, PCL!$C:$C, $C$119, PCL!$B:$B, $C122 )</f>
        <v>9.9000000000000005E-2</v>
      </c>
      <c r="O122" s="35">
        <f ca="1" xml:space="preserve"> SUMIFS( PCL!P:P, PCL!$A:$A, $B122, PCL!$C:$C, $C$119, PCL!$B:$B, $C122 )</f>
        <v>0.11</v>
      </c>
    </row>
    <row r="123" spans="2:15" s="41" customFormat="1">
      <c r="B123" s="44" t="s">
        <v>121</v>
      </c>
      <c r="C123" s="20" t="s">
        <v>102</v>
      </c>
      <c r="D123" s="20"/>
      <c r="E123" s="20"/>
      <c r="F123" s="20"/>
      <c r="G123" s="20"/>
      <c r="H123" s="20"/>
      <c r="I123" s="56"/>
      <c r="J123" s="56"/>
      <c r="K123" s="35">
        <f ca="1" xml:space="preserve"> SUMIFS( PCL!L:L, PCL!$A:$A, $B123, PCL!$C:$C, $C$119, PCL!$B:$B, $C123 )</f>
        <v>1.2E-2</v>
      </c>
      <c r="L123" s="35">
        <f ca="1" xml:space="preserve"> SUMIFS( PCL!M:M, PCL!$A:$A, $B123, PCL!$C:$C, $C$119, PCL!$B:$B, $C123 )</f>
        <v>3.5000000000000003E-2</v>
      </c>
      <c r="M123" s="35">
        <f ca="1" xml:space="preserve"> SUMIFS( PCL!N:N, PCL!$A:$A, $B123, PCL!$C:$C, $C$119, PCL!$B:$B, $C123 )</f>
        <v>5.800000000000001E-2</v>
      </c>
      <c r="N123" s="35">
        <f ca="1" xml:space="preserve"> SUMIFS( PCL!O:O, PCL!$A:$A, $B123, PCL!$C:$C, $C$119, PCL!$B:$B, $C123 )</f>
        <v>7.9000000000000001E-2</v>
      </c>
      <c r="O123" s="35">
        <f ca="1" xml:space="preserve"> SUMIFS( PCL!P:P, PCL!$A:$A, $B123, PCL!$C:$C, $C$119, PCL!$B:$B, $C123 )</f>
        <v>9.8000000000000004E-2</v>
      </c>
    </row>
    <row r="124" spans="2:15" s="41" customFormat="1">
      <c r="B124" s="44" t="s">
        <v>121</v>
      </c>
      <c r="C124" s="20" t="s">
        <v>103</v>
      </c>
      <c r="D124" s="20"/>
      <c r="E124" s="20"/>
      <c r="F124" s="20"/>
      <c r="G124" s="20"/>
      <c r="H124" s="20"/>
      <c r="I124" s="56"/>
      <c r="J124" s="56"/>
      <c r="K124" s="35">
        <f ca="1" xml:space="preserve"> SUMIFS( PCL!L:L, PCL!$A:$A, $B124, PCL!$C:$C, $C$119, PCL!$B:$B, $C124 )</f>
        <v>0.03</v>
      </c>
      <c r="L124" s="35">
        <f ca="1" xml:space="preserve"> SUMIFS( PCL!M:M, PCL!$A:$A, $B124, PCL!$C:$C, $C$119, PCL!$B:$B, $C124 )</f>
        <v>4.5999999999999999E-2</v>
      </c>
      <c r="M124" s="35">
        <f ca="1" xml:space="preserve"> SUMIFS( PCL!N:N, PCL!$A:$A, $B124, PCL!$C:$C, $C$119, PCL!$B:$B, $C124 )</f>
        <v>6.0999999999999999E-2</v>
      </c>
      <c r="N124" s="35">
        <f ca="1" xml:space="preserve"> SUMIFS( PCL!O:O, PCL!$A:$A, $B124, PCL!$C:$C, $C$119, PCL!$B:$B, $C124 )</f>
        <v>7.4999999999999997E-2</v>
      </c>
      <c r="O124" s="35">
        <f ca="1" xml:space="preserve"> SUMIFS( PCL!P:P, PCL!$A:$A, $B124, PCL!$C:$C, $C$119, PCL!$B:$B, $C124 )</f>
        <v>8.5000000000000006E-2</v>
      </c>
    </row>
    <row r="125" spans="2:15" s="41" customFormat="1">
      <c r="B125" s="44" t="s">
        <v>121</v>
      </c>
      <c r="C125" s="20" t="s">
        <v>104</v>
      </c>
      <c r="D125" s="20"/>
      <c r="E125" s="20"/>
      <c r="F125" s="20"/>
      <c r="G125" s="20"/>
      <c r="H125" s="20"/>
      <c r="I125" s="56"/>
      <c r="J125" s="56"/>
      <c r="K125" s="35">
        <f ca="1" xml:space="preserve"> SUMIFS( PCL!L:L, PCL!$A:$A, $B125, PCL!$C:$C, $C$119, PCL!$B:$B, $C125 )</f>
        <v>1.6E-2</v>
      </c>
      <c r="L125" s="35">
        <f ca="1" xml:space="preserve"> SUMIFS( PCL!M:M, PCL!$A:$A, $B125, PCL!$C:$C, $C$119, PCL!$B:$B, $C125 )</f>
        <v>0.04</v>
      </c>
      <c r="M125" s="35">
        <f ca="1" xml:space="preserve"> SUMIFS( PCL!N:N, PCL!$A:$A, $B125, PCL!$C:$C, $C$119, PCL!$B:$B, $C125 )</f>
        <v>6.6000000000000003E-2</v>
      </c>
      <c r="N125" s="35">
        <f ca="1" xml:space="preserve"> SUMIFS( PCL!O:O, PCL!$A:$A, $B125, PCL!$C:$C, $C$119, PCL!$B:$B, $C125 )</f>
        <v>8.6999999999999994E-2</v>
      </c>
      <c r="O125" s="35">
        <f ca="1" xml:space="preserve"> SUMIFS( PCL!P:P, PCL!$A:$A, $B125, PCL!$C:$C, $C$119, PCL!$B:$B, $C125 )</f>
        <v>0.10400000000000001</v>
      </c>
    </row>
    <row r="126" spans="2:15" s="41" customFormat="1">
      <c r="B126" s="44" t="s">
        <v>121</v>
      </c>
      <c r="C126" s="20" t="s">
        <v>105</v>
      </c>
      <c r="D126" s="20"/>
      <c r="E126" s="20"/>
      <c r="F126" s="20"/>
      <c r="G126" s="20"/>
      <c r="H126" s="20"/>
      <c r="I126" s="56"/>
      <c r="J126" s="56"/>
      <c r="K126" s="35">
        <f ca="1" xml:space="preserve"> SUMIFS( PCL!L:L, PCL!$A:$A, $B126, PCL!$C:$C, $C$119, PCL!$B:$B, $C126 )</f>
        <v>5.6000000000000008E-2</v>
      </c>
      <c r="L126" s="35">
        <f ca="1" xml:space="preserve"> SUMIFS( PCL!M:M, PCL!$A:$A, $B126, PCL!$C:$C, $C$119, PCL!$B:$B, $C126 )</f>
        <v>7.0000000000000007E-2</v>
      </c>
      <c r="M126" s="35">
        <f ca="1" xml:space="preserve"> SUMIFS( PCL!N:N, PCL!$A:$A, $B126, PCL!$C:$C, $C$119, PCL!$B:$B, $C126 )</f>
        <v>7.9000000000000001E-2</v>
      </c>
      <c r="N126" s="35">
        <f ca="1" xml:space="preserve"> SUMIFS( PCL!O:O, PCL!$A:$A, $B126, PCL!$C:$C, $C$119, PCL!$B:$B, $C126 )</f>
        <v>8.7999999999999995E-2</v>
      </c>
      <c r="O126" s="35">
        <f ca="1" xml:space="preserve"> SUMIFS( PCL!P:P, PCL!$A:$A, $B126, PCL!$C:$C, $C$119, PCL!$B:$B, $C126 )</f>
        <v>9.8000000000000004E-2</v>
      </c>
    </row>
    <row r="127" spans="2:15" s="41" customFormat="1">
      <c r="B127" s="44" t="s">
        <v>121</v>
      </c>
      <c r="C127" s="20" t="s">
        <v>106</v>
      </c>
      <c r="D127" s="20"/>
      <c r="E127" s="20"/>
      <c r="F127" s="20"/>
      <c r="G127" s="20"/>
      <c r="H127" s="20"/>
      <c r="I127" s="56"/>
      <c r="J127" s="56"/>
      <c r="K127" s="35">
        <f ca="1" xml:space="preserve"> SUMIFS( PCL!L:L, PCL!$A:$A, $B127, PCL!$C:$C, $C$119, PCL!$B:$B, $C127 )</f>
        <v>5.2000000000000005E-2</v>
      </c>
      <c r="L127" s="35">
        <f ca="1" xml:space="preserve"> SUMIFS( PCL!M:M, PCL!$A:$A, $B127, PCL!$C:$C, $C$119, PCL!$B:$B, $C127 )</f>
        <v>6.3E-2</v>
      </c>
      <c r="M127" s="35">
        <f ca="1" xml:space="preserve"> SUMIFS( PCL!N:N, PCL!$A:$A, $B127, PCL!$C:$C, $C$119, PCL!$B:$B, $C127 )</f>
        <v>6.8000000000000005E-2</v>
      </c>
      <c r="N127" s="35">
        <f ca="1" xml:space="preserve"> SUMIFS( PCL!O:O, PCL!$A:$A, $B127, PCL!$C:$C, $C$119, PCL!$B:$B, $C127 )</f>
        <v>7.2999999999999995E-2</v>
      </c>
      <c r="O127" s="35">
        <f ca="1" xml:space="preserve"> SUMIFS( PCL!P:P, PCL!$A:$A, $B127, PCL!$C:$C, $C$119, PCL!$B:$B, $C127 )</f>
        <v>7.8E-2</v>
      </c>
    </row>
    <row r="128" spans="2:15" s="41" customFormat="1">
      <c r="B128" s="44" t="s">
        <v>121</v>
      </c>
      <c r="C128" s="20" t="s">
        <v>107</v>
      </c>
      <c r="D128" s="20"/>
      <c r="E128" s="20"/>
      <c r="F128" s="20"/>
      <c r="G128" s="20"/>
      <c r="H128" s="20"/>
      <c r="I128" s="56"/>
      <c r="J128" s="56"/>
      <c r="K128" s="35">
        <f ca="1" xml:space="preserve"> SUMIFS( PCL!L:L, PCL!$A:$A, $B128, PCL!$C:$C, $C$119, PCL!$B:$B, $C128 )</f>
        <v>5.800000000000001E-2</v>
      </c>
      <c r="L128" s="35">
        <f ca="1" xml:space="preserve"> SUMIFS( PCL!M:M, PCL!$A:$A, $B128, PCL!$C:$C, $C$119, PCL!$B:$B, $C128 )</f>
        <v>7.1999999999999995E-2</v>
      </c>
      <c r="M128" s="35">
        <f ca="1" xml:space="preserve"> SUMIFS( PCL!N:N, PCL!$A:$A, $B128, PCL!$C:$C, $C$119, PCL!$B:$B, $C128 )</f>
        <v>8.2000000000000017E-2</v>
      </c>
      <c r="N128" s="35">
        <f ca="1" xml:space="preserve"> SUMIFS( PCL!O:O, PCL!$A:$A, $B128, PCL!$C:$C, $C$119, PCL!$B:$B, $C128 )</f>
        <v>8.7999999999999995E-2</v>
      </c>
      <c r="O128" s="35">
        <f ca="1" xml:space="preserve"> SUMIFS( PCL!P:P, PCL!$A:$A, $B128, PCL!$C:$C, $C$119, PCL!$B:$B, $C128 )</f>
        <v>9.6000000000000002E-2</v>
      </c>
    </row>
    <row r="129" spans="2:15" s="41" customFormat="1">
      <c r="B129" s="44" t="s">
        <v>121</v>
      </c>
      <c r="C129" s="20" t="s">
        <v>108</v>
      </c>
      <c r="D129" s="20"/>
      <c r="E129" s="20"/>
      <c r="F129" s="20"/>
      <c r="G129" s="20"/>
      <c r="H129" s="20"/>
      <c r="I129" s="56"/>
      <c r="J129" s="56"/>
      <c r="K129" s="35">
        <f ca="1" xml:space="preserve"> SUMIFS( PCL!L:L, PCL!$A:$A, $B129, PCL!$C:$C, $C$119, PCL!$B:$B, $C129 )</f>
        <v>-6.0000000000000001E-3</v>
      </c>
      <c r="L129" s="35">
        <f ca="1" xml:space="preserve"> SUMIFS( PCL!M:M, PCL!$A:$A, $B129, PCL!$C:$C, $C$119, PCL!$B:$B, $C129 )</f>
        <v>1E-3</v>
      </c>
      <c r="M129" s="35">
        <f ca="1" xml:space="preserve"> SUMIFS( PCL!N:N, PCL!$A:$A, $B129, PCL!$C:$C, $C$119, PCL!$B:$B, $C129 )</f>
        <v>8.9999999999999993E-3</v>
      </c>
      <c r="N129" s="35">
        <f ca="1" xml:space="preserve"> SUMIFS( PCL!O:O, PCL!$A:$A, $B129, PCL!$C:$C, $C$119, PCL!$B:$B, $C129 )</f>
        <v>1.9E-2</v>
      </c>
      <c r="O129" s="35">
        <f ca="1" xml:space="preserve"> SUMIFS( PCL!P:P, PCL!$A:$A, $B129, PCL!$C:$C, $C$119, PCL!$B:$B, $C129 )</f>
        <v>3.2000000000000001E-2</v>
      </c>
    </row>
    <row r="130" spans="2:15" s="41" customFormat="1">
      <c r="B130" s="44" t="s">
        <v>121</v>
      </c>
      <c r="C130" s="20" t="s">
        <v>109</v>
      </c>
      <c r="D130" s="20"/>
      <c r="E130" s="20"/>
      <c r="F130" s="20"/>
      <c r="G130" s="20"/>
      <c r="H130" s="20"/>
      <c r="I130" s="56"/>
      <c r="J130" s="56"/>
      <c r="K130" s="35">
        <f ca="1" xml:space="preserve"> SUMIFS( PCL!L:L, PCL!$A:$A, $B130, PCL!$C:$C, $C$119, PCL!$B:$B, $C130 )</f>
        <v>3.9E-2</v>
      </c>
      <c r="L130" s="35">
        <f ca="1" xml:space="preserve"> SUMIFS( PCL!M:M, PCL!$A:$A, $B130, PCL!$C:$C, $C$119, PCL!$B:$B, $C130 )</f>
        <v>4.8000000000000001E-2</v>
      </c>
      <c r="M130" s="35">
        <f ca="1" xml:space="preserve"> SUMIFS( PCL!N:N, PCL!$A:$A, $B130, PCL!$C:$C, $C$119, PCL!$B:$B, $C130 )</f>
        <v>4.9000000000000002E-2</v>
      </c>
      <c r="N130" s="35">
        <f ca="1" xml:space="preserve"> SUMIFS( PCL!O:O, PCL!$A:$A, $B130, PCL!$C:$C, $C$119, PCL!$B:$B, $C130 )</f>
        <v>5.2999999999999999E-2</v>
      </c>
      <c r="O130" s="35">
        <f ca="1" xml:space="preserve"> SUMIFS( PCL!P:P, PCL!$A:$A, $B130, PCL!$C:$C, $C$119, PCL!$B:$B, $C130 )</f>
        <v>0.06</v>
      </c>
    </row>
    <row r="131" spans="2:15" s="41" customFormat="1">
      <c r="B131" s="44" t="s">
        <v>121</v>
      </c>
      <c r="C131" s="20" t="s">
        <v>110</v>
      </c>
      <c r="D131" s="20"/>
      <c r="E131" s="20"/>
      <c r="F131" s="20"/>
      <c r="G131" s="20"/>
      <c r="H131" s="20"/>
      <c r="I131" s="56"/>
      <c r="J131" s="56"/>
      <c r="K131" s="35">
        <f ca="1" xml:space="preserve"> SUMIFS( PCL!L:L, PCL!$A:$A, $B131, PCL!$C:$C, $C$119, PCL!$B:$B, $C131 )</f>
        <v>3.5999999999999997E-2</v>
      </c>
      <c r="L131" s="35">
        <f ca="1" xml:space="preserve"> SUMIFS( PCL!M:M, PCL!$A:$A, $B131, PCL!$C:$C, $C$119, PCL!$B:$B, $C131 )</f>
        <v>6.8000000000000005E-2</v>
      </c>
      <c r="M131" s="35">
        <f ca="1" xml:space="preserve"> SUMIFS( PCL!N:N, PCL!$A:$A, $B131, PCL!$C:$C, $C$119, PCL!$B:$B, $C131 )</f>
        <v>9.5000000000000001E-2</v>
      </c>
      <c r="N131" s="35">
        <f ca="1" xml:space="preserve"> SUMIFS( PCL!O:O, PCL!$A:$A, $B131, PCL!$C:$C, $C$119, PCL!$B:$B, $C131 )</f>
        <v>0.11600000000000002</v>
      </c>
      <c r="O131" s="35">
        <f ca="1" xml:space="preserve"> SUMIFS( PCL!P:P, PCL!$A:$A, $B131, PCL!$C:$C, $C$119, PCL!$B:$B, $C131 )</f>
        <v>0.13</v>
      </c>
    </row>
    <row r="132" spans="2:15" s="41" customFormat="1">
      <c r="B132" s="44" t="s">
        <v>121</v>
      </c>
      <c r="C132" s="20" t="s">
        <v>111</v>
      </c>
      <c r="D132" s="20"/>
      <c r="E132" s="20"/>
      <c r="F132" s="20"/>
      <c r="G132" s="20"/>
      <c r="H132" s="20"/>
      <c r="I132" s="56"/>
      <c r="J132" s="56"/>
      <c r="K132" s="35">
        <f ca="1" xml:space="preserve"> SUMIFS( PCL!L:L, PCL!$A:$A, $B132, PCL!$C:$C, $C$119, PCL!$B:$B, $C132 )</f>
        <v>4.2000000000000003E-2</v>
      </c>
      <c r="L132" s="35">
        <f ca="1" xml:space="preserve"> SUMIFS( PCL!M:M, PCL!$A:$A, $B132, PCL!$C:$C, $C$119, PCL!$B:$B, $C132 )</f>
        <v>0.05</v>
      </c>
      <c r="M132" s="35">
        <f ca="1" xml:space="preserve"> SUMIFS( PCL!N:N, PCL!$A:$A, $B132, PCL!$C:$C, $C$119, PCL!$B:$B, $C132 )</f>
        <v>5.0999999999999997E-2</v>
      </c>
      <c r="N132" s="35">
        <f ca="1" xml:space="preserve"> SUMIFS( PCL!O:O, PCL!$A:$A, $B132, PCL!$C:$C, $C$119, PCL!$B:$B, $C132 )</f>
        <v>5.2000000000000005E-2</v>
      </c>
      <c r="O132" s="35">
        <f ca="1" xml:space="preserve"> SUMIFS( PCL!P:P, PCL!$A:$A, $B132, PCL!$C:$C, $C$119, PCL!$B:$B, $C132 )</f>
        <v>5.4000000000000006E-2</v>
      </c>
    </row>
    <row r="133" spans="2:15" s="41" customFormat="1">
      <c r="B133" s="44" t="s">
        <v>121</v>
      </c>
      <c r="C133" s="20" t="s">
        <v>112</v>
      </c>
      <c r="D133" s="20"/>
      <c r="E133" s="20"/>
      <c r="F133" s="20"/>
      <c r="G133" s="20"/>
      <c r="H133" s="20"/>
      <c r="I133" s="56"/>
      <c r="J133" s="56"/>
      <c r="K133" s="35">
        <f ca="1" xml:space="preserve"> SUMIFS( PCL!L:L, PCL!$A:$A, $B133, PCL!$C:$C, $C$119, PCL!$B:$B, $C133 )</f>
        <v>-0.02</v>
      </c>
      <c r="L133" s="35">
        <f ca="1" xml:space="preserve"> SUMIFS( PCL!M:M, PCL!$A:$A, $B133, PCL!$C:$C, $C$119, PCL!$B:$B, $C133 )</f>
        <v>-1.2E-2</v>
      </c>
      <c r="M133" s="35">
        <f ca="1" xml:space="preserve"> SUMIFS( PCL!N:N, PCL!$A:$A, $B133, PCL!$C:$C, $C$119, PCL!$B:$B, $C133 )</f>
        <v>-0.01</v>
      </c>
      <c r="N133" s="35">
        <f ca="1" xml:space="preserve"> SUMIFS( PCL!O:O, PCL!$A:$A, $B133, PCL!$C:$C, $C$119, PCL!$B:$B, $C133 )</f>
        <v>1E-3</v>
      </c>
      <c r="O133" s="35">
        <f ca="1" xml:space="preserve"> SUMIFS( PCL!P:P, PCL!$A:$A, $B133, PCL!$C:$C, $C$119, PCL!$B:$B, $C133 )</f>
        <v>2.1999999999999999E-2</v>
      </c>
    </row>
    <row r="134" spans="2:15" s="41" customFormat="1">
      <c r="B134" s="44" t="s">
        <v>121</v>
      </c>
      <c r="C134" s="20" t="s">
        <v>113</v>
      </c>
      <c r="D134" s="20"/>
      <c r="E134" s="20"/>
      <c r="F134" s="20"/>
      <c r="G134" s="20"/>
      <c r="H134" s="20"/>
      <c r="I134" s="56"/>
      <c r="J134" s="56"/>
      <c r="K134" s="35">
        <f ca="1" xml:space="preserve"> SUMIFS( PCL!L:L, PCL!$A:$A, $B134, PCL!$C:$C, $C$119, PCL!$B:$B, $C134 )</f>
        <v>4.5999999999999999E-2</v>
      </c>
      <c r="L134" s="35">
        <f ca="1" xml:space="preserve"> SUMIFS( PCL!M:M, PCL!$A:$A, $B134, PCL!$C:$C, $C$119, PCL!$B:$B, $C134 )</f>
        <v>7.0000000000000007E-2</v>
      </c>
      <c r="M134" s="35">
        <f ca="1" xml:space="preserve"> SUMIFS( PCL!N:N, PCL!$A:$A, $B134, PCL!$C:$C, $C$119, PCL!$B:$B, $C134 )</f>
        <v>9.5000000000000001E-2</v>
      </c>
      <c r="N134" s="35">
        <f ca="1" xml:space="preserve"> SUMIFS( PCL!O:O, PCL!$A:$A, $B134, PCL!$C:$C, $C$119, PCL!$B:$B, $C134 )</f>
        <v>0.11799999999999999</v>
      </c>
      <c r="O134" s="35">
        <f ca="1" xml:space="preserve"> SUMIFS( PCL!P:P, PCL!$A:$A, $B134, PCL!$C:$C, $C$119, PCL!$B:$B, $C134 )</f>
        <v>0.13700000000000001</v>
      </c>
    </row>
    <row r="135" spans="2:15" s="41" customFormat="1">
      <c r="B135" s="44" t="s">
        <v>121</v>
      </c>
      <c r="C135" s="20" t="s">
        <v>114</v>
      </c>
      <c r="D135" s="20"/>
      <c r="E135" s="20"/>
      <c r="F135" s="20"/>
      <c r="G135" s="20"/>
      <c r="H135" s="20"/>
      <c r="I135" s="56"/>
      <c r="J135" s="56"/>
      <c r="K135" s="35">
        <f ca="1" xml:space="preserve"> SUMIFS( PCL!L:L, PCL!$A:$A, $B135, PCL!$C:$C, $C$119, PCL!$B:$B, $C135 )</f>
        <v>-2.5000000000000001E-2</v>
      </c>
      <c r="L135" s="35">
        <f ca="1" xml:space="preserve"> SUMIFS( PCL!M:M, PCL!$A:$A, $B135, PCL!$C:$C, $C$119, PCL!$B:$B, $C135 )</f>
        <v>-1.3000000000000001E-2</v>
      </c>
      <c r="M135" s="35">
        <f ca="1" xml:space="preserve"> SUMIFS( PCL!N:N, PCL!$A:$A, $B135, PCL!$C:$C, $C$119, PCL!$B:$B, $C135 )</f>
        <v>-5.0000000000000001E-3</v>
      </c>
      <c r="N135" s="35">
        <f ca="1" xml:space="preserve"> SUMIFS( PCL!O:O, PCL!$A:$A, $B135, PCL!$C:$C, $C$119, PCL!$B:$B, $C135 )</f>
        <v>5.0000000000000001E-3</v>
      </c>
      <c r="O135" s="35">
        <f ca="1" xml:space="preserve"> SUMIFS( PCL!P:P, PCL!$A:$A, $B135, PCL!$C:$C, $C$119, PCL!$B:$B, $C135 )</f>
        <v>1.9E-2</v>
      </c>
    </row>
    <row r="136" spans="2:15" s="41" customFormat="1">
      <c r="B136" s="44" t="s">
        <v>121</v>
      </c>
      <c r="C136" s="20" t="s">
        <v>115</v>
      </c>
      <c r="D136" s="20"/>
      <c r="E136" s="20"/>
      <c r="F136" s="20"/>
      <c r="G136" s="20"/>
      <c r="H136" s="20"/>
      <c r="I136" s="56"/>
      <c r="J136" s="56"/>
      <c r="K136" s="35">
        <f ca="1" xml:space="preserve"> SUMIFS( PCL!L:L, PCL!$A:$A, $B136, PCL!$C:$C, $C$119, PCL!$B:$B, $C136 )</f>
        <v>5.2000000000000005E-2</v>
      </c>
      <c r="L136" s="35">
        <f ca="1" xml:space="preserve"> SUMIFS( PCL!M:M, PCL!$A:$A, $B136, PCL!$C:$C, $C$119, PCL!$B:$B, $C136 )</f>
        <v>7.9000000000000001E-2</v>
      </c>
      <c r="M136" s="35">
        <f ca="1" xml:space="preserve"> SUMIFS( PCL!N:N, PCL!$A:$A, $B136, PCL!$C:$C, $C$119, PCL!$B:$B, $C136 )</f>
        <v>0.10100000000000002</v>
      </c>
      <c r="N136" s="35">
        <f ca="1" xml:space="preserve"> SUMIFS( PCL!O:O, PCL!$A:$A, $B136, PCL!$C:$C, $C$119, PCL!$B:$B, $C136 )</f>
        <v>0.11899999999999998</v>
      </c>
      <c r="O136" s="35">
        <f ca="1" xml:space="preserve"> SUMIFS( PCL!P:P, PCL!$A:$A, $B136, PCL!$C:$C, $C$119, PCL!$B:$B, $C136 )</f>
        <v>0.13500000000000001</v>
      </c>
    </row>
    <row r="137" spans="2:15" s="41" customFormat="1">
      <c r="C137" s="22" t="s">
        <v>119</v>
      </c>
      <c r="D137" s="20"/>
      <c r="E137" s="20"/>
      <c r="F137" s="20"/>
      <c r="G137" s="20"/>
      <c r="H137" s="20"/>
      <c r="I137" s="20"/>
      <c r="J137" s="20"/>
      <c r="K137" s="36"/>
      <c r="L137" s="36"/>
      <c r="M137" s="36"/>
      <c r="N137" s="36"/>
      <c r="O137" s="36"/>
    </row>
    <row r="138" spans="2:15" s="41" customFormat="1">
      <c r="B138" s="44" t="s">
        <v>121</v>
      </c>
      <c r="C138" s="20" t="s">
        <v>102</v>
      </c>
      <c r="D138" s="20"/>
      <c r="E138" s="20"/>
      <c r="F138" s="20"/>
      <c r="G138" s="20"/>
      <c r="H138" s="20"/>
      <c r="I138" s="56"/>
      <c r="J138" s="56"/>
      <c r="K138" s="35">
        <f ca="1" xml:space="preserve"> SUMIFS( PCL!L:L, PCL!$A:$A, $B138, PCL!$C:$C, $C$137, PCL!$B:$B, $C138 )</f>
        <v>-1.9E-2</v>
      </c>
      <c r="L138" s="35">
        <f ca="1" xml:space="preserve"> SUMIFS( PCL!M:M, PCL!$A:$A, $B138, PCL!$C:$C, $C$137, PCL!$B:$B, $C138 )</f>
        <v>4.0000000000000001E-3</v>
      </c>
      <c r="M138" s="35">
        <f ca="1" xml:space="preserve"> SUMIFS( PCL!N:N, PCL!$A:$A, $B138, PCL!$C:$C, $C$137, PCL!$B:$B, $C138 )</f>
        <v>2.7000000000000003E-2</v>
      </c>
      <c r="N138" s="35">
        <f ca="1" xml:space="preserve"> SUMIFS( PCL!O:O, PCL!$A:$A, $B138, PCL!$C:$C, $C$137, PCL!$B:$B, $C138 )</f>
        <v>4.9000000000000002E-2</v>
      </c>
      <c r="O138" s="35">
        <f ca="1" xml:space="preserve"> SUMIFS( PCL!P:P, PCL!$A:$A, $B138, PCL!$C:$C, $C$137, PCL!$B:$B, $C138 )</f>
        <v>6.6000000000000003E-2</v>
      </c>
    </row>
    <row r="139" spans="2:15" s="41" customFormat="1">
      <c r="B139" s="44" t="s">
        <v>121</v>
      </c>
      <c r="C139" s="20" t="s">
        <v>114</v>
      </c>
      <c r="D139" s="20"/>
      <c r="E139" s="20"/>
      <c r="F139" s="20"/>
      <c r="G139" s="20"/>
      <c r="H139" s="20"/>
      <c r="I139" s="56"/>
      <c r="J139" s="56"/>
      <c r="K139" s="35">
        <f ca="1" xml:space="preserve"> SUMIFS( PCL!L:L, PCL!$A:$A, $B139, PCL!$C:$C, $C$137, PCL!$B:$B, $C139 )</f>
        <v>-4.7E-2</v>
      </c>
      <c r="L139" s="35">
        <f ca="1" xml:space="preserve"> SUMIFS( PCL!M:M, PCL!$A:$A, $B139, PCL!$C:$C, $C$137, PCL!$B:$B, $C139 )</f>
        <v>-3.5999999999999997E-2</v>
      </c>
      <c r="M139" s="35">
        <f ca="1" xml:space="preserve"> SUMIFS( PCL!N:N, PCL!$A:$A, $B139, PCL!$C:$C, $C$137, PCL!$B:$B, $C139 )</f>
        <v>-0.03</v>
      </c>
      <c r="N139" s="35">
        <f ca="1" xml:space="preserve"> SUMIFS( PCL!O:O, PCL!$A:$A, $B139, PCL!$C:$C, $C$137, PCL!$B:$B, $C139 )</f>
        <v>-1.7999999999999999E-2</v>
      </c>
      <c r="O139" s="35">
        <f ca="1" xml:space="preserve"> SUMIFS( PCL!P:P, PCL!$A:$A, $B139, PCL!$C:$C, $C$137, PCL!$B:$B, $C139 )</f>
        <v>-3.0000000000000001E-3</v>
      </c>
    </row>
    <row r="140" spans="2:15" s="41" customFormat="1">
      <c r="C140" s="22" t="s">
        <v>120</v>
      </c>
      <c r="D140" s="20"/>
      <c r="E140" s="20"/>
      <c r="F140" s="20"/>
      <c r="G140" s="20"/>
      <c r="H140" s="20"/>
      <c r="I140" s="20"/>
      <c r="J140" s="20"/>
      <c r="K140" s="36"/>
      <c r="L140" s="36"/>
      <c r="M140" s="36"/>
      <c r="N140" s="36"/>
      <c r="O140" s="36"/>
    </row>
    <row r="141" spans="2:15" s="41" customFormat="1">
      <c r="B141" s="44" t="s">
        <v>121</v>
      </c>
      <c r="C141" s="20" t="s">
        <v>102</v>
      </c>
      <c r="D141" s="20"/>
      <c r="E141" s="20"/>
      <c r="F141" s="20"/>
      <c r="G141" s="20"/>
      <c r="H141" s="20"/>
      <c r="I141" s="56"/>
      <c r="J141" s="56"/>
      <c r="K141" s="35">
        <f ca="1" xml:space="preserve"> SUMIFS( PCL!L:L, PCL!$A:$A, $B141, PCL!$C:$C, $C$140, PCL!$B:$B, $C141 )</f>
        <v>4.8000000000000001E-2</v>
      </c>
      <c r="L141" s="35">
        <f ca="1" xml:space="preserve"> SUMIFS( PCL!M:M, PCL!$A:$A, $B141, PCL!$C:$C, $C$140, PCL!$B:$B, $C141 )</f>
        <v>7.1999999999999995E-2</v>
      </c>
      <c r="M141" s="35">
        <f ca="1" xml:space="preserve"> SUMIFS( PCL!N:N, PCL!$A:$A, $B141, PCL!$C:$C, $C$140, PCL!$B:$B, $C141 )</f>
        <v>9.5000000000000001E-2</v>
      </c>
      <c r="N141" s="35">
        <f ca="1" xml:space="preserve"> SUMIFS( PCL!O:O, PCL!$A:$A, $B141, PCL!$C:$C, $C$140, PCL!$B:$B, $C141 )</f>
        <v>0.115</v>
      </c>
      <c r="O141" s="35">
        <f ca="1" xml:space="preserve"> SUMIFS( PCL!P:P, PCL!$A:$A, $B141, PCL!$C:$C, $C$140, PCL!$B:$B, $C141 )</f>
        <v>0.13400000000000001</v>
      </c>
    </row>
    <row r="142" spans="2:15" s="41" customFormat="1">
      <c r="B142" s="44" t="s">
        <v>121</v>
      </c>
      <c r="C142" s="20" t="s">
        <v>114</v>
      </c>
      <c r="D142" s="20"/>
      <c r="E142" s="20"/>
      <c r="F142" s="20"/>
      <c r="G142" s="20"/>
      <c r="H142" s="20"/>
      <c r="I142" s="56"/>
      <c r="J142" s="56"/>
      <c r="K142" s="35">
        <f ca="1" xml:space="preserve"> SUMIFS( PCL!L:L, PCL!$A:$A, $B142, PCL!$C:$C, $C$140, PCL!$B:$B, $C142 )</f>
        <v>5.8999999999999997E-2</v>
      </c>
      <c r="L142" s="35">
        <f ca="1" xml:space="preserve"> SUMIFS( PCL!M:M, PCL!$A:$A, $B142, PCL!$C:$C, $C$140, PCL!$B:$B, $C142 )</f>
        <v>7.0999999999999994E-2</v>
      </c>
      <c r="M142" s="35">
        <f ca="1" xml:space="preserve"> SUMIFS( PCL!N:N, PCL!$A:$A, $B142, PCL!$C:$C, $C$140, PCL!$B:$B, $C142 )</f>
        <v>8.2000000000000017E-2</v>
      </c>
      <c r="N142" s="35">
        <f ca="1" xml:space="preserve"> SUMIFS( PCL!O:O, PCL!$A:$A, $B142, PCL!$C:$C, $C$140, PCL!$B:$B, $C142 )</f>
        <v>9.1999999999999998E-2</v>
      </c>
      <c r="O142" s="35">
        <f ca="1" xml:space="preserve"> SUMIFS( PCL!P:P, PCL!$A:$A, $B142, PCL!$C:$C, $C$140, PCL!$B:$B, $C142 )</f>
        <v>0.10199999999999999</v>
      </c>
    </row>
    <row r="143" spans="2:15" s="41" customFormat="1">
      <c r="C143" s="20"/>
      <c r="D143" s="20"/>
      <c r="E143" s="20"/>
      <c r="F143" s="20"/>
      <c r="G143" s="20"/>
      <c r="H143" s="20"/>
      <c r="I143" s="20"/>
      <c r="J143" s="20"/>
      <c r="K143" s="20"/>
      <c r="L143" s="20"/>
      <c r="M143" s="20"/>
      <c r="N143" s="20"/>
      <c r="O143" s="20"/>
    </row>
    <row r="144" spans="2:15" s="41" customFormat="1">
      <c r="C144" s="20"/>
      <c r="D144" s="20"/>
      <c r="E144" s="20"/>
      <c r="F144" s="20"/>
      <c r="G144" s="20"/>
      <c r="H144" s="20"/>
      <c r="I144" s="20"/>
      <c r="J144" s="20"/>
      <c r="K144" s="20"/>
      <c r="L144" s="20"/>
      <c r="M144" s="20"/>
      <c r="N144" s="20"/>
      <c r="O144" s="20"/>
    </row>
    <row r="145" spans="2:15" s="41" customFormat="1">
      <c r="C145" s="22" t="s">
        <v>147</v>
      </c>
      <c r="D145" s="20"/>
      <c r="E145" s="22" t="s">
        <v>117</v>
      </c>
      <c r="F145" s="20"/>
      <c r="G145" s="20"/>
      <c r="H145" s="20"/>
      <c r="I145" s="20"/>
      <c r="J145" s="20"/>
      <c r="K145" s="20"/>
      <c r="L145" s="20"/>
      <c r="M145" s="20"/>
      <c r="N145" s="20"/>
      <c r="O145" s="20"/>
    </row>
    <row r="146" spans="2:15" s="41" customFormat="1">
      <c r="C146" s="22" t="s">
        <v>118</v>
      </c>
      <c r="D146" s="22" t="s">
        <v>129</v>
      </c>
      <c r="E146" s="22" t="s">
        <v>130</v>
      </c>
      <c r="F146" s="22" t="s">
        <v>131</v>
      </c>
      <c r="G146" s="22" t="s">
        <v>132</v>
      </c>
      <c r="H146" s="22" t="s">
        <v>133</v>
      </c>
      <c r="I146" s="22" t="s">
        <v>134</v>
      </c>
      <c r="J146" s="22" t="s">
        <v>135</v>
      </c>
      <c r="K146" s="22" t="s">
        <v>63</v>
      </c>
      <c r="L146" s="22" t="s">
        <v>64</v>
      </c>
      <c r="M146" s="22" t="s">
        <v>65</v>
      </c>
      <c r="N146" s="22" t="s">
        <v>66</v>
      </c>
      <c r="O146" s="22" t="s">
        <v>67</v>
      </c>
    </row>
    <row r="147" spans="2:15" s="41" customFormat="1">
      <c r="B147" s="44" t="s">
        <v>121</v>
      </c>
      <c r="C147" s="20" t="s">
        <v>68</v>
      </c>
      <c r="D147" s="20"/>
      <c r="E147" s="20"/>
      <c r="F147" s="20"/>
      <c r="G147" s="20"/>
      <c r="H147" s="20"/>
      <c r="I147" s="56"/>
      <c r="J147" s="56"/>
      <c r="K147" s="26">
        <f t="shared" ref="K147:O162" ca="1" si="15">K92-K120</f>
        <v>9.8469135802470714E-3</v>
      </c>
      <c r="L147" s="26">
        <f t="shared" ca="1" si="15"/>
        <v>1.8703703703703937E-2</v>
      </c>
      <c r="M147" s="26">
        <f t="shared" ca="1" si="15"/>
        <v>2.8439753086419925E-2</v>
      </c>
      <c r="N147" s="26">
        <f t="shared" ca="1" si="15"/>
        <v>2.8637037037037183E-2</v>
      </c>
      <c r="O147" s="26">
        <f t="shared" ca="1" si="15"/>
        <v>2.797777777777806E-2</v>
      </c>
    </row>
    <row r="148" spans="2:15" s="41" customFormat="1">
      <c r="B148" s="44" t="s">
        <v>121</v>
      </c>
      <c r="C148" s="20" t="s">
        <v>100</v>
      </c>
      <c r="D148" s="20"/>
      <c r="E148" s="20"/>
      <c r="F148" s="20"/>
      <c r="G148" s="20"/>
      <c r="H148" s="20"/>
      <c r="I148" s="56"/>
      <c r="J148" s="56"/>
      <c r="K148" s="26">
        <f t="shared" ca="1" si="15"/>
        <v>9.7190574239303176E-3</v>
      </c>
      <c r="L148" s="26">
        <f t="shared" ca="1" si="15"/>
        <v>1.9112560054907267E-2</v>
      </c>
      <c r="M148" s="26">
        <f t="shared" ca="1" si="15"/>
        <v>2.805467856325787E-2</v>
      </c>
      <c r="N148" s="26">
        <f t="shared" ca="1" si="15"/>
        <v>2.8369709448638744E-2</v>
      </c>
      <c r="O148" s="26">
        <f t="shared" ca="1" si="15"/>
        <v>2.8240905971173513E-2</v>
      </c>
    </row>
    <row r="149" spans="2:15" s="41" customFormat="1">
      <c r="B149" s="44" t="s">
        <v>121</v>
      </c>
      <c r="C149" s="20" t="s">
        <v>101</v>
      </c>
      <c r="D149" s="20"/>
      <c r="E149" s="20"/>
      <c r="F149" s="20"/>
      <c r="G149" s="20"/>
      <c r="H149" s="20"/>
      <c r="I149" s="56"/>
      <c r="J149" s="56"/>
      <c r="K149" s="26">
        <f t="shared" ca="1" si="15"/>
        <v>9.4539813857289837E-3</v>
      </c>
      <c r="L149" s="26">
        <f t="shared" ca="1" si="15"/>
        <v>1.902688728024797E-2</v>
      </c>
      <c r="M149" s="26">
        <f t="shared" ca="1" si="15"/>
        <v>2.8495863495346233E-2</v>
      </c>
      <c r="N149" s="26">
        <f t="shared" ca="1" si="15"/>
        <v>2.7297828335056756E-2</v>
      </c>
      <c r="O149" s="26">
        <f t="shared" ca="1" si="15"/>
        <v>2.7081178903826095E-2</v>
      </c>
    </row>
    <row r="150" spans="2:15" s="41" customFormat="1">
      <c r="B150" s="44" t="s">
        <v>121</v>
      </c>
      <c r="C150" s="20" t="s">
        <v>102</v>
      </c>
      <c r="D150" s="20"/>
      <c r="E150" s="20"/>
      <c r="F150" s="20"/>
      <c r="G150" s="20"/>
      <c r="H150" s="20"/>
      <c r="I150" s="56"/>
      <c r="J150" s="56"/>
      <c r="K150" s="26">
        <f t="shared" ca="1" si="15"/>
        <v>9.1548672566371773E-3</v>
      </c>
      <c r="L150" s="26">
        <f t="shared" ca="1" si="15"/>
        <v>1.90243362831857E-2</v>
      </c>
      <c r="M150" s="26">
        <f t="shared" ca="1" si="15"/>
        <v>2.8440265486725555E-2</v>
      </c>
      <c r="N150" s="26">
        <f t="shared" ca="1" si="15"/>
        <v>2.7612831858407197E-2</v>
      </c>
      <c r="O150" s="26">
        <f t="shared" ca="1" si="15"/>
        <v>2.6210176991150552E-2</v>
      </c>
    </row>
    <row r="151" spans="2:15" s="41" customFormat="1">
      <c r="B151" s="44" t="s">
        <v>121</v>
      </c>
      <c r="C151" s="20" t="s">
        <v>103</v>
      </c>
      <c r="D151" s="20"/>
      <c r="E151" s="20"/>
      <c r="F151" s="20"/>
      <c r="G151" s="20"/>
      <c r="H151" s="20"/>
      <c r="I151" s="56"/>
      <c r="J151" s="56"/>
      <c r="K151" s="26">
        <f t="shared" ca="1" si="15"/>
        <v>9.4614809274496114E-3</v>
      </c>
      <c r="L151" s="26">
        <f t="shared" ca="1" si="15"/>
        <v>1.8554973821989604E-2</v>
      </c>
      <c r="M151" s="26">
        <f t="shared" ca="1" si="15"/>
        <v>2.8733233607579234E-2</v>
      </c>
      <c r="N151" s="26">
        <f t="shared" ca="1" si="15"/>
        <v>2.7550486163051849E-2</v>
      </c>
      <c r="O151" s="26">
        <f t="shared" ca="1" si="15"/>
        <v>2.7949389179755826E-2</v>
      </c>
    </row>
    <row r="152" spans="2:15" s="41" customFormat="1">
      <c r="B152" s="44" t="s">
        <v>121</v>
      </c>
      <c r="C152" s="20" t="s">
        <v>104</v>
      </c>
      <c r="D152" s="20"/>
      <c r="E152" s="20"/>
      <c r="F152" s="20"/>
      <c r="G152" s="20"/>
      <c r="H152" s="20"/>
      <c r="I152" s="56"/>
      <c r="J152" s="56"/>
      <c r="K152" s="26">
        <f t="shared" ca="1" si="15"/>
        <v>9.1210045662100253E-3</v>
      </c>
      <c r="L152" s="26">
        <f t="shared" ca="1" si="15"/>
        <v>1.9349315068493057E-2</v>
      </c>
      <c r="M152" s="26">
        <f t="shared" ca="1" si="15"/>
        <v>2.7780821917808229E-2</v>
      </c>
      <c r="N152" s="26">
        <f t="shared" ca="1" si="15"/>
        <v>2.7376712328767011E-2</v>
      </c>
      <c r="O152" s="26">
        <f t="shared" ca="1" si="15"/>
        <v>2.6986301369863103E-2</v>
      </c>
    </row>
    <row r="153" spans="2:15" s="41" customFormat="1">
      <c r="B153" s="44" t="s">
        <v>121</v>
      </c>
      <c r="C153" s="20" t="s">
        <v>105</v>
      </c>
      <c r="D153" s="20"/>
      <c r="E153" s="20"/>
      <c r="F153" s="20"/>
      <c r="G153" s="20"/>
      <c r="H153" s="20"/>
      <c r="I153" s="56"/>
      <c r="J153" s="56"/>
      <c r="K153" s="26">
        <f t="shared" ca="1" si="15"/>
        <v>9.524737631184374E-3</v>
      </c>
      <c r="L153" s="26">
        <f t="shared" ca="1" si="15"/>
        <v>1.8230884557721205E-2</v>
      </c>
      <c r="M153" s="26">
        <f t="shared" ca="1" si="15"/>
        <v>2.7106946526736689E-2</v>
      </c>
      <c r="N153" s="26">
        <f t="shared" ca="1" si="15"/>
        <v>2.731734132933536E-2</v>
      </c>
      <c r="O153" s="26">
        <f t="shared" ca="1" si="15"/>
        <v>2.7497251374312887E-2</v>
      </c>
    </row>
    <row r="154" spans="2:15" s="41" customFormat="1">
      <c r="B154" s="44" t="s">
        <v>121</v>
      </c>
      <c r="C154" s="20" t="s">
        <v>106</v>
      </c>
      <c r="D154" s="20"/>
      <c r="E154" s="20"/>
      <c r="F154" s="20"/>
      <c r="G154" s="20"/>
      <c r="H154" s="20"/>
      <c r="I154" s="56"/>
      <c r="J154" s="56"/>
      <c r="K154" s="26">
        <f t="shared" ca="1" si="15"/>
        <v>1.0159742942391567E-2</v>
      </c>
      <c r="L154" s="26">
        <f t="shared" ca="1" si="15"/>
        <v>1.8574477851732996E-2</v>
      </c>
      <c r="M154" s="26">
        <f t="shared" ca="1" si="15"/>
        <v>2.8098921276107303E-2</v>
      </c>
      <c r="N154" s="26">
        <f t="shared" ca="1" si="15"/>
        <v>2.8019049804911614E-2</v>
      </c>
      <c r="O154" s="26">
        <f t="shared" ca="1" si="15"/>
        <v>2.7471654808354409E-2</v>
      </c>
    </row>
    <row r="155" spans="2:15" s="41" customFormat="1">
      <c r="B155" s="44" t="s">
        <v>121</v>
      </c>
      <c r="C155" s="20" t="s">
        <v>107</v>
      </c>
      <c r="D155" s="20"/>
      <c r="E155" s="20"/>
      <c r="F155" s="20"/>
      <c r="G155" s="20"/>
      <c r="H155" s="20"/>
      <c r="I155" s="56"/>
      <c r="J155" s="56"/>
      <c r="K155" s="26">
        <f t="shared" ca="1" si="15"/>
        <v>8.9236111111113264E-3</v>
      </c>
      <c r="L155" s="26">
        <f t="shared" ca="1" si="15"/>
        <v>1.7993055555555595E-2</v>
      </c>
      <c r="M155" s="26">
        <f t="shared" ca="1" si="15"/>
        <v>2.7261574074074091E-2</v>
      </c>
      <c r="N155" s="26">
        <f t="shared" ca="1" si="15"/>
        <v>2.7324074074074195E-2</v>
      </c>
      <c r="O155" s="26">
        <f t="shared" ca="1" si="15"/>
        <v>2.6733796296296325E-2</v>
      </c>
    </row>
    <row r="156" spans="2:15" s="41" customFormat="1">
      <c r="B156" s="44" t="s">
        <v>121</v>
      </c>
      <c r="C156" s="20" t="s">
        <v>108</v>
      </c>
      <c r="D156" s="20"/>
      <c r="E156" s="20"/>
      <c r="F156" s="20"/>
      <c r="G156" s="20"/>
      <c r="H156" s="20"/>
      <c r="I156" s="56"/>
      <c r="J156" s="56"/>
      <c r="K156" s="26">
        <f t="shared" ca="1" si="15"/>
        <v>1.0669891172914276E-2</v>
      </c>
      <c r="L156" s="26">
        <f t="shared" ca="1" si="15"/>
        <v>1.9868198307134377E-2</v>
      </c>
      <c r="M156" s="26">
        <f t="shared" ca="1" si="15"/>
        <v>2.9609189842805479E-2</v>
      </c>
      <c r="N156" s="26">
        <f t="shared" ca="1" si="15"/>
        <v>2.9813542926239518E-2</v>
      </c>
      <c r="O156" s="26">
        <f t="shared" ca="1" si="15"/>
        <v>2.9481015719468068E-2</v>
      </c>
    </row>
    <row r="157" spans="2:15" s="41" customFormat="1">
      <c r="B157" s="44" t="s">
        <v>121</v>
      </c>
      <c r="C157" s="20" t="s">
        <v>109</v>
      </c>
      <c r="D157" s="20"/>
      <c r="E157" s="20"/>
      <c r="F157" s="20"/>
      <c r="G157" s="20"/>
      <c r="H157" s="20"/>
      <c r="I157" s="56"/>
      <c r="J157" s="56"/>
      <c r="K157" s="26">
        <f t="shared" ca="1" si="15"/>
        <v>9.2657306292251232E-3</v>
      </c>
      <c r="L157" s="26">
        <f t="shared" ca="1" si="15"/>
        <v>1.8614664586583271E-2</v>
      </c>
      <c r="M157" s="26">
        <f t="shared" ca="1" si="15"/>
        <v>2.8667706708268167E-2</v>
      </c>
      <c r="N157" s="26">
        <f t="shared" ca="1" si="15"/>
        <v>2.8703068122724766E-2</v>
      </c>
      <c r="O157" s="26">
        <f t="shared" ca="1" si="15"/>
        <v>2.8260530421216845E-2</v>
      </c>
    </row>
    <row r="158" spans="2:15" s="41" customFormat="1">
      <c r="B158" s="44" t="s">
        <v>121</v>
      </c>
      <c r="C158" s="20" t="s">
        <v>110</v>
      </c>
      <c r="D158" s="20"/>
      <c r="E158" s="20"/>
      <c r="F158" s="20"/>
      <c r="G158" s="20"/>
      <c r="H158" s="20"/>
      <c r="I158" s="56"/>
      <c r="J158" s="56"/>
      <c r="K158" s="26">
        <f t="shared" ca="1" si="15"/>
        <v>9.4620212075308477E-3</v>
      </c>
      <c r="L158" s="26">
        <f t="shared" ca="1" si="15"/>
        <v>1.8106903267691099E-2</v>
      </c>
      <c r="M158" s="26">
        <f t="shared" ca="1" si="15"/>
        <v>2.7214022938757937E-2</v>
      </c>
      <c r="N158" s="26">
        <f t="shared" ca="1" si="15"/>
        <v>2.6386496429344292E-2</v>
      </c>
      <c r="O158" s="26">
        <f t="shared" ca="1" si="15"/>
        <v>2.6240640553992556E-2</v>
      </c>
    </row>
    <row r="159" spans="2:15" s="41" customFormat="1">
      <c r="B159" s="44" t="s">
        <v>121</v>
      </c>
      <c r="C159" s="20" t="s">
        <v>111</v>
      </c>
      <c r="D159" s="20"/>
      <c r="E159" s="20"/>
      <c r="F159" s="20"/>
      <c r="G159" s="20"/>
      <c r="H159" s="20"/>
      <c r="I159" s="56"/>
      <c r="J159" s="56"/>
      <c r="K159" s="26">
        <f t="shared" ca="1" si="15"/>
        <v>9.3770712046575069E-3</v>
      </c>
      <c r="L159" s="26">
        <f t="shared" ca="1" si="15"/>
        <v>1.8481862964621662E-2</v>
      </c>
      <c r="M159" s="26">
        <f t="shared" ca="1" si="15"/>
        <v>2.8303627407075642E-2</v>
      </c>
      <c r="N159" s="26">
        <f t="shared" ca="1" si="15"/>
        <v>2.8606806986117436E-2</v>
      </c>
      <c r="O159" s="26">
        <f t="shared" ca="1" si="15"/>
        <v>2.8344379758172986E-2</v>
      </c>
    </row>
    <row r="160" spans="2:15" s="41" customFormat="1">
      <c r="B160" s="44" t="s">
        <v>121</v>
      </c>
      <c r="C160" s="20" t="s">
        <v>112</v>
      </c>
      <c r="D160" s="20"/>
      <c r="E160" s="20"/>
      <c r="F160" s="20"/>
      <c r="G160" s="20"/>
      <c r="H160" s="20"/>
      <c r="I160" s="56"/>
      <c r="J160" s="56"/>
      <c r="K160" s="26">
        <f t="shared" ca="1" si="15"/>
        <v>1.0026791694574638E-2</v>
      </c>
      <c r="L160" s="26">
        <f t="shared" ca="1" si="15"/>
        <v>2.0164768921634203E-2</v>
      </c>
      <c r="M160" s="26">
        <f t="shared" ca="1" si="15"/>
        <v>3.0037954900647527E-2</v>
      </c>
      <c r="N160" s="26">
        <f t="shared" ca="1" si="15"/>
        <v>2.943313239562384E-2</v>
      </c>
      <c r="O160" s="26">
        <f t="shared" ca="1" si="15"/>
        <v>2.9656619781200953E-2</v>
      </c>
    </row>
    <row r="161" spans="1:15" s="41" customFormat="1">
      <c r="B161" s="44" t="s">
        <v>121</v>
      </c>
      <c r="C161" s="20" t="s">
        <v>113</v>
      </c>
      <c r="D161" s="20"/>
      <c r="E161" s="20"/>
      <c r="F161" s="20"/>
      <c r="G161" s="20"/>
      <c r="H161" s="20"/>
      <c r="I161" s="56"/>
      <c r="J161" s="56"/>
      <c r="K161" s="26">
        <f t="shared" ca="1" si="15"/>
        <v>9.9986397642258112E-3</v>
      </c>
      <c r="L161" s="26">
        <f t="shared" ca="1" si="15"/>
        <v>1.8621627748809655E-2</v>
      </c>
      <c r="M161" s="26">
        <f t="shared" ca="1" si="15"/>
        <v>2.7821809113579649E-2</v>
      </c>
      <c r="N161" s="26">
        <f t="shared" ca="1" si="15"/>
        <v>2.6328496939469592E-2</v>
      </c>
      <c r="O161" s="26">
        <f t="shared" ca="1" si="15"/>
        <v>2.5580593969621424E-2</v>
      </c>
    </row>
    <row r="162" spans="1:15" s="41" customFormat="1">
      <c r="B162" s="44" t="s">
        <v>121</v>
      </c>
      <c r="C162" s="20" t="s">
        <v>114</v>
      </c>
      <c r="D162" s="20"/>
      <c r="E162" s="20"/>
      <c r="F162" s="20"/>
      <c r="G162" s="20"/>
      <c r="H162" s="20"/>
      <c r="I162" s="56"/>
      <c r="J162" s="56"/>
      <c r="K162" s="26">
        <f t="shared" ca="1" si="15"/>
        <v>9.6916752312435697E-3</v>
      </c>
      <c r="L162" s="26">
        <f t="shared" ca="1" si="15"/>
        <v>2.0083761562178937E-2</v>
      </c>
      <c r="M162" s="26">
        <f t="shared" ca="1" si="15"/>
        <v>2.9766187050359823E-2</v>
      </c>
      <c r="N162" s="26">
        <f t="shared" ca="1" si="15"/>
        <v>3.0483042137718578E-2</v>
      </c>
      <c r="O162" s="26">
        <f t="shared" ca="1" si="15"/>
        <v>3.0190647482014405E-2</v>
      </c>
    </row>
    <row r="163" spans="1:15" s="41" customFormat="1">
      <c r="B163" s="44" t="s">
        <v>121</v>
      </c>
      <c r="C163" s="20" t="s">
        <v>115</v>
      </c>
      <c r="D163" s="20"/>
      <c r="E163" s="20"/>
      <c r="F163" s="20"/>
      <c r="G163" s="20"/>
      <c r="H163" s="20"/>
      <c r="I163" s="56"/>
      <c r="J163" s="56"/>
      <c r="K163" s="26">
        <f t="shared" ref="K163:O163" ca="1" si="16">K108-K136</f>
        <v>8.6621923937362649E-3</v>
      </c>
      <c r="L163" s="26">
        <f t="shared" ca="1" si="16"/>
        <v>1.8395973154362769E-2</v>
      </c>
      <c r="M163" s="26">
        <f t="shared" ca="1" si="16"/>
        <v>2.6651006711409589E-2</v>
      </c>
      <c r="N163" s="26">
        <f t="shared" ca="1" si="16"/>
        <v>2.6662192393736142E-2</v>
      </c>
      <c r="O163" s="26">
        <f t="shared" ca="1" si="16"/>
        <v>2.5852348993288699E-2</v>
      </c>
    </row>
    <row r="164" spans="1:15" s="41" customFormat="1">
      <c r="C164" s="22" t="s">
        <v>119</v>
      </c>
      <c r="D164" s="20"/>
      <c r="E164" s="20"/>
      <c r="F164" s="20"/>
      <c r="G164" s="20"/>
      <c r="H164" s="20"/>
      <c r="I164" s="20"/>
      <c r="J164" s="20"/>
      <c r="K164" s="20"/>
      <c r="L164" s="20"/>
      <c r="M164" s="20"/>
      <c r="N164" s="20"/>
      <c r="O164" s="20"/>
    </row>
    <row r="165" spans="1:15" s="41" customFormat="1">
      <c r="B165" s="44" t="s">
        <v>121</v>
      </c>
      <c r="C165" s="20" t="s">
        <v>102</v>
      </c>
      <c r="D165" s="20"/>
      <c r="E165" s="20"/>
      <c r="F165" s="20"/>
      <c r="G165" s="20"/>
      <c r="H165" s="20"/>
      <c r="I165" s="56"/>
      <c r="J165" s="56"/>
      <c r="K165" s="26">
        <f t="shared" ref="K165:O166" ca="1" si="17">K110-K138</f>
        <v>1.0455002284147957E-2</v>
      </c>
      <c r="L165" s="26">
        <f t="shared" ca="1" si="17"/>
        <v>2.0020100502512576E-2</v>
      </c>
      <c r="M165" s="26">
        <f t="shared" ca="1" si="17"/>
        <v>3.0030607583371415E-2</v>
      </c>
      <c r="N165" s="26">
        <f t="shared" ca="1" si="17"/>
        <v>2.8192782092279642E-2</v>
      </c>
      <c r="O165" s="26">
        <f t="shared" ca="1" si="17"/>
        <v>2.869620831429881E-2</v>
      </c>
    </row>
    <row r="166" spans="1:15" s="41" customFormat="1">
      <c r="B166" s="44" t="s">
        <v>121</v>
      </c>
      <c r="C166" s="20" t="s">
        <v>114</v>
      </c>
      <c r="D166" s="20"/>
      <c r="E166" s="20"/>
      <c r="F166" s="20"/>
      <c r="G166" s="20"/>
      <c r="H166" s="20"/>
      <c r="I166" s="56"/>
      <c r="J166" s="56"/>
      <c r="K166" s="26">
        <f t="shared" ca="1" si="17"/>
        <v>9.8967842323650218E-3</v>
      </c>
      <c r="L166" s="26">
        <f t="shared" ca="1" si="17"/>
        <v>2.1119294605809157E-2</v>
      </c>
      <c r="M166" s="26">
        <f t="shared" ca="1" si="17"/>
        <v>3.1825726141078897E-2</v>
      </c>
      <c r="N166" s="26">
        <f t="shared" ca="1" si="17"/>
        <v>3.0642634854771682E-2</v>
      </c>
      <c r="O166" s="26">
        <f t="shared" ca="1" si="17"/>
        <v>3.0232883817427388E-2</v>
      </c>
    </row>
    <row r="167" spans="1:15" s="41" customFormat="1">
      <c r="C167" s="22" t="s">
        <v>120</v>
      </c>
      <c r="D167" s="20"/>
      <c r="E167" s="20"/>
      <c r="F167" s="20"/>
      <c r="G167" s="20"/>
      <c r="H167" s="20"/>
      <c r="I167" s="20"/>
      <c r="J167" s="20"/>
      <c r="K167" s="20"/>
      <c r="L167" s="20"/>
      <c r="M167" s="20"/>
      <c r="N167" s="20"/>
      <c r="O167" s="20"/>
    </row>
    <row r="168" spans="1:15" s="41" customFormat="1">
      <c r="B168" s="44" t="s">
        <v>121</v>
      </c>
      <c r="C168" s="20" t="s">
        <v>102</v>
      </c>
      <c r="D168" s="20"/>
      <c r="E168" s="20"/>
      <c r="F168" s="20"/>
      <c r="G168" s="20"/>
      <c r="H168" s="20"/>
      <c r="I168" s="56"/>
      <c r="J168" s="56"/>
      <c r="K168" s="26">
        <f t="shared" ref="K168:O169" ca="1" si="18">K113-K141</f>
        <v>9.5239107332626832E-3</v>
      </c>
      <c r="L168" s="26">
        <f t="shared" ca="1" si="18"/>
        <v>1.8588735387885261E-2</v>
      </c>
      <c r="M168" s="26">
        <f t="shared" ca="1" si="18"/>
        <v>2.7155154091392214E-2</v>
      </c>
      <c r="N168" s="26">
        <f t="shared" ca="1" si="18"/>
        <v>2.7153028692880041E-2</v>
      </c>
      <c r="O168" s="26">
        <f t="shared" ca="1" si="18"/>
        <v>2.5883103081827952E-2</v>
      </c>
    </row>
    <row r="169" spans="1:15" s="41" customFormat="1">
      <c r="B169" s="44" t="s">
        <v>121</v>
      </c>
      <c r="C169" s="20" t="s">
        <v>114</v>
      </c>
      <c r="D169" s="20"/>
      <c r="E169" s="20"/>
      <c r="F169" s="20"/>
      <c r="G169" s="20"/>
      <c r="H169" s="20"/>
      <c r="I169" s="56"/>
      <c r="J169" s="56"/>
      <c r="K169" s="26">
        <f t="shared" ca="1" si="18"/>
        <v>8.4152856789513897E-3</v>
      </c>
      <c r="L169" s="26">
        <f t="shared" ca="1" si="18"/>
        <v>1.8463269849122124E-2</v>
      </c>
      <c r="M169" s="26">
        <f t="shared" ca="1" si="18"/>
        <v>2.7173880781597826E-2</v>
      </c>
      <c r="N169" s="26">
        <f t="shared" ca="1" si="18"/>
        <v>2.7250556517437657E-2</v>
      </c>
      <c r="O169" s="26">
        <f t="shared" ca="1" si="18"/>
        <v>2.7327232253277364E-2</v>
      </c>
    </row>
    <row r="170" spans="1:15" s="41" customFormat="1">
      <c r="A170" s="20"/>
      <c r="B170" s="20"/>
      <c r="C170" s="20"/>
      <c r="D170" s="20"/>
      <c r="E170" s="20"/>
      <c r="F170" s="20"/>
      <c r="G170" s="20"/>
      <c r="H170" s="20"/>
      <c r="I170" s="20"/>
      <c r="J170" s="20"/>
      <c r="K170" s="26"/>
      <c r="L170" s="20"/>
      <c r="M170" s="20"/>
      <c r="N170" s="20"/>
      <c r="O170" s="20"/>
    </row>
    <row r="171" spans="1:15" s="41" customFormat="1">
      <c r="A171" s="20"/>
      <c r="B171" s="20"/>
      <c r="C171" s="20"/>
      <c r="D171" s="20"/>
      <c r="E171" s="20"/>
      <c r="F171" s="20"/>
      <c r="G171" s="20"/>
      <c r="H171" s="20"/>
      <c r="I171" s="20"/>
      <c r="J171" s="20"/>
      <c r="K171" s="20"/>
      <c r="L171" s="20"/>
      <c r="M171" s="20"/>
      <c r="N171" s="20"/>
      <c r="O171" s="20"/>
    </row>
    <row r="172" spans="1:15" s="41" customFormat="1">
      <c r="A172" s="20"/>
      <c r="B172" s="20"/>
      <c r="C172" s="20"/>
      <c r="D172" s="20"/>
      <c r="E172" s="20"/>
      <c r="F172" s="20"/>
      <c r="G172" s="20"/>
      <c r="H172" s="20"/>
      <c r="I172" s="20"/>
      <c r="J172" s="20"/>
      <c r="K172" s="20"/>
      <c r="L172" s="20"/>
      <c r="M172" s="20"/>
      <c r="N172" s="20"/>
      <c r="O172" s="20"/>
    </row>
    <row r="173" spans="1:15" s="41" customFormat="1">
      <c r="A173" s="20"/>
      <c r="B173" s="20"/>
      <c r="C173" s="20"/>
      <c r="D173" s="20"/>
      <c r="E173" s="20"/>
      <c r="F173" s="20"/>
      <c r="G173" s="20"/>
      <c r="H173" s="20"/>
      <c r="I173" s="20"/>
      <c r="J173" s="20"/>
      <c r="K173" s="20"/>
      <c r="L173" s="20"/>
      <c r="M173" s="20"/>
      <c r="N173" s="20"/>
      <c r="O173" s="20"/>
    </row>
    <row r="174" spans="1:15" s="38" customFormat="1" ht="14.25" customHeight="1">
      <c r="A174" s="38" t="s">
        <v>57</v>
      </c>
    </row>
  </sheetData>
  <pageMargins left="0.7" right="0.7" top="0.75" bottom="0.75" header="0.3" footer="0.3"/>
  <pageSetup paperSize="9" scale="89" fitToHeight="0" orientation="landscape" r:id="rId1"/>
  <headerFooter>
    <oddHeader>&amp;L&amp;F&amp;C&amp;A&amp;ROFFICIAL</oddHeader>
    <oddFooter>&amp;LPrinted on &amp;D at &amp;T&amp;CPage &amp;P of &amp;N&amp;ROfwat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4DD18A57545C43AA1544940FC64A16" ma:contentTypeVersion="13" ma:contentTypeDescription="Create a new document." ma:contentTypeScope="" ma:versionID="711eea6f244daca95eee90af638bb483">
  <xsd:schema xmlns:xsd="http://www.w3.org/2001/XMLSchema" xmlns:xs="http://www.w3.org/2001/XMLSchema" xmlns:p="http://schemas.microsoft.com/office/2006/metadata/properties" xmlns:ns2="d7bd4f93-9d1b-43f6-a282-57fc91a0d152" xmlns:ns3="71c95305-930c-4d63-9794-2d644343057c" targetNamespace="http://schemas.microsoft.com/office/2006/metadata/properties" ma:root="true" ma:fieldsID="652b9c51277bfa61e474c747073b762a" ns2:_="" ns3:_="">
    <xsd:import namespace="d7bd4f93-9d1b-43f6-a282-57fc91a0d152"/>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bd4f93-9d1b-43f6-a282-57fc91a0d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1c95305-930c-4d63-9794-2d644343057c" xsi:nil="true"/>
    <lcf76f155ced4ddcb4097134ff3c332f xmlns="d7bd4f93-9d1b-43f6-a282-57fc91a0d15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4CF6930-FBAB-4649-ADCC-DFEED47A8C47}"/>
</file>

<file path=customXml/itemProps2.xml><?xml version="1.0" encoding="utf-8"?>
<ds:datastoreItem xmlns:ds="http://schemas.openxmlformats.org/officeDocument/2006/customXml" ds:itemID="{81E080FC-D8B6-4161-90DF-B837F2004EBD}"/>
</file>

<file path=customXml/itemProps3.xml><?xml version="1.0" encoding="utf-8"?>
<ds:datastoreItem xmlns:ds="http://schemas.openxmlformats.org/officeDocument/2006/customXml" ds:itemID="{FAB95CCC-5154-49E8-A0DC-76AAA5D95DE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S-Jones</dc:creator>
  <cp:keywords/>
  <dc:description/>
  <cp:lastModifiedBy/>
  <cp:revision/>
  <dcterms:created xsi:type="dcterms:W3CDTF">2024-03-15T11:54:56Z</dcterms:created>
  <dcterms:modified xsi:type="dcterms:W3CDTF">2026-04-07T08:50:54Z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0x010100764DD18A57545C43AA1544940FC64A16</vt:lpwstr>
  </property>
</Properties>
</file>