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fileSharing readOnlyRecommended="1"/>
  <workbookPr/>
  <mc:AlternateContent xmlns:mc="http://schemas.openxmlformats.org/markup-compatibility/2006">
    <mc:Choice Requires="x15">
      <x15ac:absPath xmlns:x15ac="http://schemas.microsoft.com/office/spreadsheetml/2010/11/ac" url="https://ofwat.sharepoint.com/sites/ofw-pr24/PostFD phase/Outcomes/ODI rates and risk/Post CMA model updates/Finalised models/"/>
    </mc:Choice>
  </mc:AlternateContent>
  <xr:revisionPtr revIDLastSave="0" documentId="8_{9FE39E53-B0D7-4ED4-8873-1DD2DDB7AE37}" xr6:coauthVersionLast="47" xr6:coauthVersionMax="47" xr10:uidLastSave="{00000000-0000-0000-0000-000000000000}"/>
  <bookViews>
    <workbookView xWindow="-120" yWindow="-120" windowWidth="24540" windowHeight="16080" tabRatio="742" firstSheet="1" activeTab="1" xr2:uid="{446D8F7A-2265-4CBF-8A90-E158E897D26B}"/>
  </bookViews>
  <sheets>
    <sheet name="CLEAR_SHEET" sheetId="29" state="hidden" r:id="rId1"/>
    <sheet name="Cover" sheetId="25" r:id="rId2"/>
    <sheet name="Change Log" sheetId="28" r:id="rId3"/>
    <sheet name="Conceptual Model" sheetId="18" r:id="rId4"/>
    <sheet name="F_Inputs" sheetId="26" r:id="rId5"/>
    <sheet name="Inp_Data" sheetId="19" r:id="rId6"/>
    <sheet name="PCL" sheetId="24" r:id="rId7"/>
    <sheet name="InpC" sheetId="2" r:id="rId8"/>
    <sheet name="Inp_RCV" sheetId="23" r:id="rId9"/>
    <sheet name="InpOverride" sheetId="20" r:id="rId10"/>
    <sheet name="Performance_modelled" sheetId="4" r:id="rId11"/>
    <sheet name="RCV" sheetId="5" r:id="rId12"/>
    <sheet name="Performance_Analysis" sheetId="7" r:id="rId13"/>
    <sheet name="ODI rate" sheetId="8" r:id="rId14"/>
    <sheet name="F_Outputs" sheetId="21" r:id="rId15"/>
  </sheets>
  <definedNames>
    <definedName name="____net1" localSheetId="2" hidden="1">{"NET",#N/A,FALSE,"401C11"}</definedName>
    <definedName name="____net1" localSheetId="1" hidden="1">{"NET",#N/A,FALSE,"401C11"}</definedName>
    <definedName name="____net1" localSheetId="8" hidden="1">{"NET",#N/A,FALSE,"401C11"}</definedName>
    <definedName name="____net1" localSheetId="13" hidden="1">{"NET",#N/A,FALSE,"401C11"}</definedName>
    <definedName name="____net1" localSheetId="12" hidden="1">{"NET",#N/A,FALSE,"401C11"}</definedName>
    <definedName name="____net1" localSheetId="11" hidden="1">{"NET",#N/A,FALSE,"401C11"}</definedName>
    <definedName name="____net1" hidden="1">{"NET",#N/A,FALSE,"401C11"}</definedName>
    <definedName name="__123Graph_A" localSheetId="1" hidden="1">#REF!</definedName>
    <definedName name="__123Graph_A" localSheetId="8" hidden="1">#REF!</definedName>
    <definedName name="__123Graph_A" hidden="1">#REF!</definedName>
    <definedName name="__123Graph_B" localSheetId="1" hidden="1">#REF!</definedName>
    <definedName name="__123Graph_B" localSheetId="8" hidden="1">#REF!</definedName>
    <definedName name="__123Graph_B" hidden="1">#REF!</definedName>
    <definedName name="__123Graph_C" localSheetId="1" hidden="1">#REF!</definedName>
    <definedName name="__123Graph_C" localSheetId="8" hidden="1">#REF!</definedName>
    <definedName name="__123Graph_C" hidden="1">#REF!</definedName>
    <definedName name="__123Graph_X" localSheetId="1" hidden="1">#REF!</definedName>
    <definedName name="__123Graph_X" localSheetId="8" hidden="1">#REF!</definedName>
    <definedName name="__123Graph_X" hidden="1">#REF!</definedName>
    <definedName name="__net1" localSheetId="2" hidden="1">{"NET",#N/A,FALSE,"401C11"}</definedName>
    <definedName name="__net1" localSheetId="1" hidden="1">{"NET",#N/A,FALSE,"401C11"}</definedName>
    <definedName name="__net1" localSheetId="8" hidden="1">{"NET",#N/A,FALSE,"401C11"}</definedName>
    <definedName name="__net1" localSheetId="13" hidden="1">{"NET",#N/A,FALSE,"401C11"}</definedName>
    <definedName name="__net1" localSheetId="12" hidden="1">{"NET",#N/A,FALSE,"401C11"}</definedName>
    <definedName name="__net1" localSheetId="11" hidden="1">{"NET",#N/A,FALSE,"401C11"}</definedName>
    <definedName name="__net1" hidden="1">{"NET",#N/A,FALSE,"401C11"}</definedName>
    <definedName name="_1___Data_table_for_graph___Leakage___AR4__AR3__AR2__AR1_and_Ofwat_leakage_targets" localSheetId="1">#REF!</definedName>
    <definedName name="_1___Data_table_for_graph___Leakage___AR4__AR3__AR2__AR1_and_Ofwat_leakage_targets">#REF!</definedName>
    <definedName name="_1__Data_table_for_graph___meter_penetration___AR4__AR3__AR2__and_AR1" localSheetId="1">#REF!</definedName>
    <definedName name="_1__Data_table_for_graph___meter_penetration___AR4__AR3__AR2__and_AR1">#REF!</definedName>
    <definedName name="_1__Graph___meter_penetration___AR4__AR3__AR2__and_AR1" localSheetId="1">#REF!</definedName>
    <definedName name="_1__Graph___meter_penetration___AR4__AR3__AR2__and_AR1">#REF!</definedName>
    <definedName name="_1_0__123Grap" localSheetId="1" hidden="1">#REF!</definedName>
    <definedName name="_1_0__123Grap" localSheetId="8" hidden="1">#REF!</definedName>
    <definedName name="_1_0__123Grap" hidden="1">#REF!</definedName>
    <definedName name="_1_123Grap" localSheetId="1" hidden="1">#REF!</definedName>
    <definedName name="_1_123Grap" localSheetId="8" hidden="1">#REF!</definedName>
    <definedName name="_1_123Grap" hidden="1">#REF!</definedName>
    <definedName name="_123Graph_F" localSheetId="1" hidden="1">#REF!</definedName>
    <definedName name="_123Graph_F" localSheetId="8" hidden="1">#REF!</definedName>
    <definedName name="_123Graph_F" hidden="1">#REF!</definedName>
    <definedName name="_2__Graph___Leakage_AR4__AR3__AR2__AR1_and_Ofwat_leakage_targets" localSheetId="1">#REF!</definedName>
    <definedName name="_2__Graph___Leakage_AR4__AR3__AR2__AR1_and_Ofwat_leakage_targets">#REF!</definedName>
    <definedName name="_2__Graph___meter_penetration___AR4__AR3__AR2__and_AR1" localSheetId="1">#REF!</definedName>
    <definedName name="_2__Graph___meter_penetration___AR4__AR3__AR2__and_AR1">#REF!</definedName>
    <definedName name="_2_0__123Grap" localSheetId="1" hidden="1">#REF!</definedName>
    <definedName name="_2_0__123Grap" localSheetId="8" hidden="1">#REF!</definedName>
    <definedName name="_2_0__123Grap" hidden="1">#REF!</definedName>
    <definedName name="_2_123Grap" localSheetId="1" hidden="1">#REF!</definedName>
    <definedName name="_2_123Grap" localSheetId="8" hidden="1">#REF!</definedName>
    <definedName name="_2_123Grap" hidden="1">#REF!</definedName>
    <definedName name="_3__Table_of_Leakage__Ml_d__percent_change_since_AR3__AR2__AR1" localSheetId="1">#REF!</definedName>
    <definedName name="_3__Table_of_Leakage__Ml_d__percent_change_since_AR3__AR2__AR1">#REF!</definedName>
    <definedName name="_3__Table_of_meter_penetration_percent_change_since_AR3__AR2_and_AR1" localSheetId="1">#REF!</definedName>
    <definedName name="_3__Table_of_meter_penetration_percent_change_since_AR3__AR2_and_AR1">#REF!</definedName>
    <definedName name="_3_0_S" localSheetId="1" hidden="1">#REF!</definedName>
    <definedName name="_3_0_S" localSheetId="8" hidden="1">#REF!</definedName>
    <definedName name="_3_0_S" hidden="1">#REF!</definedName>
    <definedName name="_3_123Grap" localSheetId="1" hidden="1">#REF!</definedName>
    <definedName name="_3_123Grap" localSheetId="8" hidden="1">#REF!</definedName>
    <definedName name="_3_123Grap" hidden="1">#REF!</definedName>
    <definedName name="_34_123Grap" localSheetId="1" hidden="1">#REF!</definedName>
    <definedName name="_34_123Grap" localSheetId="8" hidden="1">#REF!</definedName>
    <definedName name="_34_123Grap" hidden="1">#REF!</definedName>
    <definedName name="_42S" localSheetId="1" hidden="1">#REF!</definedName>
    <definedName name="_42S" localSheetId="8" hidden="1">#REF!</definedName>
    <definedName name="_42S" hidden="1">#REF!</definedName>
    <definedName name="_4S" localSheetId="1" hidden="1">#REF!</definedName>
    <definedName name="_4S" localSheetId="8" hidden="1">#REF!</definedName>
    <definedName name="_4S" hidden="1">#REF!</definedName>
    <definedName name="_5_0__123Grap" localSheetId="1" hidden="1">#REF!</definedName>
    <definedName name="_5_0__123Grap" localSheetId="8" hidden="1">#REF!</definedName>
    <definedName name="_5_0__123Grap" hidden="1">#REF!</definedName>
    <definedName name="_6_0_S" localSheetId="1" hidden="1">#REF!</definedName>
    <definedName name="_6_0_S" localSheetId="8" hidden="1">#REF!</definedName>
    <definedName name="_6_0_S" hidden="1">#REF!</definedName>
    <definedName name="_6_123Grap" localSheetId="1" hidden="1">#REF!</definedName>
    <definedName name="_6_123Grap" localSheetId="8" hidden="1">#REF!</definedName>
    <definedName name="_6_123Grap" hidden="1">#REF!</definedName>
    <definedName name="_8_123Grap" localSheetId="1" hidden="1">#REF!</definedName>
    <definedName name="_8_123Grap" localSheetId="8" hidden="1">#REF!</definedName>
    <definedName name="_8_123Grap" hidden="1">#REF!</definedName>
    <definedName name="_8S" localSheetId="1" hidden="1">#REF!</definedName>
    <definedName name="_8S" localSheetId="8"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localSheetId="1" hidden="1">#REF!</definedName>
    <definedName name="_Fill" localSheetId="8" hidden="1">#REF!</definedName>
    <definedName name="_Fill" hidden="1">#REF!</definedName>
    <definedName name="_Key1" localSheetId="1" hidden="1">#REF!</definedName>
    <definedName name="_Key1" localSheetId="8" hidden="1">#REF!</definedName>
    <definedName name="_Key1" hidden="1">#REF!</definedName>
    <definedName name="_Key2" localSheetId="1" hidden="1">#REF!</definedName>
    <definedName name="_Key2" localSheetId="8" hidden="1">#REF!</definedName>
    <definedName name="_Key2" hidden="1">#REF!</definedName>
    <definedName name="_net1" localSheetId="2" hidden="1">{"NET",#N/A,FALSE,"401C11"}</definedName>
    <definedName name="_net1" localSheetId="1" hidden="1">{"NET",#N/A,FALSE,"401C11"}</definedName>
    <definedName name="_net1" localSheetId="8" hidden="1">{"NET",#N/A,FALSE,"401C11"}</definedName>
    <definedName name="_net1" localSheetId="13" hidden="1">{"NET",#N/A,FALSE,"401C11"}</definedName>
    <definedName name="_net1" localSheetId="12" hidden="1">{"NET",#N/A,FALSE,"401C11"}</definedName>
    <definedName name="_net1" localSheetId="11" hidden="1">{"NET",#N/A,FALSE,"401C11"}</definedName>
    <definedName name="_net1" hidden="1">{"NET",#N/A,FALSE,"401C11"}</definedName>
    <definedName name="_Order1">255</definedName>
    <definedName name="_Order2">255</definedName>
    <definedName name="_Sort" localSheetId="1" hidden="1">#REF!</definedName>
    <definedName name="_Sort" localSheetId="8" hidden="1">#REF!</definedName>
    <definedName name="_Sort" hidden="1">#REF!</definedName>
    <definedName name="a" localSheetId="2" hidden="1">{"CHARGE",#N/A,FALSE,"401C11"}</definedName>
    <definedName name="a" localSheetId="1" hidden="1">{"CHARGE",#N/A,FALSE,"401C11"}</definedName>
    <definedName name="a" localSheetId="8" hidden="1">{"CHARGE",#N/A,FALSE,"401C11"}</definedName>
    <definedName name="a" localSheetId="13" hidden="1">{"CHARGE",#N/A,FALSE,"401C11"}</definedName>
    <definedName name="a" localSheetId="12" hidden="1">{"CHARGE",#N/A,FALSE,"401C11"}</definedName>
    <definedName name="a" localSheetId="11" hidden="1">{"CHARGE",#N/A,FALSE,"401C11"}</definedName>
    <definedName name="a" hidden="1">{"CHARGE",#N/A,FALSE,"401C11"}</definedName>
    <definedName name="aa" localSheetId="2" hidden="1">{"CHARGE",#N/A,FALSE,"401C11"}</definedName>
    <definedName name="aa" localSheetId="1" hidden="1">{"CHARGE",#N/A,FALSE,"401C11"}</definedName>
    <definedName name="aa" localSheetId="8" hidden="1">{"CHARGE",#N/A,FALSE,"401C11"}</definedName>
    <definedName name="aa" localSheetId="13" hidden="1">{"CHARGE",#N/A,FALSE,"401C11"}</definedName>
    <definedName name="aa" localSheetId="12" hidden="1">{"CHARGE",#N/A,FALSE,"401C11"}</definedName>
    <definedName name="aa" localSheetId="11" hidden="1">{"CHARGE",#N/A,FALSE,"401C11"}</definedName>
    <definedName name="aa" hidden="1">{"CHARGE",#N/A,FALSE,"401C11"}</definedName>
    <definedName name="aaa" localSheetId="2" hidden="1">{"CHARGE",#N/A,FALSE,"401C11"}</definedName>
    <definedName name="aaa" localSheetId="1" hidden="1">{"CHARGE",#N/A,FALSE,"401C11"}</definedName>
    <definedName name="aaa" localSheetId="8" hidden="1">{"CHARGE",#N/A,FALSE,"401C11"}</definedName>
    <definedName name="aaa" localSheetId="13" hidden="1">{"CHARGE",#N/A,FALSE,"401C11"}</definedName>
    <definedName name="aaa" localSheetId="12" hidden="1">{"CHARGE",#N/A,FALSE,"401C11"}</definedName>
    <definedName name="aaa" localSheetId="11" hidden="1">{"CHARGE",#N/A,FALSE,"401C11"}</definedName>
    <definedName name="aaa" hidden="1">{"CHARGE",#N/A,FALSE,"401C11"}</definedName>
    <definedName name="aaaa" localSheetId="2" hidden="1">{"CHARGE",#N/A,FALSE,"401C11"}</definedName>
    <definedName name="aaaa" localSheetId="1" hidden="1">{"CHARGE",#N/A,FALSE,"401C11"}</definedName>
    <definedName name="aaaa" localSheetId="8" hidden="1">{"CHARGE",#N/A,FALSE,"401C11"}</definedName>
    <definedName name="aaaa" localSheetId="13" hidden="1">{"CHARGE",#N/A,FALSE,"401C11"}</definedName>
    <definedName name="aaaa" localSheetId="12" hidden="1">{"CHARGE",#N/A,FALSE,"401C11"}</definedName>
    <definedName name="aaaa" localSheetId="11" hidden="1">{"CHARGE",#N/A,FALSE,"401C11"}</definedName>
    <definedName name="aaaa" hidden="1">{"CHARGE",#N/A,FALSE,"401C11"}</definedName>
    <definedName name="abc" localSheetId="2" hidden="1">{"NET",#N/A,FALSE,"401C11"}</definedName>
    <definedName name="abc" localSheetId="1" hidden="1">{"NET",#N/A,FALSE,"401C11"}</definedName>
    <definedName name="abc" localSheetId="8" hidden="1">{"NET",#N/A,FALSE,"401C11"}</definedName>
    <definedName name="abc" localSheetId="13" hidden="1">{"NET",#N/A,FALSE,"401C11"}</definedName>
    <definedName name="abc" localSheetId="12" hidden="1">{"NET",#N/A,FALSE,"401C11"}</definedName>
    <definedName name="abc" localSheetId="11" hidden="1">{"NET",#N/A,FALSE,"401C11"}</definedName>
    <definedName name="abc" hidden="1">{"NET",#N/A,FALSE,"401C11"}</definedName>
    <definedName name="Actuals_Old" localSheetId="1">#REF!</definedName>
    <definedName name="Actuals_Old">#REF!</definedName>
    <definedName name="adbr" localSheetId="2" hidden="1">{"CHARGE",#N/A,FALSE,"401C11"}</definedName>
    <definedName name="adbr" localSheetId="1" hidden="1">{"CHARGE",#N/A,FALSE,"401C11"}</definedName>
    <definedName name="adbr" localSheetId="8" hidden="1">{"CHARGE",#N/A,FALSE,"401C11"}</definedName>
    <definedName name="adbr" localSheetId="13" hidden="1">{"CHARGE",#N/A,FALSE,"401C11"}</definedName>
    <definedName name="adbr" localSheetId="12" hidden="1">{"CHARGE",#N/A,FALSE,"401C11"}</definedName>
    <definedName name="adbr" localSheetId="11" hidden="1">{"CHARGE",#N/A,FALSE,"401C11"}</definedName>
    <definedName name="adbr" hidden="1">{"CHARGE",#N/A,FALSE,"401C11"}</definedName>
    <definedName name="AddRWD" localSheetId="1">#REF!</definedName>
    <definedName name="AddRWD">#REF!</definedName>
    <definedName name="AddRWD2" localSheetId="1">#REF!</definedName>
    <definedName name="AddRWD2">#REF!</definedName>
    <definedName name="AddRWDI" localSheetId="1">#REF!</definedName>
    <definedName name="AddRWDI">#REF!</definedName>
    <definedName name="AddSC" localSheetId="1">#REF!</definedName>
    <definedName name="AddSC">#REF!</definedName>
    <definedName name="AddSC2" localSheetId="1">#REF!</definedName>
    <definedName name="AddSC2">#REF!</definedName>
    <definedName name="AddSCI" localSheetId="1">#REF!</definedName>
    <definedName name="AddSCI">#REF!</definedName>
    <definedName name="AddSLD" localSheetId="1">#REF!</definedName>
    <definedName name="AddSLD">#REF!</definedName>
    <definedName name="AddSLD2" localSheetId="1">#REF!</definedName>
    <definedName name="AddSLD2">#REF!</definedName>
    <definedName name="AddSLDI" localSheetId="1">#REF!</definedName>
    <definedName name="AddSLDI">#REF!</definedName>
    <definedName name="AddSLT" localSheetId="1">#REF!</definedName>
    <definedName name="AddSLT">#REF!</definedName>
    <definedName name="AddSLT2" localSheetId="1">#REF!</definedName>
    <definedName name="AddSLT2">#REF!</definedName>
    <definedName name="AddSLTI" localSheetId="1">#REF!</definedName>
    <definedName name="AddSLTI">#REF!</definedName>
    <definedName name="AddST" localSheetId="1">#REF!</definedName>
    <definedName name="AddST">#REF!</definedName>
    <definedName name="AddST2" localSheetId="1">#REF!</definedName>
    <definedName name="AddST2">#REF!</definedName>
    <definedName name="AddSTI" localSheetId="1">#REF!</definedName>
    <definedName name="AddSTI">#REF!</definedName>
    <definedName name="AddTWD" localSheetId="1">#REF!</definedName>
    <definedName name="AddTWD">#REF!</definedName>
    <definedName name="AddTWI" localSheetId="1">#REF!</definedName>
    <definedName name="AddTWI">#REF!</definedName>
    <definedName name="AddWR" localSheetId="1">#REF!</definedName>
    <definedName name="AddWR">#REF!</definedName>
    <definedName name="AddWR2" localSheetId="1">#REF!</definedName>
    <definedName name="AddWR2">#REF!</definedName>
    <definedName name="AddWRI" localSheetId="1">#REF!</definedName>
    <definedName name="AddWRI">#REF!</definedName>
    <definedName name="AddWT" localSheetId="1">#REF!</definedName>
    <definedName name="AddWT">#REF!</definedName>
    <definedName name="AddWT2" localSheetId="1">#REF!</definedName>
    <definedName name="AddWT2">#REF!</definedName>
    <definedName name="AddWTD2" localSheetId="1">#REF!</definedName>
    <definedName name="AddWTD2">#REF!</definedName>
    <definedName name="AddWTI" localSheetId="1">#REF!</definedName>
    <definedName name="AddWTI">#REF!</definedName>
    <definedName name="AFWapr" localSheetId="1">#REF!</definedName>
    <definedName name="AFWapr">#REF!</definedName>
    <definedName name="AFWBPtrans" localSheetId="1">#REF!</definedName>
    <definedName name="AFWBPtrans">#REF!</definedName>
    <definedName name="AFWtransition" localSheetId="1">#REF!</definedName>
    <definedName name="AFWtransition">#REF!</definedName>
    <definedName name="Anglian_Water" localSheetId="1">#REF!</definedName>
    <definedName name="Anglian_Water">#REF!</definedName>
    <definedName name="ANHapr" localSheetId="1">#REF!</definedName>
    <definedName name="ANHapr">#REF!</definedName>
    <definedName name="ANHBPtrans" localSheetId="1">#REF!</definedName>
    <definedName name="ANHBPtrans">#REF!</definedName>
    <definedName name="ANHtransition" localSheetId="1">#REF!</definedName>
    <definedName name="ANHtransition">#REF!</definedName>
    <definedName name="App1bdata" localSheetId="1">#REF!</definedName>
    <definedName name="App1bdata">#REF!</definedName>
    <definedName name="App1bIDnrs" localSheetId="1">#REF!</definedName>
    <definedName name="App1bIDnrs">#REF!</definedName>
    <definedName name="App1data" localSheetId="1">#REF!</definedName>
    <definedName name="App1data">#REF!</definedName>
    <definedName name="App1IDnrs" localSheetId="1">#REF!</definedName>
    <definedName name="App1IDnrs">#REF!</definedName>
    <definedName name="APR19inrw" localSheetId="1">#REF!</definedName>
    <definedName name="APR19inrw">#REF!</definedName>
    <definedName name="APR19inrww" localSheetId="1">#REF!</definedName>
    <definedName name="APR19inrww">#REF!</definedName>
    <definedName name="APR19sgc" localSheetId="1">#REF!</definedName>
    <definedName name="APR19sgc">#REF!</definedName>
    <definedName name="APR19smi" localSheetId="1">#REF!</definedName>
    <definedName name="APR19smi">#REF!</definedName>
    <definedName name="APR19smni" localSheetId="1">#REF!</definedName>
    <definedName name="APR19smni">#REF!</definedName>
    <definedName name="APR19soi" localSheetId="1">#REF!</definedName>
    <definedName name="APR19soi">#REF!</definedName>
    <definedName name="APR19soni" localSheetId="1">#REF!</definedName>
    <definedName name="APR19soni">#REF!</definedName>
    <definedName name="APR19stps" localSheetId="1">#REF!</definedName>
    <definedName name="APR19stps">#REF!</definedName>
    <definedName name="APR19wgc" localSheetId="1">#REF!</definedName>
    <definedName name="APR19wgc">#REF!</definedName>
    <definedName name="APR19wmi" localSheetId="1">#REF!</definedName>
    <definedName name="APR19wmi">#REF!</definedName>
    <definedName name="APR19wmni" localSheetId="1">#REF!</definedName>
    <definedName name="APR19wmni">#REF!</definedName>
    <definedName name="APR19woi" localSheetId="1">#REF!</definedName>
    <definedName name="APR19woi">#REF!</definedName>
    <definedName name="APR19woni" localSheetId="1">#REF!</definedName>
    <definedName name="APR19woni">#REF!</definedName>
    <definedName name="APR19wtps" localSheetId="1">#REF!</definedName>
    <definedName name="APR19wtps">#REF!</definedName>
    <definedName name="APRinrw" localSheetId="1">#REF!</definedName>
    <definedName name="APRinrw">#REF!</definedName>
    <definedName name="APRinrww" localSheetId="1">#REF!</definedName>
    <definedName name="APRinrww">#REF!</definedName>
    <definedName name="APRsgc" localSheetId="1">#REF!</definedName>
    <definedName name="APRsgc">#REF!</definedName>
    <definedName name="APRsmi" localSheetId="1">#REF!</definedName>
    <definedName name="APRsmi">#REF!</definedName>
    <definedName name="APRsmni" localSheetId="1">#REF!</definedName>
    <definedName name="APRsmni">#REF!</definedName>
    <definedName name="APRsoi" localSheetId="1">#REF!</definedName>
    <definedName name="APRsoi">#REF!</definedName>
    <definedName name="APRsoni" localSheetId="1">#REF!</definedName>
    <definedName name="APRsoni">#REF!</definedName>
    <definedName name="APRstps" localSheetId="1">#REF!</definedName>
    <definedName name="APRstps">#REF!</definedName>
    <definedName name="APRwgc" localSheetId="1">#REF!</definedName>
    <definedName name="APRwgc">#REF!</definedName>
    <definedName name="APRwmi" localSheetId="1">#REF!</definedName>
    <definedName name="APRwmi">#REF!</definedName>
    <definedName name="APRwmni" localSheetId="1">#REF!</definedName>
    <definedName name="APRwmni">#REF!</definedName>
    <definedName name="APRwoi" localSheetId="1">#REF!</definedName>
    <definedName name="APRwoi">#REF!</definedName>
    <definedName name="APRwoni" localSheetId="1">#REF!</definedName>
    <definedName name="APRwoni">#REF!</definedName>
    <definedName name="APRwtps" localSheetId="1">#REF!</definedName>
    <definedName name="APRwtps">#REF!</definedName>
    <definedName name="Assumptions" localSheetId="1" hidden="1">{"NET",#N/A,FALSE,"401C11"}</definedName>
    <definedName name="Assumptions" localSheetId="8" hidden="1">{"NET",#N/A,FALSE,"401C11"}</definedName>
    <definedName name="Assumptions" localSheetId="13" hidden="1">{"NET",#N/A,FALSE,"401C11"}</definedName>
    <definedName name="Assumptions" localSheetId="12" hidden="1">{"NET",#N/A,FALSE,"401C11"}</definedName>
    <definedName name="Assumptions" localSheetId="11" hidden="1">{"NET",#N/A,FALSE,"401C11"}</definedName>
    <definedName name="Assumptions" hidden="1">{"NET",#N/A,FALSE,"401C11"}</definedName>
    <definedName name="AVON">#REF!</definedName>
    <definedName name="b" localSheetId="2" hidden="1">{"CHARGE",#N/A,FALSE,"401C11"}</definedName>
    <definedName name="b" localSheetId="1" hidden="1">{"CHARGE",#N/A,FALSE,"401C11"}</definedName>
    <definedName name="b" localSheetId="8" hidden="1">{"CHARGE",#N/A,FALSE,"401C11"}</definedName>
    <definedName name="b" localSheetId="13" hidden="1">{"CHARGE",#N/A,FALSE,"401C11"}</definedName>
    <definedName name="b" localSheetId="12" hidden="1">{"CHARGE",#N/A,FALSE,"401C11"}</definedName>
    <definedName name="b" localSheetId="11" hidden="1">{"CHARGE",#N/A,FALSE,"401C11"}</definedName>
    <definedName name="b" hidden="1">{"CHARGE",#N/A,FALSE,"401C11"}</definedName>
    <definedName name="B_NFIN_All" localSheetId="1">#REF!</definedName>
    <definedName name="B_NFIN_All">#REF!</definedName>
    <definedName name="BEDS" localSheetId="1">#REF!</definedName>
    <definedName name="BEDS">#REF!</definedName>
    <definedName name="BERKS" localSheetId="1">#REF!</definedName>
    <definedName name="BERKS">#REF!</definedName>
    <definedName name="Biodiversity" localSheetId="8">#REF!</definedName>
    <definedName name="Biodiversity">#REF!</definedName>
    <definedName name="BMGHIndex" hidden="1">"O"</definedName>
    <definedName name="BRLapr" localSheetId="1">#REF!</definedName>
    <definedName name="BRLapr">#REF!</definedName>
    <definedName name="BRLBPtrans" localSheetId="1">#REF!</definedName>
    <definedName name="BRLBPtrans">#REF!</definedName>
    <definedName name="BRLtransition" localSheetId="1">#REF!</definedName>
    <definedName name="BRLtransition">#REF!</definedName>
    <definedName name="BUCKS" localSheetId="1">#REF!</definedName>
    <definedName name="BUCKS">#REF!</definedName>
    <definedName name="BW_FIN_All" localSheetId="1">#REF!</definedName>
    <definedName name="BW_FIN_All">#REF!</definedName>
    <definedName name="BWQ.adjustment" localSheetId="8">#REF!</definedName>
    <definedName name="BWQ.adjustment">#REF!</definedName>
    <definedName name="BWW_FIN_All" localSheetId="1">#REF!</definedName>
    <definedName name="BWW_FIN_All">#REF!</definedName>
    <definedName name="C_ISF" localSheetId="1">#REF!</definedName>
    <definedName name="C_ISF">#REF!</definedName>
    <definedName name="C_Leakage" localSheetId="1">#REF!</definedName>
    <definedName name="C_Leakage">#REF!</definedName>
    <definedName name="C_MRepair" localSheetId="1">#REF!</definedName>
    <definedName name="C_MRepair">#REF!</definedName>
    <definedName name="C_PCC" localSheetId="1">#REF!</definedName>
    <definedName name="C_PCC">#REF!</definedName>
    <definedName name="C_PI" localSheetId="1">#REF!</definedName>
    <definedName name="C_PI">#REF!</definedName>
    <definedName name="C_PSR" localSheetId="1">#REF!</definedName>
    <definedName name="C_PSR">#REF!</definedName>
    <definedName name="C_RSFinS" localSheetId="1">#REF!</definedName>
    <definedName name="C_RSFinS">#REF!</definedName>
    <definedName name="C_RSRinD" localSheetId="1">#REF!</definedName>
    <definedName name="C_RSRinD">#REF!</definedName>
    <definedName name="C_SC" localSheetId="1">#REF!</definedName>
    <definedName name="C_SC">#REF!</definedName>
    <definedName name="C_TWC" localSheetId="1">#REF!</definedName>
    <definedName name="C_TWC">#REF!</definedName>
    <definedName name="C_UOutage" localSheetId="1">#REF!</definedName>
    <definedName name="C_UOutage">#REF!</definedName>
    <definedName name="C_WQC" localSheetId="1">#REF!</definedName>
    <definedName name="C_WQC">#REF!</definedName>
    <definedName name="C_WSI" localSheetId="1">#REF!</definedName>
    <definedName name="C_WSI">#REF!</definedName>
    <definedName name="CAMBS" localSheetId="1">#REF!</definedName>
    <definedName name="CAMBS">#REF!</definedName>
    <definedName name="change1" localSheetId="2" hidden="1">{"CHARGE",#N/A,FALSE,"401C11"}</definedName>
    <definedName name="change1" localSheetId="1" hidden="1">{"CHARGE",#N/A,FALSE,"401C11"}</definedName>
    <definedName name="change1" localSheetId="8" hidden="1">{"CHARGE",#N/A,FALSE,"401C11"}</definedName>
    <definedName name="change1" localSheetId="13" hidden="1">{"CHARGE",#N/A,FALSE,"401C11"}</definedName>
    <definedName name="change1" localSheetId="12" hidden="1">{"CHARGE",#N/A,FALSE,"401C11"}</definedName>
    <definedName name="change1" localSheetId="11" hidden="1">{"CHARGE",#N/A,FALSE,"401C11"}</definedName>
    <definedName name="change1" hidden="1">{"CHARGE",#N/A,FALSE,"401C11"}</definedName>
    <definedName name="charge" localSheetId="2" hidden="1">{"CHARGE",#N/A,FALSE,"401C11"}</definedName>
    <definedName name="charge" localSheetId="1" hidden="1">{"CHARGE",#N/A,FALSE,"401C11"}</definedName>
    <definedName name="charge" localSheetId="8" hidden="1">{"CHARGE",#N/A,FALSE,"401C11"}</definedName>
    <definedName name="charge" localSheetId="13" hidden="1">{"CHARGE",#N/A,FALSE,"401C11"}</definedName>
    <definedName name="charge" localSheetId="12" hidden="1">{"CHARGE",#N/A,FALSE,"401C11"}</definedName>
    <definedName name="charge" localSheetId="11" hidden="1">{"CHARGE",#N/A,FALSE,"401C11"}</definedName>
    <definedName name="charge" hidden="1">{"CHARGE",#N/A,FALSE,"401C11"}</definedName>
    <definedName name="CHESHIRE">#REF!</definedName>
    <definedName name="ChK_Tol">#REF!</definedName>
    <definedName name="CISsie" localSheetId="1">#REF!</definedName>
    <definedName name="CISsie">#REF!</definedName>
    <definedName name="CISsire" localSheetId="1">#REF!</definedName>
    <definedName name="CISsire">#REF!</definedName>
    <definedName name="CISslip" localSheetId="1">#REF!</definedName>
    <definedName name="CISslip">#REF!</definedName>
    <definedName name="CISslnip" localSheetId="1">#REF!</definedName>
    <definedName name="CISslnip">#REF!</definedName>
    <definedName name="CISsmni" localSheetId="1">#REF!</definedName>
    <definedName name="CISsmni">#REF!</definedName>
    <definedName name="CISsnie" localSheetId="1">#REF!</definedName>
    <definedName name="CISsnie">#REF!</definedName>
    <definedName name="CISwie" localSheetId="1">#REF!</definedName>
    <definedName name="CISwie">#REF!</definedName>
    <definedName name="CISwire" localSheetId="1">#REF!</definedName>
    <definedName name="CISwire">#REF!</definedName>
    <definedName name="CISwlip" localSheetId="1">#REF!</definedName>
    <definedName name="CISwlip">#REF!</definedName>
    <definedName name="CISwlnip" localSheetId="1">#REF!</definedName>
    <definedName name="CISwlnip">#REF!</definedName>
    <definedName name="CISwmni" localSheetId="1">#REF!</definedName>
    <definedName name="CISwmni">#REF!</definedName>
    <definedName name="CISwnie" localSheetId="1">#REF!</definedName>
    <definedName name="CISwnie">#REF!</definedName>
    <definedName name="Classification_of_treatment_works" localSheetId="1">#REF!</definedName>
    <definedName name="Classification_of_treatment_works">#REF!</definedName>
    <definedName name="CLEVELAND" localSheetId="1">#REF!</definedName>
    <definedName name="CLEVELAND">#REF!</definedName>
    <definedName name="CLWYD" localSheetId="1">#REF!</definedName>
    <definedName name="CLWYD">#REF!</definedName>
    <definedName name="CM_SGCI" localSheetId="1">#REF!</definedName>
    <definedName name="CM_SGCI">#REF!</definedName>
    <definedName name="CM_SGCNI" localSheetId="1">#REF!</definedName>
    <definedName name="CM_SGCNI">#REF!</definedName>
    <definedName name="CM_SI" localSheetId="1">#REF!</definedName>
    <definedName name="CM_SI">#REF!</definedName>
    <definedName name="CM_SMG" localSheetId="1">#REF!</definedName>
    <definedName name="CM_SMG">#REF!</definedName>
    <definedName name="CM_SOther" localSheetId="1">#REF!</definedName>
    <definedName name="CM_SOther">#REF!</definedName>
    <definedName name="CM_SPS" localSheetId="1">#REF!</definedName>
    <definedName name="CM_SPS">#REF!</definedName>
    <definedName name="CM_STW" localSheetId="1">#REF!</definedName>
    <definedName name="CM_STW">#REF!</definedName>
    <definedName name="CM_WGCI" localSheetId="1">#REF!</definedName>
    <definedName name="CM_WGCI">#REF!</definedName>
    <definedName name="CM_WGCNI" localSheetId="1">#REF!</definedName>
    <definedName name="CM_WGCNI">#REF!</definedName>
    <definedName name="CM_WI" localSheetId="1">#REF!</definedName>
    <definedName name="CM_WI">#REF!</definedName>
    <definedName name="CM_WNI" localSheetId="1">#REF!</definedName>
    <definedName name="CM_WNI">#REF!</definedName>
    <definedName name="CompHH" localSheetId="1">#REF!</definedName>
    <definedName name="CompHH">#REF!</definedName>
    <definedName name="CompNHH" localSheetId="1">#REF!</definedName>
    <definedName name="CompNHH">#REF!</definedName>
    <definedName name="COPI" localSheetId="1">#REF!</definedName>
    <definedName name="COPI">#REF!</definedName>
    <definedName name="CORNWALL" localSheetId="1">#REF!</definedName>
    <definedName name="CORNWALL">#REF!</definedName>
    <definedName name="CUMBRIA" localSheetId="1">#REF!</definedName>
    <definedName name="CUMBRIA">#REF!</definedName>
    <definedName name="CusType" localSheetId="1">#REF!</definedName>
    <definedName name="CusType">#REF!</definedName>
    <definedName name="da" localSheetId="1" hidden="1">#REF!</definedName>
    <definedName name="da" localSheetId="8" hidden="1">#REF!</definedName>
    <definedName name="da" hidden="1">#REF!</definedName>
    <definedName name="_xlnm.Database">#REF!</definedName>
    <definedName name="DERBYSHIRE">#REF!</definedName>
    <definedName name="DEVON">#REF!</definedName>
    <definedName name="DistInput" localSheetId="1">#REF!</definedName>
    <definedName name="DistInput">#REF!</definedName>
    <definedName name="DMA" localSheetId="1">#REF!</definedName>
    <definedName name="DMA">#REF!</definedName>
    <definedName name="dnonames" localSheetId="1">#REF!</definedName>
    <definedName name="dnonames">#REF!</definedName>
    <definedName name="dog" localSheetId="2" hidden="1">{"NET",#N/A,FALSE,"401C11"}</definedName>
    <definedName name="dog" localSheetId="1" hidden="1">{"NET",#N/A,FALSE,"401C11"}</definedName>
    <definedName name="dog" localSheetId="8" hidden="1">{"NET",#N/A,FALSE,"401C11"}</definedName>
    <definedName name="dog" localSheetId="13" hidden="1">{"NET",#N/A,FALSE,"401C11"}</definedName>
    <definedName name="dog" localSheetId="12" hidden="1">{"NET",#N/A,FALSE,"401C11"}</definedName>
    <definedName name="dog" localSheetId="11" hidden="1">{"NET",#N/A,FALSE,"401C11"}</definedName>
    <definedName name="dog" hidden="1">{"NET",#N/A,FALSE,"401C11"}</definedName>
    <definedName name="DORSET">#REF!</definedName>
    <definedName name="DURHAM">#REF!</definedName>
    <definedName name="DVWBPinputs" localSheetId="1">#REF!</definedName>
    <definedName name="DVWBPinputs">#REF!</definedName>
    <definedName name="DVWBPtrans" localSheetId="1">#REF!</definedName>
    <definedName name="DVWBPtrans">#REF!</definedName>
    <definedName name="DVWtransition" localSheetId="1">#REF!</definedName>
    <definedName name="DVWtransition">#REF!</definedName>
    <definedName name="Dŵr_Cymru" localSheetId="1">#REF!</definedName>
    <definedName name="Dŵr_Cymru">#REF!</definedName>
    <definedName name="DYFED" localSheetId="1">#REF!</definedName>
    <definedName name="DYFED">#REF!</definedName>
    <definedName name="E_SUSSEX">#REF!</definedName>
    <definedName name="Equity.FYA.W" localSheetId="8">#REF!</definedName>
    <definedName name="Equity.FYA.W">#REF!</definedName>
    <definedName name="Equity.FYA.WW" localSheetId="8">#REF!</definedName>
    <definedName name="Equity.FYA.WW">#REF!</definedName>
    <definedName name="Equity_list" localSheetId="8">#REF!</definedName>
    <definedName name="Equity_list">#REF!</definedName>
    <definedName name="ESSEX" localSheetId="1">#REF!</definedName>
    <definedName name="ESSEX">#REF!</definedName>
    <definedName name="EV__LASTREFTIME__" hidden="1">40339.4799074074</definedName>
    <definedName name="Expired" hidden="1">FALSE</definedName>
    <definedName name="F" localSheetId="2" hidden="1">{"bal",#N/A,FALSE,"working papers";"income",#N/A,FALSE,"working papers"}</definedName>
    <definedName name="F" localSheetId="1">{"bal",#N/A,FALSE,"working papers";"income",#N/A,FALSE,"working papers"}</definedName>
    <definedName name="F" localSheetId="13">{"bal",#N/A,FALSE,"working papers";"income",#N/A,FALSE,"working papers"}</definedName>
    <definedName name="F" localSheetId="12">{"bal",#N/A,FALSE,"working papers";"income",#N/A,FALSE,"working papers"}</definedName>
    <definedName name="F" localSheetId="11">{"bal",#N/A,FALSE,"working papers";"income",#N/A,FALSE,"working papers"}</definedName>
    <definedName name="F">{"bal",#N/A,FALSE,"working papers";"income",#N/A,FALSE,"working papers"}</definedName>
    <definedName name="fdraf" localSheetId="2" hidden="1">{"bal",#N/A,FALSE,"working papers";"income",#N/A,FALSE,"working papers"}</definedName>
    <definedName name="fdraf" localSheetId="1">{"bal",#N/A,FALSE,"working papers";"income",#N/A,FALSE,"working papers"}</definedName>
    <definedName name="fdraf" localSheetId="13">{"bal",#N/A,FALSE,"working papers";"income",#N/A,FALSE,"working papers"}</definedName>
    <definedName name="fdraf" localSheetId="12">{"bal",#N/A,FALSE,"working papers";"income",#N/A,FALSE,"working papers"}</definedName>
    <definedName name="fdraf" localSheetId="11">{"bal",#N/A,FALSE,"working papers";"income",#N/A,FALSE,"working papers"}</definedName>
    <definedName name="fdraf">{"bal",#N/A,FALSE,"working papers";"income",#N/A,FALSE,"working papers"}</definedName>
    <definedName name="Fdraft" localSheetId="2" hidden="1">{"bal",#N/A,FALSE,"working papers";"income",#N/A,FALSE,"working papers"}</definedName>
    <definedName name="Fdraft" localSheetId="1">{"bal",#N/A,FALSE,"working papers";"income",#N/A,FALSE,"working papers"}</definedName>
    <definedName name="Fdraft" localSheetId="13">{"bal",#N/A,FALSE,"working papers";"income",#N/A,FALSE,"working papers"}</definedName>
    <definedName name="Fdraft" localSheetId="12">{"bal",#N/A,FALSE,"working papers";"income",#N/A,FALSE,"working papers"}</definedName>
    <definedName name="Fdraft" localSheetId="11">{"bal",#N/A,FALSE,"working papers";"income",#N/A,FALSE,"working papers"}</definedName>
    <definedName name="Fdraft">{"bal",#N/A,FALSE,"working papers";"income",#N/A,FALSE,"working papers"}</definedName>
    <definedName name="fe">#REF!</definedName>
    <definedName name="fewrew">#REF!</definedName>
    <definedName name="Foutput" localSheetId="1" hidden="1">#REF!</definedName>
    <definedName name="Foutput" localSheetId="8" hidden="1">#REF!</definedName>
    <definedName name="Foutput" hidden="1">#REF!</definedName>
    <definedName name="fsdfffd" localSheetId="1" hidden="1">#REF!</definedName>
    <definedName name="fsdfffd" localSheetId="8" hidden="1">#REF!</definedName>
    <definedName name="fsdfffd" hidden="1">#REF!</definedName>
    <definedName name="fsdfsd" localSheetId="1" hidden="1">#REF!</definedName>
    <definedName name="fsdfsd" localSheetId="8" hidden="1">#REF!</definedName>
    <definedName name="fsdfsd" hidden="1">#REF!</definedName>
    <definedName name="fsfds" localSheetId="1" hidden="1">#REF!</definedName>
    <definedName name="fsfds" localSheetId="8" hidden="1">#REF!</definedName>
    <definedName name="fsfds" hidden="1">#REF!</definedName>
    <definedName name="fsfsd" localSheetId="1" hidden="1">#REF!</definedName>
    <definedName name="fsfsd" localSheetId="8" hidden="1">#REF!</definedName>
    <definedName name="fsfsd" hidden="1">#REF!</definedName>
    <definedName name="Gearing" localSheetId="8">#REF!</definedName>
    <definedName name="Gearing">#REF!</definedName>
    <definedName name="General" localSheetId="1">#REF!</definedName>
    <definedName name="General">#REF!</definedName>
    <definedName name="General1" localSheetId="1">#REF!</definedName>
    <definedName name="General1">#REF!</definedName>
    <definedName name="General2" localSheetId="1">#REF!</definedName>
    <definedName name="General2">#REF!</definedName>
    <definedName name="GEOG9703">#REF!</definedName>
    <definedName name="gfff" localSheetId="2" hidden="1">{"CHARGE",#N/A,FALSE,"401C11"}</definedName>
    <definedName name="gfff" localSheetId="1" hidden="1">{"CHARGE",#N/A,FALSE,"401C11"}</definedName>
    <definedName name="gfff" localSheetId="8" hidden="1">{"CHARGE",#N/A,FALSE,"401C11"}</definedName>
    <definedName name="gfff" localSheetId="13" hidden="1">{"CHARGE",#N/A,FALSE,"401C11"}</definedName>
    <definedName name="gfff" localSheetId="12" hidden="1">{"CHARGE",#N/A,FALSE,"401C11"}</definedName>
    <definedName name="gfff" localSheetId="11" hidden="1">{"CHARGE",#N/A,FALSE,"401C11"}</definedName>
    <definedName name="gfff" hidden="1">{"CHARGE",#N/A,FALSE,"401C11"}</definedName>
    <definedName name="GHG" localSheetId="8">#REF!</definedName>
    <definedName name="GHG">#REF!</definedName>
    <definedName name="GLOS" localSheetId="1">#REF!</definedName>
    <definedName name="GLOS">#REF!</definedName>
    <definedName name="Graph_meterAR1_4" localSheetId="1">#REF!</definedName>
    <definedName name="Graph_meterAR1_4">#REF!</definedName>
    <definedName name="gross" localSheetId="2" hidden="1">{"GROSS",#N/A,FALSE,"401C11"}</definedName>
    <definedName name="gross" localSheetId="1" hidden="1">{"GROSS",#N/A,FALSE,"401C11"}</definedName>
    <definedName name="gross" localSheetId="8" hidden="1">{"GROSS",#N/A,FALSE,"401C11"}</definedName>
    <definedName name="gross" localSheetId="13" hidden="1">{"GROSS",#N/A,FALSE,"401C11"}</definedName>
    <definedName name="gross" localSheetId="12" hidden="1">{"GROSS",#N/A,FALSE,"401C11"}</definedName>
    <definedName name="gross" localSheetId="11" hidden="1">{"GROSS",#N/A,FALSE,"401C11"}</definedName>
    <definedName name="gross" hidden="1">{"GROSS",#N/A,FALSE,"401C11"}</definedName>
    <definedName name="gross1" localSheetId="2" hidden="1">{"GROSS",#N/A,FALSE,"401C11"}</definedName>
    <definedName name="gross1" localSheetId="1" hidden="1">{"GROSS",#N/A,FALSE,"401C11"}</definedName>
    <definedName name="gross1" localSheetId="8" hidden="1">{"GROSS",#N/A,FALSE,"401C11"}</definedName>
    <definedName name="gross1" localSheetId="13" hidden="1">{"GROSS",#N/A,FALSE,"401C11"}</definedName>
    <definedName name="gross1" localSheetId="12" hidden="1">{"GROSS",#N/A,FALSE,"401C11"}</definedName>
    <definedName name="gross1" localSheetId="11" hidden="1">{"GROSS",#N/A,FALSE,"401C11"}</definedName>
    <definedName name="gross1" hidden="1">{"GROSS",#N/A,FALSE,"401C11"}</definedName>
    <definedName name="GTR_MAN">#REF!</definedName>
    <definedName name="GWENT">#REF!</definedName>
    <definedName name="GWYNEDD">#REF!</definedName>
    <definedName name="HANTS">#REF!</definedName>
    <definedName name="hasdfjklhklj" localSheetId="2" hidden="1">{"NET",#N/A,FALSE,"401C11"}</definedName>
    <definedName name="hasdfjklhklj" localSheetId="1" hidden="1">{"NET",#N/A,FALSE,"401C11"}</definedName>
    <definedName name="hasdfjklhklj" localSheetId="8" hidden="1">{"NET",#N/A,FALSE,"401C11"}</definedName>
    <definedName name="hasdfjklhklj" localSheetId="13" hidden="1">{"NET",#N/A,FALSE,"401C11"}</definedName>
    <definedName name="hasdfjklhklj" localSheetId="12" hidden="1">{"NET",#N/A,FALSE,"401C11"}</definedName>
    <definedName name="hasdfjklhklj" localSheetId="11" hidden="1">{"NET",#N/A,FALSE,"401C11"}</definedName>
    <definedName name="hasdfjklhklj" hidden="1">{"NET",#N/A,FALSE,"401C11"}</definedName>
    <definedName name="HDDapr" localSheetId="1">#REF!</definedName>
    <definedName name="HDDapr">#REF!</definedName>
    <definedName name="help" localSheetId="2" hidden="1">{"CHARGE",#N/A,FALSE,"401C11"}</definedName>
    <definedName name="help" localSheetId="1" hidden="1">{"CHARGE",#N/A,FALSE,"401C11"}</definedName>
    <definedName name="help" localSheetId="8" hidden="1">{"CHARGE",#N/A,FALSE,"401C11"}</definedName>
    <definedName name="help" localSheetId="13" hidden="1">{"CHARGE",#N/A,FALSE,"401C11"}</definedName>
    <definedName name="help" localSheetId="12" hidden="1">{"CHARGE",#N/A,FALSE,"401C11"}</definedName>
    <definedName name="help" localSheetId="11" hidden="1">{"CHARGE",#N/A,FALSE,"401C11"}</definedName>
    <definedName name="help" hidden="1">{"CHARGE",#N/A,FALSE,"401C11"}</definedName>
    <definedName name="HEREFORD_W">#REF!</definedName>
    <definedName name="HERTS">#REF!</definedName>
    <definedName name="hghghhj" localSheetId="2" hidden="1">{"CHARGE",#N/A,FALSE,"401C11"}</definedName>
    <definedName name="hghghhj" localSheetId="1" hidden="1">{"CHARGE",#N/A,FALSE,"401C11"}</definedName>
    <definedName name="hghghhj" localSheetId="8" hidden="1">{"CHARGE",#N/A,FALSE,"401C11"}</definedName>
    <definedName name="hghghhj" localSheetId="13" hidden="1">{"CHARGE",#N/A,FALSE,"401C11"}</definedName>
    <definedName name="hghghhj" localSheetId="12" hidden="1">{"CHARGE",#N/A,FALSE,"401C11"}</definedName>
    <definedName name="hghghhj" localSheetId="11" hidden="1">{"CHARGE",#N/A,FALSE,"401C11"}</definedName>
    <definedName name="hghghhj" hidden="1">{"CHARGE",#N/A,FALSE,"401C11"}</definedName>
    <definedName name="HTML_CodePage" hidden="1">1252</definedName>
    <definedName name="HTML_Control" localSheetId="2" hidden="1">{"'Trust by name'!$A$6:$E$350","'Trust by name'!$A$1:$D$348"}</definedName>
    <definedName name="HTML_Control" localSheetId="1" hidden="1">{"'Trust by name'!$A$6:$E$350","'Trust by name'!$A$1:$D$348"}</definedName>
    <definedName name="HTML_Control" localSheetId="8" hidden="1">{"'Trust by name'!$A$6:$E$350","'Trust by name'!$A$1:$D$348"}</definedName>
    <definedName name="HTML_Control" localSheetId="13" hidden="1">{"'Trust by name'!$A$6:$E$350","'Trust by name'!$A$1:$D$348"}</definedName>
    <definedName name="HTML_Control" localSheetId="12" hidden="1">{"'Trust by name'!$A$6:$E$350","'Trust by name'!$A$1:$D$348"}</definedName>
    <definedName name="HTML_Control" localSheetId="1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ndustrytransition">#REF!</definedName>
    <definedName name="interpretation" localSheetId="1">#REF!</definedName>
    <definedName name="interpretation">#REF!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 localSheetId="1">#REF!</definedName>
    <definedName name="IRCSC">#REF!</definedName>
    <definedName name="IRCSDD" localSheetId="1">#REF!</definedName>
    <definedName name="IRCSDD">#REF!</definedName>
    <definedName name="IRCSDT" localSheetId="1">#REF!</definedName>
    <definedName name="IRCSDT">#REF!</definedName>
    <definedName name="IRCST" localSheetId="1">#REF!</definedName>
    <definedName name="IRCST">#REF!</definedName>
    <definedName name="IRCTWD" localSheetId="1">#REF!</definedName>
    <definedName name="IRCTWD">#REF!</definedName>
    <definedName name="IRCWD" localSheetId="1">#REF!</definedName>
    <definedName name="IRCWD">#REF!</definedName>
    <definedName name="IRCWR" localSheetId="1">#REF!</definedName>
    <definedName name="IRCWR">#REF!</definedName>
    <definedName name="IRCWT" localSheetId="1">#REF!</definedName>
    <definedName name="IRCWT">#REF!</definedName>
    <definedName name="JFELL" localSheetId="1" hidden="1">#REF!</definedName>
    <definedName name="JFELL" localSheetId="8" hidden="1">#REF!</definedName>
    <definedName name="JFELL" hidden="1">#REF!</definedName>
    <definedName name="KENT" localSheetId="1">#REF!</definedName>
    <definedName name="KENT">#REF!</definedName>
    <definedName name="LANCS">#REF!</definedName>
    <definedName name="Last_year" localSheetId="1">#REF!</definedName>
    <definedName name="Last_year">#REF!</definedName>
    <definedName name="lCompHH" localSheetId="1">#REF!</definedName>
    <definedName name="lCompHH">#REF!</definedName>
    <definedName name="lCompNHH" localSheetId="1">#REF!</definedName>
    <definedName name="lCompNHH">#REF!</definedName>
    <definedName name="Leakage_WW" localSheetId="1">#REF!</definedName>
    <definedName name="Leakage_WW">#REF!</definedName>
    <definedName name="LEICS" localSheetId="1">#REF!</definedName>
    <definedName name="LEICS">#REF!</definedName>
    <definedName name="LengthMains" localSheetId="1">#REF!</definedName>
    <definedName name="LengthMains">#REF!</definedName>
    <definedName name="LINCS" localSheetId="1">#REF!</definedName>
    <definedName name="LINCS">#REF!</definedName>
    <definedName name="LONDON" localSheetId="1">#REF!</definedName>
    <definedName name="LONDON">#REF!</definedName>
    <definedName name="lst_acronyms" localSheetId="1">#REF!</definedName>
    <definedName name="lst_acronyms">#REF!</definedName>
    <definedName name="lst_all_companies" localSheetId="1">#REF!</definedName>
    <definedName name="lst_all_companies">#REF!</definedName>
    <definedName name="lst_menus" localSheetId="1">#REF!</definedName>
    <definedName name="lst_menus">#REF!</definedName>
    <definedName name="lst_reference" localSheetId="1">#REF!</definedName>
    <definedName name="lst_reference">#REF!</definedName>
    <definedName name="lst_scenarios" localSheetId="1">#REF!</definedName>
    <definedName name="lst_scenarios">#REF!</definedName>
    <definedName name="M_GLAM" localSheetId="1">#REF!</definedName>
    <definedName name="M_GLAM">#REF!</definedName>
    <definedName name="MERSEYSIDE" localSheetId="1">#REF!</definedName>
    <definedName name="MERSEYSIDE">#REF!</definedName>
    <definedName name="N_YORKS" localSheetId="1">#REF!</definedName>
    <definedName name="N_YORKS">#REF!</definedName>
    <definedName name="NESapr" localSheetId="1">#REF!</definedName>
    <definedName name="NESapr">#REF!</definedName>
    <definedName name="NESBPinputs" localSheetId="1">#REF!</definedName>
    <definedName name="NESBPinputs">#REF!</definedName>
    <definedName name="NESBPtrans" localSheetId="1">#REF!</definedName>
    <definedName name="NESBPtrans">#REF!</definedName>
    <definedName name="NEStransition" localSheetId="1">#REF!</definedName>
    <definedName name="NEStransition">#REF!</definedName>
    <definedName name="new" localSheetId="2" hidden="1">{"bal",#N/A,FALSE,"working papers";"income",#N/A,FALSE,"working papers"}</definedName>
    <definedName name="new" localSheetId="1" hidden="1">{"bal",#N/A,FALSE,"working papers";"income",#N/A,FALSE,"working papers"}</definedName>
    <definedName name="new" localSheetId="8" hidden="1">{"bal",#N/A,FALSE,"working papers";"income",#N/A,FALSE,"working papers"}</definedName>
    <definedName name="new" localSheetId="13" hidden="1">{"bal",#N/A,FALSE,"working papers";"income",#N/A,FALSE,"working papers"}</definedName>
    <definedName name="new" localSheetId="12" hidden="1">{"bal",#N/A,FALSE,"working papers";"income",#N/A,FALSE,"working papers"}</definedName>
    <definedName name="new" localSheetId="11" hidden="1">{"bal",#N/A,FALSE,"working papers";"income",#N/A,FALSE,"working papers"}</definedName>
    <definedName name="new" hidden="1">{"bal",#N/A,FALSE,"working papers";"income",#N/A,FALSE,"working papers"}</definedName>
    <definedName name="NORFOLK">#REF!</definedName>
    <definedName name="NORM.PCC" localSheetId="8">#REF!</definedName>
    <definedName name="NORM.PCC">#REF!</definedName>
    <definedName name="Norm_company.list" localSheetId="8">#REF!</definedName>
    <definedName name="Norm_company.list">#REF!</definedName>
    <definedName name="Norm_PC.list" localSheetId="8">#REF!</definedName>
    <definedName name="Norm_PC.list">#REF!</definedName>
    <definedName name="Normalisation" localSheetId="8">#REF!</definedName>
    <definedName name="Normalisation">#REF!</definedName>
    <definedName name="NORTHANTS" localSheetId="1">#REF!</definedName>
    <definedName name="NORTHANTS">#REF!</definedName>
    <definedName name="NORTHUMBERLAND" localSheetId="1">#REF!</definedName>
    <definedName name="NORTHUMBERLAND">#REF!</definedName>
    <definedName name="Northumbrian_Water" localSheetId="1">#REF!</definedName>
    <definedName name="Northumbrian_Water">#REF!</definedName>
    <definedName name="NOTTS">#REF!</definedName>
    <definedName name="NWTBPinputs" localSheetId="1">#REF!</definedName>
    <definedName name="NWTBPinputs">#REF!</definedName>
    <definedName name="NWTBPtrans" localSheetId="1">#REF!</definedName>
    <definedName name="NWTBPtrans">#REF!</definedName>
    <definedName name="NWTtransition" localSheetId="1">#REF!</definedName>
    <definedName name="NWTtransition">#REF!</definedName>
    <definedName name="ODI_BON" localSheetId="8">#REF!</definedName>
    <definedName name="ODI_BON">#REF!</definedName>
    <definedName name="ODI_Company" localSheetId="8">#REF!</definedName>
    <definedName name="ODI_Company">#REF!</definedName>
    <definedName name="ODI_rate">#REF!</definedName>
    <definedName name="OISIII" localSheetId="1" hidden="1">#REF!</definedName>
    <definedName name="OISIII" localSheetId="8" hidden="1">#REF!</definedName>
    <definedName name="OISIII" hidden="1">#REF!</definedName>
    <definedName name="opt_actuals" localSheetId="1">#REF!</definedName>
    <definedName name="opt_actuals">#REF!</definedName>
    <definedName name="opt_actuals_percentage" localSheetId="1">#REF!</definedName>
    <definedName name="opt_actuals_percentage">#REF!</definedName>
    <definedName name="opt_baseline_bid_threshold" localSheetId="1">#REF!</definedName>
    <definedName name="opt_baseline_bid_threshold">#REF!</definedName>
    <definedName name="opt_baseline_cap" localSheetId="1">#REF!</definedName>
    <definedName name="opt_baseline_cap">#REF!</definedName>
    <definedName name="opt_bids" localSheetId="1">#REF!</definedName>
    <definedName name="opt_bids">#REF!</definedName>
    <definedName name="opt_bids_percentage" localSheetId="1">#REF!</definedName>
    <definedName name="opt_bids_percentage">#REF!</definedName>
    <definedName name="opt_gearing" localSheetId="1">#REF!</definedName>
    <definedName name="opt_gearing">#REF!</definedName>
    <definedName name="opt_tax" localSheetId="1">#REF!</definedName>
    <definedName name="opt_tax">#REF!</definedName>
    <definedName name="opt_wacc" localSheetId="1">#REF!</definedName>
    <definedName name="opt_wacc">#REF!</definedName>
    <definedName name="OXON" localSheetId="1">#REF!</definedName>
    <definedName name="OXON">#REF!</definedName>
    <definedName name="P.Range" localSheetId="8">#REF!</definedName>
    <definedName name="P.Range">#REF!</definedName>
    <definedName name="P.Range.Pvalue" localSheetId="8">#REF!</definedName>
    <definedName name="P.Range.Pvalue">#REF!</definedName>
    <definedName name="P.Range_list" localSheetId="8">#REF!</definedName>
    <definedName name="P.Range_list">#REF!</definedName>
    <definedName name="PCL" localSheetId="8">#REF!</definedName>
    <definedName name="PCL">#REF!</definedName>
    <definedName name="PCL_company.list" localSheetId="8">#REF!</definedName>
    <definedName name="PCL_company.list">#REF!</definedName>
    <definedName name="PCL_PC.list" localSheetId="8">#REF!</definedName>
    <definedName name="PCL_PC.list">#REF!</definedName>
    <definedName name="Pct_Tol" localSheetId="1">#REF!</definedName>
    <definedName name="Pct_Tol">#REF!</definedName>
    <definedName name="POWYS" localSheetId="1">#REF!</definedName>
    <definedName name="POWYS">#REF!</definedName>
    <definedName name="ProfileInps" localSheetId="1">#REF!</definedName>
    <definedName name="ProfileInps">#REF!</definedName>
    <definedName name="Properties_WW" localSheetId="1">#REF!</definedName>
    <definedName name="Properties_WW">#REF!</definedName>
    <definedName name="PRTapr" localSheetId="1">#REF!</definedName>
    <definedName name="PRTapr">#REF!</definedName>
    <definedName name="PRTBPinputs" localSheetId="1">#REF!</definedName>
    <definedName name="PRTBPinputs">#REF!</definedName>
    <definedName name="PRTBPtrans" localSheetId="1">#REF!</definedName>
    <definedName name="PRTBPtrans">#REF!</definedName>
    <definedName name="PRTtransition" localSheetId="1">#REF!</definedName>
    <definedName name="PRTtransition">#REF!</definedName>
    <definedName name="qfx" localSheetId="2" hidden="1">{"NET",#N/A,FALSE,"401C11"}</definedName>
    <definedName name="qfx" localSheetId="1" hidden="1">{"NET",#N/A,FALSE,"401C11"}</definedName>
    <definedName name="qfx" localSheetId="8" hidden="1">{"NET",#N/A,FALSE,"401C11"}</definedName>
    <definedName name="qfx" localSheetId="13" hidden="1">{"NET",#N/A,FALSE,"401C11"}</definedName>
    <definedName name="qfx" localSheetId="12" hidden="1">{"NET",#N/A,FALSE,"401C11"}</definedName>
    <definedName name="qfx" localSheetId="11" hidden="1">{"NET",#N/A,FALSE,"401C11"}</definedName>
    <definedName name="qfx" hidden="1">{"NET",#N/A,FALSE,"401C11"}</definedName>
    <definedName name="qwefqefa" localSheetId="1" hidden="1">#REF!</definedName>
    <definedName name="qwefqefa" hidden="1">#REF!</definedName>
    <definedName name="real" localSheetId="1" hidden="1">#REF!</definedName>
    <definedName name="real" localSheetId="8" hidden="1">#REF!</definedName>
    <definedName name="real" hidden="1">#REF!</definedName>
    <definedName name="rge">#REF!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2"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oRE" localSheetId="8">#REF!</definedName>
    <definedName name="RoRE">#REF!</definedName>
    <definedName name="RORE_list" localSheetId="8">#REF!</definedName>
    <definedName name="RORE_list">#REF!</definedName>
    <definedName name="RPI" localSheetId="1">#REF!</definedName>
    <definedName name="RPI">#REF!</definedName>
    <definedName name="rytry" localSheetId="2" hidden="1">{"NET",#N/A,FALSE,"401C11"}</definedName>
    <definedName name="rytry" localSheetId="1" hidden="1">{"NET",#N/A,FALSE,"401C11"}</definedName>
    <definedName name="rytry" localSheetId="8" hidden="1">{"NET",#N/A,FALSE,"401C11"}</definedName>
    <definedName name="rytry" localSheetId="13" hidden="1">{"NET",#N/A,FALSE,"401C11"}</definedName>
    <definedName name="rytry" localSheetId="12" hidden="1">{"NET",#N/A,FALSE,"401C11"}</definedName>
    <definedName name="rytry" localSheetId="11" hidden="1">{"NET",#N/A,FALSE,"401C11"}</definedName>
    <definedName name="rytry" hidden="1">{"NET",#N/A,FALSE,"401C11"}</definedName>
    <definedName name="S_GLAM">#REF!</definedName>
    <definedName name="S_YORKS">#REF!</definedName>
    <definedName name="SAPBEXrevision">1</definedName>
    <definedName name="SAPBEXsysID">"BWB"</definedName>
    <definedName name="SAPBEXwbID">"49ZLUKBQR0WG29D9LLI3IBIIT"</definedName>
    <definedName name="SBaseG_Act" localSheetId="1">#REF!</definedName>
    <definedName name="SBaseG_Act">#REF!</definedName>
    <definedName name="SBaseG_BP" localSheetId="1">#REF!</definedName>
    <definedName name="SBaseG_BP">#REF!</definedName>
    <definedName name="SBaseG_FD" localSheetId="1">#REF!</definedName>
    <definedName name="SBaseG_FD">#REF!</definedName>
    <definedName name="SBaseN_Act" localSheetId="1">#REF!</definedName>
    <definedName name="SBaseN_Act">#REF!</definedName>
    <definedName name="SBaseN_FD" localSheetId="1">#REF!</definedName>
    <definedName name="SBaseN_FD">#REF!</definedName>
    <definedName name="SBWBPinputs" localSheetId="1">#REF!</definedName>
    <definedName name="SBWBPinputs">#REF!</definedName>
    <definedName name="SBWBPtrans" localSheetId="1">#REF!</definedName>
    <definedName name="SBWBPtrans">#REF!</definedName>
    <definedName name="SBWtransition" localSheetId="1">#REF!</definedName>
    <definedName name="SBWtransition">#REF!</definedName>
    <definedName name="SEnhG_BP" localSheetId="1">#REF!</definedName>
    <definedName name="SEnhG_BP">#REF!</definedName>
    <definedName name="SEnhG_FD" localSheetId="1">#REF!</definedName>
    <definedName name="SEnhG_FD">#REF!</definedName>
    <definedName name="SEnhN_Act" localSheetId="1">#REF!</definedName>
    <definedName name="SEnhN_Act">#REF!</definedName>
    <definedName name="SEnhN_FD" localSheetId="1">#REF!</definedName>
    <definedName name="SEnhN_FD">#REF!</definedName>
    <definedName name="SESapr" localSheetId="1">#REF!</definedName>
    <definedName name="SESapr">#REF!</definedName>
    <definedName name="SESBPinputs" localSheetId="1">#REF!</definedName>
    <definedName name="SESBPinputs">#REF!</definedName>
    <definedName name="SESBPtrans" localSheetId="1">#REF!</definedName>
    <definedName name="SESBPtrans">#REF!</definedName>
    <definedName name="SEStransition" localSheetId="1">#REF!</definedName>
    <definedName name="SEStransition">#REF!</definedName>
    <definedName name="Severn_Trent_Water" localSheetId="1">#REF!</definedName>
    <definedName name="Severn_Trent_Water">#REF!</definedName>
    <definedName name="SEWapr" localSheetId="1">#REF!</definedName>
    <definedName name="SEWapr">#REF!</definedName>
    <definedName name="SEWBPinputs" localSheetId="1">#REF!</definedName>
    <definedName name="SEWBPinputs">#REF!</definedName>
    <definedName name="SEWBPtrans" localSheetId="1">#REF!</definedName>
    <definedName name="SEWBPtrans">#REF!</definedName>
    <definedName name="SewGC" localSheetId="1">#REF!</definedName>
    <definedName name="SewGC">#REF!</definedName>
    <definedName name="sewIRE" localSheetId="1">#REF!</definedName>
    <definedName name="sewIRE">#REF!</definedName>
    <definedName name="SewMNIgc" localSheetId="1">#REF!</definedName>
    <definedName name="SewMNIgc">#REF!</definedName>
    <definedName name="SEWtransition" localSheetId="1">#REF!</definedName>
    <definedName name="SEWtransition">#REF!</definedName>
    <definedName name="SGross_Act" localSheetId="1">#REF!</definedName>
    <definedName name="SGross_Act">#REF!</definedName>
    <definedName name="SHROPS" localSheetId="1">#REF!</definedName>
    <definedName name="SHROPS">#REF!</definedName>
    <definedName name="SID" localSheetId="1">#REF!</definedName>
    <definedName name="SID">#REF!</definedName>
    <definedName name="SIREN_Act" localSheetId="1">#REF!</definedName>
    <definedName name="SIREN_Act">#REF!</definedName>
    <definedName name="SMNIN_Act" localSheetId="1">#REF!</definedName>
    <definedName name="SMNIN_Act">#REF!</definedName>
    <definedName name="SNet_Act" localSheetId="1">#REF!</definedName>
    <definedName name="SNet_Act">#REF!</definedName>
    <definedName name="SNet_BP" localSheetId="1">#REF!</definedName>
    <definedName name="SNet_BP">#REF!</definedName>
    <definedName name="SNet_FD" localSheetId="1">#REF!</definedName>
    <definedName name="SNet_FD">#REF!</definedName>
    <definedName name="SOMERSET" localSheetId="1">#REF!</definedName>
    <definedName name="SOMERSET">#REF!</definedName>
    <definedName name="sort" localSheetId="1" hidden="1">#REF!</definedName>
    <definedName name="sort" localSheetId="8" hidden="1">#REF!</definedName>
    <definedName name="sort" hidden="1">#REF!</definedName>
    <definedName name="South_West_Water">#REF!</definedName>
    <definedName name="Southern_Water">#REF!</definedName>
    <definedName name="SP1AttNames" localSheetId="1">#REF!</definedName>
    <definedName name="SP1AttNames">#REF!</definedName>
    <definedName name="SP1AttNums" localSheetId="1">#REF!</definedName>
    <definedName name="SP1AttNums">#REF!</definedName>
    <definedName name="SP1ChoiceNum" localSheetId="1">#REF!</definedName>
    <definedName name="SP1ChoiceNum">#REF!</definedName>
    <definedName name="SP1ExpDes" localSheetId="1">#REF!</definedName>
    <definedName name="SP1ExpDes">#REF!</definedName>
    <definedName name="SP3att1" localSheetId="1">#REF!</definedName>
    <definedName name="SP3att1">#REF!</definedName>
    <definedName name="SP3att2" localSheetId="1">#REF!</definedName>
    <definedName name="SP3att2">#REF!</definedName>
    <definedName name="SP3ChoiceNum" localSheetId="1">#REF!</definedName>
    <definedName name="SP3ChoiceNum">#REF!</definedName>
    <definedName name="SP3comp1">#REF!</definedName>
    <definedName name="SP3comp2">#REF!</definedName>
    <definedName name="SP3ExpDes">#REF!</definedName>
    <definedName name="SRNapr" localSheetId="1">#REF!</definedName>
    <definedName name="SRNapr">#REF!</definedName>
    <definedName name="SRNBPinputs" localSheetId="1">#REF!</definedName>
    <definedName name="SRNBPinputs">#REF!</definedName>
    <definedName name="SRNBPtrans" localSheetId="1">#REF!</definedName>
    <definedName name="SRNBPtrans">#REF!</definedName>
    <definedName name="SRNtransition" localSheetId="1">#REF!</definedName>
    <definedName name="SRNtransition">#REF!</definedName>
    <definedName name="SSCapr" localSheetId="1">#REF!</definedName>
    <definedName name="SSCapr">#REF!</definedName>
    <definedName name="SSCBPinputs" localSheetId="1">#REF!</definedName>
    <definedName name="SSCBPinputs">#REF!</definedName>
    <definedName name="SSCBPtrans" localSheetId="1">#REF!</definedName>
    <definedName name="SSCBPtrans">#REF!</definedName>
    <definedName name="SSCtransition" localSheetId="1">#REF!</definedName>
    <definedName name="SSCtransition">#REF!</definedName>
    <definedName name="STAFFS" localSheetId="1">#REF!</definedName>
    <definedName name="STAFFS">#REF!</definedName>
    <definedName name="STotalgross" localSheetId="1">#REF!</definedName>
    <definedName name="STotalgross">#REF!</definedName>
    <definedName name="SUFFOLK" localSheetId="1">#REF!</definedName>
    <definedName name="SUFFOLK">#REF!</definedName>
    <definedName name="Supply_demand_balance_scheme_classification" localSheetId="1">#REF!</definedName>
    <definedName name="Supply_demand_balance_scheme_classification">#REF!</definedName>
    <definedName name="SURREY" localSheetId="1">#REF!</definedName>
    <definedName name="SURREY">#REF!</definedName>
    <definedName name="SVEapr" localSheetId="1">#REF!</definedName>
    <definedName name="SVEapr">#REF!</definedName>
    <definedName name="SVTBPinputs" localSheetId="1">#REF!</definedName>
    <definedName name="SVTBPinputs">#REF!</definedName>
    <definedName name="SVTBPtrans" localSheetId="1">#REF!</definedName>
    <definedName name="SVTBPtrans">#REF!</definedName>
    <definedName name="SVTtransition" localSheetId="1">#REF!</definedName>
    <definedName name="SVTtransition">#REF!</definedName>
    <definedName name="SWBapr" localSheetId="1">#REF!</definedName>
    <definedName name="SWBapr">#REF!</definedName>
    <definedName name="SWTBPinputs" localSheetId="1">#REF!</definedName>
    <definedName name="SWTBPinputs">#REF!</definedName>
    <definedName name="SWTBPtrans" localSheetId="1">#REF!</definedName>
    <definedName name="SWTBPtrans">#REF!</definedName>
    <definedName name="SWTtransition" localSheetId="1">#REF!</definedName>
    <definedName name="SWTtransition">#REF!</definedName>
    <definedName name="Table3.4" localSheetId="2" hidden="1">{"CHARGE",#N/A,FALSE,"401C11"}</definedName>
    <definedName name="Table3.4" localSheetId="1" hidden="1">{"CHARGE",#N/A,FALSE,"401C11"}</definedName>
    <definedName name="Table3.4" localSheetId="8" hidden="1">{"CHARGE",#N/A,FALSE,"401C11"}</definedName>
    <definedName name="Table3.4" localSheetId="13" hidden="1">{"CHARGE",#N/A,FALSE,"401C11"}</definedName>
    <definedName name="Table3.4" localSheetId="12" hidden="1">{"CHARGE",#N/A,FALSE,"401C11"}</definedName>
    <definedName name="Table3.4" localSheetId="11" hidden="1">{"CHARGE",#N/A,FALSE,"401C11"}</definedName>
    <definedName name="Table3.4" hidden="1">{"CHARGE",#N/A,FALSE,"401C11"}</definedName>
    <definedName name="Test23" localSheetId="2" hidden="1">{"NET",#N/A,FALSE,"401C11"}</definedName>
    <definedName name="Test23" localSheetId="1" hidden="1">{"NET",#N/A,FALSE,"401C11"}</definedName>
    <definedName name="Test23" localSheetId="8" hidden="1">{"NET",#N/A,FALSE,"401C11"}</definedName>
    <definedName name="Test23" localSheetId="13" hidden="1">{"NET",#N/A,FALSE,"401C11"}</definedName>
    <definedName name="Test23" localSheetId="12" hidden="1">{"NET",#N/A,FALSE,"401C11"}</definedName>
    <definedName name="Test23" localSheetId="11" hidden="1">{"NET",#N/A,FALSE,"401C11"}</definedName>
    <definedName name="Test23" hidden="1">{"NET",#N/A,FALSE,"401C11"}</definedName>
    <definedName name="Thames_Water">#REF!</definedName>
    <definedName name="Threshold" localSheetId="1">#REF!</definedName>
    <definedName name="Threshold">#REF!</definedName>
    <definedName name="time" localSheetId="1">#REF!</definedName>
    <definedName name="time">#REF!</definedName>
    <definedName name="TMSapr" localSheetId="1">#REF!</definedName>
    <definedName name="TMSapr">#REF!</definedName>
    <definedName name="TMSBPinputs" localSheetId="1">#REF!</definedName>
    <definedName name="TMSBPinputs">#REF!</definedName>
    <definedName name="TMSBPtrans" localSheetId="1">#REF!</definedName>
    <definedName name="TMSBPtrans">#REF!</definedName>
    <definedName name="TMStransition" localSheetId="1">#REF!</definedName>
    <definedName name="TMStransition">#REF!</definedName>
    <definedName name="TotalNETScapex" localSheetId="1">#REF!</definedName>
    <definedName name="TotalNETScapex">#REF!</definedName>
    <definedName name="TotalNETwcapex" localSheetId="1">#REF!</definedName>
    <definedName name="TotalNETwcapex">#REF!</definedName>
    <definedName name="TOTgrosscapsew" localSheetId="1">#REF!</definedName>
    <definedName name="TOTgrosscapsew">#REF!</definedName>
    <definedName name="TOTgrosscapwat" localSheetId="1">#REF!</definedName>
    <definedName name="TOTgrosscapwat">#REF!</definedName>
    <definedName name="TOTnetcapsew2" localSheetId="1">#REF!</definedName>
    <definedName name="TOTnetcapsew2">#REF!</definedName>
    <definedName name="TOTnetcapwat2" localSheetId="1">#REF!</definedName>
    <definedName name="TOTnetcapwat2">#REF!</definedName>
    <definedName name="Transition" localSheetId="1">#REF!</definedName>
    <definedName name="Transition">#REF!</definedName>
    <definedName name="trdhtr" localSheetId="1" hidden="1">#REF!</definedName>
    <definedName name="trdhtr" localSheetId="8" hidden="1">#REF!</definedName>
    <definedName name="trdhtr" hidden="1">#REF!</definedName>
    <definedName name="Trk_Tol" localSheetId="1">#REF!</definedName>
    <definedName name="Trk_Tol">#REF!</definedName>
    <definedName name="TYNE_WEAR">#REF!</definedName>
    <definedName name="United_Utilities_Water">#REF!</definedName>
    <definedName name="UUWapr" localSheetId="1">#REF!</definedName>
    <definedName name="UUWapr">#REF!</definedName>
    <definedName name="W_GLAM" localSheetId="1">#REF!</definedName>
    <definedName name="W_GLAM">#REF!</definedName>
    <definedName name="W_MIDS" localSheetId="1">#REF!</definedName>
    <definedName name="W_MIDS">#REF!</definedName>
    <definedName name="W_SUSSEX" localSheetId="1">#REF!</definedName>
    <definedName name="W_SUSSEX">#REF!</definedName>
    <definedName name="W_YORKS">#REF!</definedName>
    <definedName name="WARWICKS">#REF!</definedName>
    <definedName name="WaSCstransition">#REF!</definedName>
    <definedName name="WaterGC" localSheetId="1">#REF!</definedName>
    <definedName name="WaterGC">#REF!</definedName>
    <definedName name="watIRE" localSheetId="1">#REF!</definedName>
    <definedName name="watIRE">#REF!</definedName>
    <definedName name="WatMNIgc" localSheetId="1">#REF!</definedName>
    <definedName name="WatMNIgc">#REF!</definedName>
    <definedName name="WBaseG_Act" localSheetId="1">#REF!</definedName>
    <definedName name="WBaseG_Act">#REF!</definedName>
    <definedName name="WBaseG_BP" localSheetId="1">#REF!</definedName>
    <definedName name="WBaseG_BP">#REF!</definedName>
    <definedName name="WBaseG_FD" localSheetId="1">#REF!</definedName>
    <definedName name="WBaseG_FD">#REF!</definedName>
    <definedName name="WBaseN_Act" localSheetId="1">#REF!</definedName>
    <definedName name="WBaseN_Act">#REF!</definedName>
    <definedName name="WBaseN_FD" localSheetId="1">#REF!</definedName>
    <definedName name="WBaseN_FD">#REF!</definedName>
    <definedName name="wdfw" localSheetId="1">#REF!</definedName>
    <definedName name="wdfw">#REF!</definedName>
    <definedName name="wedfw" localSheetId="1">#REF!</definedName>
    <definedName name="wedfw">#REF!</definedName>
    <definedName name="wefw" localSheetId="1">#REF!</definedName>
    <definedName name="wefw">#REF!</definedName>
    <definedName name="wefwe">#REF!</definedName>
    <definedName name="wefwerf">#REF!</definedName>
    <definedName name="WEnhG_BP" localSheetId="1">#REF!</definedName>
    <definedName name="WEnhG_BP">#REF!</definedName>
    <definedName name="WEnhG_FD" localSheetId="1">#REF!</definedName>
    <definedName name="WEnhG_FD">#REF!</definedName>
    <definedName name="WEnhN_Act" localSheetId="1">#REF!</definedName>
    <definedName name="WEnhN_Act">#REF!</definedName>
    <definedName name="WEnhN_FD" localSheetId="1">#REF!</definedName>
    <definedName name="WEnhN_FD">#REF!</definedName>
    <definedName name="wert" localSheetId="2" hidden="1">{"GROSS",#N/A,FALSE,"401C11"}</definedName>
    <definedName name="wert" localSheetId="1" hidden="1">{"GROSS",#N/A,FALSE,"401C11"}</definedName>
    <definedName name="wert" localSheetId="8" hidden="1">{"GROSS",#N/A,FALSE,"401C11"}</definedName>
    <definedName name="wert" localSheetId="13" hidden="1">{"GROSS",#N/A,FALSE,"401C11"}</definedName>
    <definedName name="wert" localSheetId="12" hidden="1">{"GROSS",#N/A,FALSE,"401C11"}</definedName>
    <definedName name="wert" localSheetId="11" hidden="1">{"GROSS",#N/A,FALSE,"401C11"}</definedName>
    <definedName name="wert" hidden="1">{"GROSS",#N/A,FALSE,"401C11"}</definedName>
    <definedName name="Wessex_Water">#REF!</definedName>
    <definedName name="WGross_Act" localSheetId="1">#REF!</definedName>
    <definedName name="WGross_Act">#REF!</definedName>
    <definedName name="WILTS" localSheetId="1">#REF!</definedName>
    <definedName name="WILTS">#REF!</definedName>
    <definedName name="WIREN_Act" localSheetId="1">#REF!</definedName>
    <definedName name="WIREN_Act">#REF!</definedName>
    <definedName name="WMNIN_Act" localSheetId="1">#REF!</definedName>
    <definedName name="WMNIN_Act">#REF!</definedName>
    <definedName name="WNet_Act" localSheetId="1">#REF!</definedName>
    <definedName name="WNet_Act">#REF!</definedName>
    <definedName name="WNet_BP" localSheetId="1">#REF!</definedName>
    <definedName name="WNet_BP">#REF!</definedName>
    <definedName name="WNet_FD" localSheetId="1">#REF!</definedName>
    <definedName name="WNet_FD">#REF!</definedName>
    <definedName name="WoCstransition" localSheetId="1">#REF!</definedName>
    <definedName name="WoCstransition">#REF!</definedName>
    <definedName name="wombat" localSheetId="1" hidden="1">#REF!</definedName>
    <definedName name="wombat" localSheetId="8" hidden="1">#REF!</definedName>
    <definedName name="wombat" hidden="1">#REF!</definedName>
    <definedName name="wotsthis" localSheetId="2" hidden="1">{"P&amp;L phased",#N/A,FALSE,"P and L";"Interest phased",#N/A,FALSE,"Interest";"Cshf phased",#N/A,FALSE,"Cashflow";"BSheet phased",#N/A,FALSE,"B Sheet";"Capex phased",#N/A,FALSE,"Capex"}</definedName>
    <definedName name="wotsthis" localSheetId="1" hidden="1">{"P&amp;L phased",#N/A,FALSE,"P and L";"Interest phased",#N/A,FALSE,"Interest";"Cshf phased",#N/A,FALSE,"Cashflow";"BSheet phased",#N/A,FALSE,"B Sheet";"Capex phased",#N/A,FALSE,"Capex"}</definedName>
    <definedName name="wotsthis" localSheetId="8" hidden="1">{"P&amp;L phased",#N/A,FALSE,"P and L";"Interest phased",#N/A,FALSE,"Interest";"Cshf phased",#N/A,FALSE,"Cashflow";"BSheet phased",#N/A,FALSE,"B Sheet";"Capex phased",#N/A,FALSE,"Capex"}</definedName>
    <definedName name="wotsthis" localSheetId="13" hidden="1">{"P&amp;L phased",#N/A,FALSE,"P and L";"Interest phased",#N/A,FALSE,"Interest";"Cshf phased",#N/A,FALSE,"Cashflow";"BSheet phased",#N/A,FALSE,"B Sheet";"Capex phased",#N/A,FALSE,"Capex"}</definedName>
    <definedName name="wotsthis" localSheetId="12" hidden="1">{"P&amp;L phased",#N/A,FALSE,"P and L";"Interest phased",#N/A,FALSE,"Interest";"Cshf phased",#N/A,FALSE,"Cashflow";"BSheet phased",#N/A,FALSE,"B Sheet";"Capex phased",#N/A,FALSE,"Capex"}</definedName>
    <definedName name="wotsthis" localSheetId="1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2" hidden="1">{"CHARGE",#N/A,FALSE,"401C11"}</definedName>
    <definedName name="wrn.CHARGE." localSheetId="1" hidden="1">{"CHARGE",#N/A,FALSE,"401C11"}</definedName>
    <definedName name="wrn.CHARGE." localSheetId="8" hidden="1">{"CHARGE",#N/A,FALSE,"401C11"}</definedName>
    <definedName name="wrn.CHARGE." localSheetId="13" hidden="1">{"CHARGE",#N/A,FALSE,"401C11"}</definedName>
    <definedName name="wrn.CHARGE." localSheetId="12" hidden="1">{"CHARGE",#N/A,FALSE,"401C11"}</definedName>
    <definedName name="wrn.CHARGE." localSheetId="11" hidden="1">{"CHARGE",#N/A,FALSE,"401C11"}</definedName>
    <definedName name="wrn.CHARGE." hidden="1">{"CHARGE",#N/A,FALSE,"401C11"}</definedName>
    <definedName name="wrn.GROSS." localSheetId="2" hidden="1">{"GROSS",#N/A,FALSE,"401C11"}</definedName>
    <definedName name="wrn.GROSS." localSheetId="1" hidden="1">{"GROSS",#N/A,FALSE,"401C11"}</definedName>
    <definedName name="wrn.GROSS." localSheetId="8" hidden="1">{"GROSS",#N/A,FALSE,"401C11"}</definedName>
    <definedName name="wrn.GROSS." localSheetId="13" hidden="1">{"GROSS",#N/A,FALSE,"401C11"}</definedName>
    <definedName name="wrn.GROSS." localSheetId="12" hidden="1">{"GROSS",#N/A,FALSE,"401C11"}</definedName>
    <definedName name="wrn.GROSS." localSheetId="11" hidden="1">{"GROSS",#N/A,FALSE,"401C11"}</definedName>
    <definedName name="wrn.GROSS." hidden="1">{"GROSS",#N/A,FALSE,"401C11"}</definedName>
    <definedName name="wrn.NET." localSheetId="2" hidden="1">{"NET",#N/A,FALSE,"401C11"}</definedName>
    <definedName name="wrn.NET." localSheetId="1" hidden="1">{"NET",#N/A,FALSE,"401C11"}</definedName>
    <definedName name="wrn.NET." localSheetId="8" hidden="1">{"NET",#N/A,FALSE,"401C11"}</definedName>
    <definedName name="wrn.NET." localSheetId="13" hidden="1">{"NET",#N/A,FALSE,"401C11"}</definedName>
    <definedName name="wrn.NET." localSheetId="12" hidden="1">{"NET",#N/A,FALSE,"401C11"}</definedName>
    <definedName name="wrn.NET." localSheetId="11" hidden="1">{"NET",#N/A,FALSE,"401C11"}</definedName>
    <definedName name="wrn.NET." hidden="1">{"NET",#N/A,FALSE,"401C11"}</definedName>
    <definedName name="wrn.papersdraft" localSheetId="2" hidden="1">{"bal",#N/A,FALSE,"working papers";"income",#N/A,FALSE,"working papers"}</definedName>
    <definedName name="wrn.papersdraft" localSheetId="1">{"bal",#N/A,FALSE,"working papers";"income",#N/A,FALSE,"working papers"}</definedName>
    <definedName name="wrn.papersdraft" localSheetId="13">{"bal",#N/A,FALSE,"working papers";"income",#N/A,FALSE,"working papers"}</definedName>
    <definedName name="wrn.papersdraft" localSheetId="12">{"bal",#N/A,FALSE,"working papers";"income",#N/A,FALSE,"working papers"}</definedName>
    <definedName name="wrn.papersdraft" localSheetId="11">{"bal",#N/A,FALSE,"working papers";"income",#N/A,FALSE,"working papers"}</definedName>
    <definedName name="wrn.papersdraft">{"bal",#N/A,FALSE,"working papers";"income",#N/A,FALSE,"working papers"}</definedName>
    <definedName name="wrn.Print._.5._.and._.12." localSheetId="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8"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3"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2" hidden="1">{"P&amp;L phased",#N/A,FALSE,"P and L";"Interest phased",#N/A,FALSE,"Interest";"Cshf phased",#N/A,FALSE,"Cashflow";"BSheet phased",#N/A,FALSE,"B Sheet";"Capex phased",#N/A,FALSE,"Capex"}</definedName>
    <definedName name="wrn.Print._.Phased." localSheetId="1" hidden="1">{"P&amp;L phased",#N/A,FALSE,"P and L";"Interest phased",#N/A,FALSE,"Interest";"Cshf phased",#N/A,FALSE,"Cashflow";"BSheet phased",#N/A,FALSE,"B Sheet";"Capex phased",#N/A,FALSE,"Capex"}</definedName>
    <definedName name="wrn.Print._.Phased." localSheetId="8" hidden="1">{"P&amp;L phased",#N/A,FALSE,"P and L";"Interest phased",#N/A,FALSE,"Interest";"Cshf phased",#N/A,FALSE,"Cashflow";"BSheet phased",#N/A,FALSE,"B Sheet";"Capex phased",#N/A,FALSE,"Capex"}</definedName>
    <definedName name="wrn.Print._.Phased." localSheetId="13" hidden="1">{"P&amp;L phased",#N/A,FALSE,"P and L";"Interest phased",#N/A,FALSE,"Interest";"Cshf phased",#N/A,FALSE,"Cashflow";"BSheet phased",#N/A,FALSE,"B Sheet";"Capex phased",#N/A,FALSE,"Capex"}</definedName>
    <definedName name="wrn.Print._.Phased." localSheetId="12" hidden="1">{"P&amp;L phased",#N/A,FALSE,"P and L";"Interest phased",#N/A,FALSE,"Interest";"Cshf phased",#N/A,FALSE,"Cashflow";"BSheet phased",#N/A,FALSE,"B Sheet";"Capex phased",#N/A,FALSE,"Capex"}</definedName>
    <definedName name="wrn.Print._.Phased." localSheetId="1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2" hidden="1">{"bal",#N/A,FALSE,"working papers";"income",#N/A,FALSE,"working papers"}</definedName>
    <definedName name="wrn.wpapers." localSheetId="1">{"bal",#N/A,FALSE,"working papers";"income",#N/A,FALSE,"working papers"}</definedName>
    <definedName name="wrn.wpapers." localSheetId="13">{"bal",#N/A,FALSE,"working papers";"income",#N/A,FALSE,"working papers"}</definedName>
    <definedName name="wrn.wpapers." localSheetId="12">{"bal",#N/A,FALSE,"working papers";"income",#N/A,FALSE,"working papers"}</definedName>
    <definedName name="wrn.wpapers." localSheetId="11">{"bal",#N/A,FALSE,"working papers";"income",#N/A,FALSE,"working papers"}</definedName>
    <definedName name="wrn.wpapers.">{"bal",#N/A,FALSE,"working papers";"income",#N/A,FALSE,"working papers"}</definedName>
    <definedName name="WSHapr" localSheetId="1">#REF!</definedName>
    <definedName name="WSHapr">#REF!</definedName>
    <definedName name="WSHBPinputs" localSheetId="1">#REF!</definedName>
    <definedName name="WSHBPinputs">#REF!</definedName>
    <definedName name="WSHBPtrans" localSheetId="1">#REF!</definedName>
    <definedName name="WSHBPtrans">#REF!</definedName>
    <definedName name="WSHtransition" localSheetId="1">#REF!</definedName>
    <definedName name="WSHtransition">#REF!</definedName>
    <definedName name="WSXapr" localSheetId="1">#REF!</definedName>
    <definedName name="WSXapr">#REF!</definedName>
    <definedName name="WSXBPinputs" localSheetId="1">#REF!</definedName>
    <definedName name="WSXBPinputs">#REF!</definedName>
    <definedName name="WSXBPtrans" localSheetId="1">#REF!</definedName>
    <definedName name="WSXBPtrans">#REF!</definedName>
    <definedName name="WSXtransition" localSheetId="1">#REF!</definedName>
    <definedName name="WSXtransition">#REF!</definedName>
    <definedName name="Wtotalgrosscapx" localSheetId="1">#REF!</definedName>
    <definedName name="Wtotalgrosscapx">#REF!</definedName>
    <definedName name="xxx" localSheetId="2" hidden="1">{"CHARGE",#N/A,FALSE,"401C11"}</definedName>
    <definedName name="xxx" localSheetId="1" hidden="1">{"CHARGE",#N/A,FALSE,"401C11"}</definedName>
    <definedName name="xxx" localSheetId="8" hidden="1">{"CHARGE",#N/A,FALSE,"401C11"}</definedName>
    <definedName name="xxx" localSheetId="13" hidden="1">{"CHARGE",#N/A,FALSE,"401C11"}</definedName>
    <definedName name="xxx" localSheetId="12" hidden="1">{"CHARGE",#N/A,FALSE,"401C11"}</definedName>
    <definedName name="xxx" localSheetId="11" hidden="1">{"CHARGE",#N/A,FALSE,"401C11"}</definedName>
    <definedName name="xxx" hidden="1">{"CHARGE",#N/A,FALSE,"401C11"}</definedName>
    <definedName name="Year" localSheetId="1">#REF!</definedName>
    <definedName name="Year">#REF!</definedName>
    <definedName name="yhnry" localSheetId="1">#REF!</definedName>
    <definedName name="yhnry">#REF!</definedName>
    <definedName name="YKYapr" localSheetId="1">#REF!</definedName>
    <definedName name="YKYapr">#REF!</definedName>
    <definedName name="YKYBPinputs" localSheetId="1">#REF!</definedName>
    <definedName name="YKYBPinputs">#REF!</definedName>
    <definedName name="YKYBPtrans" localSheetId="1">#REF!</definedName>
    <definedName name="YKYBPtrans">#REF!</definedName>
    <definedName name="YKYtransition" localSheetId="1">#REF!</definedName>
    <definedName name="YKYtransition">#REF!</definedName>
    <definedName name="Yorkshire_Water" localSheetId="1">#REF!</definedName>
    <definedName name="Yorkshire_Water">#REF!</definedName>
    <definedName name="yyy" localSheetId="2" hidden="1">{"GROSS",#N/A,FALSE,"401C11"}</definedName>
    <definedName name="yyy" localSheetId="1" hidden="1">{"GROSS",#N/A,FALSE,"401C11"}</definedName>
    <definedName name="yyy" localSheetId="8" hidden="1">{"GROSS",#N/A,FALSE,"401C11"}</definedName>
    <definedName name="yyy" localSheetId="13" hidden="1">{"GROSS",#N/A,FALSE,"401C11"}</definedName>
    <definedName name="yyy" localSheetId="12" hidden="1">{"GROSS",#N/A,FALSE,"401C11"}</definedName>
    <definedName name="yyy" localSheetId="11" hidden="1">{"GROSS",#N/A,FALSE,"401C11"}</definedName>
    <definedName name="yyy" hidden="1">{"GROSS",#N/A,FALSE,"401C11"}</definedName>
    <definedName name="zzz" localSheetId="2" hidden="1">{"NET",#N/A,FALSE,"401C11"}</definedName>
    <definedName name="zzz" localSheetId="1" hidden="1">{"NET",#N/A,FALSE,"401C11"}</definedName>
    <definedName name="zzz" localSheetId="8" hidden="1">{"NET",#N/A,FALSE,"401C11"}</definedName>
    <definedName name="zzz" localSheetId="13" hidden="1">{"NET",#N/A,FALSE,"401C11"}</definedName>
    <definedName name="zzz" localSheetId="12" hidden="1">{"NET",#N/A,FALSE,"401C11"}</definedName>
    <definedName name="zzz" localSheetId="11"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4" i="8" l="1"/>
  <c r="F113" i="8"/>
  <c r="F112" i="8"/>
  <c r="F111" i="8"/>
  <c r="F110" i="8"/>
  <c r="F109" i="8"/>
  <c r="F108" i="8"/>
  <c r="F107" i="8"/>
  <c r="F106" i="8"/>
  <c r="F105" i="8"/>
  <c r="F104" i="8"/>
  <c r="F103" i="8"/>
  <c r="F102" i="8"/>
  <c r="F101" i="8"/>
  <c r="F100" i="8"/>
  <c r="F99" i="8"/>
  <c r="F98" i="8"/>
  <c r="F95" i="8"/>
  <c r="F94" i="8"/>
  <c r="F93" i="8"/>
  <c r="F92" i="8"/>
  <c r="F91" i="8"/>
  <c r="F90" i="8"/>
  <c r="F89" i="8"/>
  <c r="F88" i="8"/>
  <c r="F87" i="8"/>
  <c r="F86" i="8"/>
  <c r="F85" i="8"/>
  <c r="F84" i="8"/>
  <c r="F83" i="8"/>
  <c r="F82" i="8"/>
  <c r="F81" i="8"/>
  <c r="F80" i="8"/>
  <c r="F79" i="8"/>
  <c r="F76" i="8"/>
  <c r="F75" i="8"/>
  <c r="F74" i="8"/>
  <c r="F73" i="8"/>
  <c r="F72" i="8"/>
  <c r="F71" i="8"/>
  <c r="F70" i="8"/>
  <c r="F69" i="8"/>
  <c r="F68" i="8"/>
  <c r="F67" i="8"/>
  <c r="F66" i="8"/>
  <c r="F65" i="8"/>
  <c r="F64" i="8"/>
  <c r="F63" i="8"/>
  <c r="F62" i="8"/>
  <c r="F61" i="8"/>
  <c r="F60" i="8"/>
  <c r="F58" i="8"/>
  <c r="F57" i="8"/>
  <c r="F56" i="8"/>
  <c r="F55" i="8"/>
  <c r="F54" i="8"/>
  <c r="F53" i="8"/>
  <c r="F52" i="8"/>
  <c r="F51" i="8"/>
  <c r="F50" i="8"/>
  <c r="F49" i="8"/>
  <c r="F48" i="8"/>
  <c r="F47" i="8"/>
  <c r="F46" i="8"/>
  <c r="F45" i="8"/>
  <c r="F44" i="8"/>
  <c r="F43" i="8"/>
  <c r="F42" i="8"/>
  <c r="F40" i="8"/>
  <c r="F39" i="8"/>
  <c r="F38" i="8"/>
  <c r="F37" i="8"/>
  <c r="F36" i="8"/>
  <c r="F35" i="8"/>
  <c r="F34" i="8"/>
  <c r="F33" i="8"/>
  <c r="F32" i="8"/>
  <c r="F31" i="8"/>
  <c r="F30" i="8"/>
  <c r="F29" i="8"/>
  <c r="F28" i="8"/>
  <c r="F27" i="8"/>
  <c r="F26" i="8"/>
  <c r="F25" i="8"/>
  <c r="F24" i="8"/>
  <c r="F22" i="8"/>
  <c r="F21" i="8"/>
  <c r="F20" i="8"/>
  <c r="F19" i="8"/>
  <c r="F18" i="8"/>
  <c r="F17" i="8"/>
  <c r="F16" i="8"/>
  <c r="F15" i="8"/>
  <c r="F14" i="8"/>
  <c r="F13" i="8"/>
  <c r="F12" i="8"/>
  <c r="F11" i="8"/>
  <c r="F10" i="8"/>
  <c r="F9" i="8"/>
  <c r="F8" i="8"/>
  <c r="F7" i="8"/>
  <c r="F6" i="8"/>
  <c r="F81" i="7"/>
  <c r="F77" i="7"/>
  <c r="F74" i="7"/>
  <c r="F71" i="7"/>
  <c r="F69" i="7"/>
  <c r="J66" i="7"/>
  <c r="I66" i="7"/>
  <c r="H66" i="7"/>
  <c r="G66" i="7"/>
  <c r="F66" i="7"/>
  <c r="J65" i="7"/>
  <c r="I65" i="7"/>
  <c r="H65" i="7"/>
  <c r="G65" i="7"/>
  <c r="F65" i="7"/>
  <c r="J64" i="7"/>
  <c r="I64" i="7"/>
  <c r="H64" i="7"/>
  <c r="G64" i="7"/>
  <c r="F64" i="7"/>
  <c r="J63" i="7"/>
  <c r="I63" i="7"/>
  <c r="H63" i="7"/>
  <c r="G63" i="7"/>
  <c r="F63" i="7"/>
  <c r="J62" i="7"/>
  <c r="I62" i="7"/>
  <c r="H62" i="7"/>
  <c r="G62" i="7"/>
  <c r="F62" i="7"/>
  <c r="J61" i="7"/>
  <c r="I61" i="7"/>
  <c r="H61" i="7"/>
  <c r="G61" i="7"/>
  <c r="F61" i="7"/>
  <c r="J60" i="7"/>
  <c r="I60" i="7"/>
  <c r="H60" i="7"/>
  <c r="G60" i="7"/>
  <c r="F60" i="7"/>
  <c r="J59" i="7"/>
  <c r="I59" i="7"/>
  <c r="H59" i="7"/>
  <c r="G59" i="7"/>
  <c r="F59" i="7"/>
  <c r="J58" i="7"/>
  <c r="I58" i="7"/>
  <c r="H58" i="7"/>
  <c r="G58" i="7"/>
  <c r="F58" i="7"/>
  <c r="J57" i="7"/>
  <c r="I57" i="7"/>
  <c r="H57" i="7"/>
  <c r="G57" i="7"/>
  <c r="F57" i="7"/>
  <c r="J56" i="7"/>
  <c r="I56" i="7"/>
  <c r="H56" i="7"/>
  <c r="G56" i="7"/>
  <c r="F56" i="7"/>
  <c r="J55" i="7"/>
  <c r="I55" i="7"/>
  <c r="H55" i="7"/>
  <c r="G55" i="7"/>
  <c r="F55" i="7"/>
  <c r="J54" i="7"/>
  <c r="I54" i="7"/>
  <c r="H54" i="7"/>
  <c r="G54" i="7"/>
  <c r="F54" i="7"/>
  <c r="J53" i="7"/>
  <c r="I53" i="7"/>
  <c r="H53" i="7"/>
  <c r="G53" i="7"/>
  <c r="F53" i="7"/>
  <c r="J52" i="7"/>
  <c r="I52" i="7"/>
  <c r="H52" i="7"/>
  <c r="G52" i="7"/>
  <c r="F52" i="7"/>
  <c r="J51" i="7"/>
  <c r="I51" i="7"/>
  <c r="H51" i="7"/>
  <c r="G51" i="7"/>
  <c r="F51" i="7"/>
  <c r="J50" i="7"/>
  <c r="I50" i="7"/>
  <c r="H50" i="7"/>
  <c r="G50" i="7"/>
  <c r="F50" i="7"/>
  <c r="O49" i="7"/>
  <c r="N49" i="7"/>
  <c r="M49" i="7"/>
  <c r="L49" i="7"/>
  <c r="K49" i="7"/>
  <c r="J49" i="7"/>
  <c r="I49" i="7"/>
  <c r="H49" i="7"/>
  <c r="G49" i="7"/>
  <c r="F49" i="7"/>
  <c r="J47" i="7"/>
  <c r="I47" i="7"/>
  <c r="H47" i="7"/>
  <c r="G47" i="7"/>
  <c r="F47" i="7"/>
  <c r="J46" i="7"/>
  <c r="I46" i="7"/>
  <c r="H46" i="7"/>
  <c r="G46" i="7"/>
  <c r="F46" i="7"/>
  <c r="J45" i="7"/>
  <c r="I45" i="7"/>
  <c r="H45" i="7"/>
  <c r="G45" i="7"/>
  <c r="F45" i="7"/>
  <c r="J44" i="7"/>
  <c r="I44" i="7"/>
  <c r="H44" i="7"/>
  <c r="G44" i="7"/>
  <c r="F44" i="7"/>
  <c r="J43" i="7"/>
  <c r="I43" i="7"/>
  <c r="H43" i="7"/>
  <c r="G43" i="7"/>
  <c r="F43" i="7"/>
  <c r="J42" i="7"/>
  <c r="I42" i="7"/>
  <c r="H42" i="7"/>
  <c r="G42" i="7"/>
  <c r="F42" i="7"/>
  <c r="J41" i="7"/>
  <c r="I41" i="7"/>
  <c r="H41" i="7"/>
  <c r="G41" i="7"/>
  <c r="F41" i="7"/>
  <c r="J40" i="7"/>
  <c r="I40" i="7"/>
  <c r="H40" i="7"/>
  <c r="G40" i="7"/>
  <c r="F40" i="7"/>
  <c r="J39" i="7"/>
  <c r="I39" i="7"/>
  <c r="H39" i="7"/>
  <c r="G39" i="7"/>
  <c r="F39" i="7"/>
  <c r="J38" i="7"/>
  <c r="I38" i="7"/>
  <c r="H38" i="7"/>
  <c r="G38" i="7"/>
  <c r="F38" i="7"/>
  <c r="J37" i="7"/>
  <c r="I37" i="7"/>
  <c r="H37" i="7"/>
  <c r="G37" i="7"/>
  <c r="F37" i="7"/>
  <c r="J36" i="7"/>
  <c r="I36" i="7"/>
  <c r="H36" i="7"/>
  <c r="G36" i="7"/>
  <c r="F36" i="7"/>
  <c r="J35" i="7"/>
  <c r="I35" i="7"/>
  <c r="H35" i="7"/>
  <c r="G35" i="7"/>
  <c r="F35" i="7"/>
  <c r="J34" i="7"/>
  <c r="I34" i="7"/>
  <c r="H34" i="7"/>
  <c r="G34" i="7"/>
  <c r="F34" i="7"/>
  <c r="J33" i="7"/>
  <c r="I33" i="7"/>
  <c r="H33" i="7"/>
  <c r="G33" i="7"/>
  <c r="F33" i="7"/>
  <c r="J32" i="7"/>
  <c r="I32" i="7"/>
  <c r="H32" i="7"/>
  <c r="G32" i="7"/>
  <c r="F32" i="7"/>
  <c r="J31" i="7"/>
  <c r="I31" i="7"/>
  <c r="H31" i="7"/>
  <c r="G31" i="7"/>
  <c r="F31" i="7"/>
  <c r="O30" i="7"/>
  <c r="N30" i="7"/>
  <c r="M30" i="7"/>
  <c r="L30" i="7"/>
  <c r="K30" i="7"/>
  <c r="J30" i="7"/>
  <c r="I30" i="7"/>
  <c r="H30" i="7"/>
  <c r="G30" i="7"/>
  <c r="F30" i="7"/>
  <c r="J27" i="7"/>
  <c r="I27" i="7"/>
  <c r="H27" i="7"/>
  <c r="G27" i="7"/>
  <c r="F27" i="7"/>
  <c r="O26" i="7"/>
  <c r="N26" i="7"/>
  <c r="M26" i="7"/>
  <c r="L26" i="7"/>
  <c r="K26" i="7"/>
  <c r="J26" i="7"/>
  <c r="I26" i="7"/>
  <c r="H26" i="7"/>
  <c r="G26" i="7"/>
  <c r="F26" i="7"/>
  <c r="J24" i="7"/>
  <c r="I24" i="7"/>
  <c r="H24" i="7"/>
  <c r="G24" i="7"/>
  <c r="F24" i="7"/>
  <c r="J23" i="7"/>
  <c r="I23" i="7"/>
  <c r="H23" i="7"/>
  <c r="G23" i="7"/>
  <c r="F23" i="7"/>
  <c r="J22" i="7"/>
  <c r="I22" i="7"/>
  <c r="H22" i="7"/>
  <c r="G22" i="7"/>
  <c r="F22" i="7"/>
  <c r="J21" i="7"/>
  <c r="I21" i="7"/>
  <c r="H21" i="7"/>
  <c r="G21" i="7"/>
  <c r="F21" i="7"/>
  <c r="J20" i="7"/>
  <c r="I20" i="7"/>
  <c r="H20" i="7"/>
  <c r="G20" i="7"/>
  <c r="F20" i="7"/>
  <c r="J19" i="7"/>
  <c r="I19" i="7"/>
  <c r="H19" i="7"/>
  <c r="G19" i="7"/>
  <c r="F19" i="7"/>
  <c r="J18" i="7"/>
  <c r="I18" i="7"/>
  <c r="H18" i="7"/>
  <c r="G18" i="7"/>
  <c r="F18" i="7"/>
  <c r="J17" i="7"/>
  <c r="I17" i="7"/>
  <c r="H17" i="7"/>
  <c r="G17" i="7"/>
  <c r="F17" i="7"/>
  <c r="J16" i="7"/>
  <c r="I16" i="7"/>
  <c r="H16" i="7"/>
  <c r="G16" i="7"/>
  <c r="F16" i="7"/>
  <c r="J15" i="7"/>
  <c r="I15" i="7"/>
  <c r="H15" i="7"/>
  <c r="G15" i="7"/>
  <c r="F15" i="7"/>
  <c r="J14" i="7"/>
  <c r="I14" i="7"/>
  <c r="H14" i="7"/>
  <c r="G14" i="7"/>
  <c r="F14" i="7"/>
  <c r="J13" i="7"/>
  <c r="I13" i="7"/>
  <c r="H13" i="7"/>
  <c r="G13" i="7"/>
  <c r="F13" i="7"/>
  <c r="J12" i="7"/>
  <c r="I12" i="7"/>
  <c r="H12" i="7"/>
  <c r="G12" i="7"/>
  <c r="F12" i="7"/>
  <c r="J11" i="7"/>
  <c r="I11" i="7"/>
  <c r="H11" i="7"/>
  <c r="G11" i="7"/>
  <c r="F11" i="7"/>
  <c r="J10" i="7"/>
  <c r="I10" i="7"/>
  <c r="H10" i="7"/>
  <c r="G10" i="7"/>
  <c r="F10" i="7"/>
  <c r="J9" i="7"/>
  <c r="I9" i="7"/>
  <c r="H9" i="7"/>
  <c r="G9" i="7"/>
  <c r="F9" i="7"/>
  <c r="J8" i="7"/>
  <c r="I8" i="7"/>
  <c r="H8" i="7"/>
  <c r="G8" i="7"/>
  <c r="F8" i="7"/>
  <c r="J7" i="7"/>
  <c r="I7" i="7"/>
  <c r="H7" i="7"/>
  <c r="G7" i="7"/>
  <c r="F7" i="7"/>
  <c r="F237" i="5"/>
  <c r="F236" i="5"/>
  <c r="F235" i="5"/>
  <c r="F234" i="5"/>
  <c r="F233" i="5"/>
  <c r="F232" i="5"/>
  <c r="F231" i="5"/>
  <c r="F230" i="5"/>
  <c r="F229" i="5"/>
  <c r="F228" i="5"/>
  <c r="F227" i="5"/>
  <c r="F226" i="5"/>
  <c r="F225" i="5"/>
  <c r="F224" i="5"/>
  <c r="F223" i="5"/>
  <c r="F222" i="5"/>
  <c r="F221" i="5"/>
  <c r="F216" i="5"/>
  <c r="F215" i="5"/>
  <c r="F214" i="5"/>
  <c r="F213" i="5"/>
  <c r="F212" i="5"/>
  <c r="F211" i="5"/>
  <c r="F210" i="5"/>
  <c r="F209" i="5"/>
  <c r="F208" i="5"/>
  <c r="F207" i="5"/>
  <c r="F206" i="5"/>
  <c r="F205" i="5"/>
  <c r="F204" i="5"/>
  <c r="F203" i="5"/>
  <c r="F202" i="5"/>
  <c r="F201" i="5"/>
  <c r="F200" i="5"/>
  <c r="F195" i="5"/>
  <c r="F194" i="5"/>
  <c r="F193" i="5"/>
  <c r="F192" i="5"/>
  <c r="F191" i="5"/>
  <c r="F190" i="5"/>
  <c r="F189" i="5"/>
  <c r="F188" i="5"/>
  <c r="F187" i="5"/>
  <c r="F186" i="5"/>
  <c r="F185" i="5"/>
  <c r="F184" i="5"/>
  <c r="F183" i="5"/>
  <c r="F182" i="5"/>
  <c r="F181" i="5"/>
  <c r="F180" i="5"/>
  <c r="F179" i="5"/>
  <c r="F153" i="5"/>
  <c r="F152" i="5"/>
  <c r="F151" i="5"/>
  <c r="F150" i="5"/>
  <c r="F149" i="5"/>
  <c r="F148" i="5"/>
  <c r="F147" i="5"/>
  <c r="F146" i="5"/>
  <c r="F145" i="5"/>
  <c r="F144" i="5"/>
  <c r="F143" i="5"/>
  <c r="F142" i="5"/>
  <c r="F141" i="5"/>
  <c r="F140" i="5"/>
  <c r="F139" i="5"/>
  <c r="F138" i="5"/>
  <c r="F137" i="5"/>
  <c r="F132" i="5"/>
  <c r="F131" i="5"/>
  <c r="F130" i="5"/>
  <c r="F129" i="5"/>
  <c r="F128" i="5"/>
  <c r="F127" i="5"/>
  <c r="F126" i="5"/>
  <c r="F125" i="5"/>
  <c r="F124" i="5"/>
  <c r="F123" i="5"/>
  <c r="F122" i="5"/>
  <c r="F121" i="5"/>
  <c r="F120" i="5"/>
  <c r="F119" i="5"/>
  <c r="F118" i="5"/>
  <c r="F117" i="5"/>
  <c r="F116" i="5"/>
  <c r="F111" i="5"/>
  <c r="F110" i="5"/>
  <c r="F109" i="5"/>
  <c r="F108" i="5"/>
  <c r="F107" i="5"/>
  <c r="F106" i="5"/>
  <c r="F105" i="5"/>
  <c r="F104" i="5"/>
  <c r="F103" i="5"/>
  <c r="F102" i="5"/>
  <c r="F101" i="5"/>
  <c r="F100" i="5"/>
  <c r="F99" i="5"/>
  <c r="F98" i="5"/>
  <c r="F97" i="5"/>
  <c r="F96" i="5"/>
  <c r="F95" i="5"/>
  <c r="F69" i="5"/>
  <c r="F68" i="5"/>
  <c r="F67" i="5"/>
  <c r="F66" i="5"/>
  <c r="F65" i="5"/>
  <c r="F64" i="5"/>
  <c r="F63" i="5"/>
  <c r="F62" i="5"/>
  <c r="F61" i="5"/>
  <c r="F60" i="5"/>
  <c r="F59" i="5"/>
  <c r="F58" i="5"/>
  <c r="F57" i="5"/>
  <c r="F56" i="5"/>
  <c r="F55" i="5"/>
  <c r="F54" i="5"/>
  <c r="F53" i="5"/>
  <c r="F48" i="5"/>
  <c r="F47" i="5"/>
  <c r="F46" i="5"/>
  <c r="F45" i="5"/>
  <c r="F44" i="5"/>
  <c r="F43" i="5"/>
  <c r="F42" i="5"/>
  <c r="F41" i="5"/>
  <c r="F40" i="5"/>
  <c r="F39" i="5"/>
  <c r="F38" i="5"/>
  <c r="F37" i="5"/>
  <c r="F36" i="5"/>
  <c r="F35" i="5"/>
  <c r="F34" i="5"/>
  <c r="F33" i="5"/>
  <c r="F32" i="5"/>
  <c r="F31" i="5"/>
  <c r="F26" i="5"/>
  <c r="F25" i="5"/>
  <c r="F24" i="5"/>
  <c r="F23" i="5"/>
  <c r="F22" i="5"/>
  <c r="F21" i="5"/>
  <c r="F20" i="5"/>
  <c r="F19" i="5"/>
  <c r="F18" i="5"/>
  <c r="F17" i="5"/>
  <c r="F16" i="5"/>
  <c r="F15" i="5"/>
  <c r="F14" i="5"/>
  <c r="F13" i="5"/>
  <c r="F12" i="5"/>
  <c r="F11" i="5"/>
  <c r="F10" i="5"/>
  <c r="F9" i="5"/>
  <c r="K60" i="4"/>
  <c r="J60" i="4"/>
  <c r="I60" i="4"/>
  <c r="H60" i="4"/>
  <c r="G60" i="4"/>
  <c r="K59" i="4"/>
  <c r="J59" i="4"/>
  <c r="I59" i="4"/>
  <c r="H59" i="4"/>
  <c r="G59" i="4"/>
  <c r="K58" i="4"/>
  <c r="J58" i="4"/>
  <c r="I58" i="4"/>
  <c r="H58" i="4"/>
  <c r="G58" i="4"/>
  <c r="K57" i="4"/>
  <c r="J57" i="4"/>
  <c r="I57" i="4"/>
  <c r="H57" i="4"/>
  <c r="G57" i="4"/>
  <c r="K56" i="4"/>
  <c r="J56" i="4"/>
  <c r="I56" i="4"/>
  <c r="H56" i="4"/>
  <c r="G56" i="4"/>
  <c r="K55" i="4"/>
  <c r="J55" i="4"/>
  <c r="I55" i="4"/>
  <c r="H55" i="4"/>
  <c r="G55" i="4"/>
  <c r="K54" i="4"/>
  <c r="J54" i="4"/>
  <c r="I54" i="4"/>
  <c r="H54" i="4"/>
  <c r="G54" i="4"/>
  <c r="K53" i="4"/>
  <c r="J53" i="4"/>
  <c r="I53" i="4"/>
  <c r="H53" i="4"/>
  <c r="G53" i="4"/>
  <c r="K52" i="4"/>
  <c r="J52" i="4"/>
  <c r="I52" i="4"/>
  <c r="H52" i="4"/>
  <c r="G52" i="4"/>
  <c r="K51" i="4"/>
  <c r="J51" i="4"/>
  <c r="I51" i="4"/>
  <c r="H51" i="4"/>
  <c r="G51" i="4"/>
  <c r="K50" i="4"/>
  <c r="J50" i="4"/>
  <c r="I50" i="4"/>
  <c r="H50" i="4"/>
  <c r="G50" i="4"/>
  <c r="K49" i="4"/>
  <c r="J49" i="4"/>
  <c r="I49" i="4"/>
  <c r="H49" i="4"/>
  <c r="G49" i="4"/>
  <c r="K48" i="4"/>
  <c r="J48" i="4"/>
  <c r="I48" i="4"/>
  <c r="H48" i="4"/>
  <c r="G48" i="4"/>
  <c r="K47" i="4"/>
  <c r="J47" i="4"/>
  <c r="I47" i="4"/>
  <c r="H47" i="4"/>
  <c r="G47" i="4"/>
  <c r="K46" i="4"/>
  <c r="J46" i="4"/>
  <c r="I46" i="4"/>
  <c r="H46" i="4"/>
  <c r="G46" i="4"/>
  <c r="K45" i="4"/>
  <c r="J45" i="4"/>
  <c r="I45" i="4"/>
  <c r="H45" i="4"/>
  <c r="G45" i="4"/>
  <c r="K44" i="4"/>
  <c r="J44" i="4"/>
  <c r="I44" i="4"/>
  <c r="H44" i="4"/>
  <c r="G44" i="4"/>
  <c r="K41" i="4"/>
  <c r="J41" i="4"/>
  <c r="I41" i="4"/>
  <c r="H41" i="4"/>
  <c r="G41" i="4"/>
  <c r="K40" i="4"/>
  <c r="J40" i="4"/>
  <c r="I40" i="4"/>
  <c r="H40" i="4"/>
  <c r="G40" i="4"/>
  <c r="K39" i="4"/>
  <c r="J39" i="4"/>
  <c r="I39" i="4"/>
  <c r="H39" i="4"/>
  <c r="G39" i="4"/>
  <c r="K38" i="4"/>
  <c r="J38" i="4"/>
  <c r="I38" i="4"/>
  <c r="H38" i="4"/>
  <c r="G38" i="4"/>
  <c r="K37" i="4"/>
  <c r="J37" i="4"/>
  <c r="I37" i="4"/>
  <c r="H37" i="4"/>
  <c r="G37" i="4"/>
  <c r="K36" i="4"/>
  <c r="J36" i="4"/>
  <c r="I36" i="4"/>
  <c r="H36" i="4"/>
  <c r="G36" i="4"/>
  <c r="K35" i="4"/>
  <c r="J35" i="4"/>
  <c r="I35" i="4"/>
  <c r="H35" i="4"/>
  <c r="G35" i="4"/>
  <c r="K34" i="4"/>
  <c r="J34" i="4"/>
  <c r="I34" i="4"/>
  <c r="H34" i="4"/>
  <c r="G34" i="4"/>
  <c r="K33" i="4"/>
  <c r="J33" i="4"/>
  <c r="I33" i="4"/>
  <c r="H33" i="4"/>
  <c r="G33" i="4"/>
  <c r="K32" i="4"/>
  <c r="J32" i="4"/>
  <c r="I32" i="4"/>
  <c r="H32" i="4"/>
  <c r="G32" i="4"/>
  <c r="K31" i="4"/>
  <c r="J31" i="4"/>
  <c r="I31" i="4"/>
  <c r="H31" i="4"/>
  <c r="G31" i="4"/>
  <c r="K30" i="4"/>
  <c r="J30" i="4"/>
  <c r="I30" i="4"/>
  <c r="H30" i="4"/>
  <c r="G30" i="4"/>
  <c r="K29" i="4"/>
  <c r="J29" i="4"/>
  <c r="I29" i="4"/>
  <c r="H29" i="4"/>
  <c r="G29" i="4"/>
  <c r="K28" i="4"/>
  <c r="J28" i="4"/>
  <c r="I28" i="4"/>
  <c r="H28" i="4"/>
  <c r="G28" i="4"/>
  <c r="K27" i="4"/>
  <c r="J27" i="4"/>
  <c r="I27" i="4"/>
  <c r="H27" i="4"/>
  <c r="G27" i="4"/>
  <c r="K26" i="4"/>
  <c r="J26" i="4"/>
  <c r="I26" i="4"/>
  <c r="H26" i="4"/>
  <c r="G26" i="4"/>
  <c r="K25" i="4"/>
  <c r="J25" i="4"/>
  <c r="I25" i="4"/>
  <c r="H25" i="4"/>
  <c r="G25" i="4"/>
  <c r="K22" i="4"/>
  <c r="J22" i="4"/>
  <c r="I22" i="4"/>
  <c r="H22" i="4"/>
  <c r="G22" i="4"/>
  <c r="K21" i="4"/>
  <c r="J21" i="4"/>
  <c r="I21" i="4"/>
  <c r="H21" i="4"/>
  <c r="G21" i="4"/>
  <c r="K20" i="4"/>
  <c r="J20" i="4"/>
  <c r="I20" i="4"/>
  <c r="H20" i="4"/>
  <c r="G20" i="4"/>
  <c r="K19" i="4"/>
  <c r="J19" i="4"/>
  <c r="I19" i="4"/>
  <c r="H19" i="4"/>
  <c r="G19" i="4"/>
  <c r="K18" i="4"/>
  <c r="J18" i="4"/>
  <c r="I18" i="4"/>
  <c r="H18" i="4"/>
  <c r="G18" i="4"/>
  <c r="K17" i="4"/>
  <c r="J17" i="4"/>
  <c r="I17" i="4"/>
  <c r="H17" i="4"/>
  <c r="G17" i="4"/>
  <c r="K16" i="4"/>
  <c r="J16" i="4"/>
  <c r="I16" i="4"/>
  <c r="H16" i="4"/>
  <c r="G16" i="4"/>
  <c r="K15" i="4"/>
  <c r="J15" i="4"/>
  <c r="I15" i="4"/>
  <c r="H15" i="4"/>
  <c r="G15" i="4"/>
  <c r="K14" i="4"/>
  <c r="J14" i="4"/>
  <c r="I14" i="4"/>
  <c r="H14" i="4"/>
  <c r="G14" i="4"/>
  <c r="K13" i="4"/>
  <c r="J13" i="4"/>
  <c r="I13" i="4"/>
  <c r="H13" i="4"/>
  <c r="G13" i="4"/>
  <c r="K12" i="4"/>
  <c r="J12" i="4"/>
  <c r="I12" i="4"/>
  <c r="H12" i="4"/>
  <c r="G12" i="4"/>
  <c r="K11" i="4"/>
  <c r="J11" i="4"/>
  <c r="I11" i="4"/>
  <c r="H11" i="4"/>
  <c r="G11" i="4"/>
  <c r="K10" i="4"/>
  <c r="J10" i="4"/>
  <c r="I10" i="4"/>
  <c r="H10" i="4"/>
  <c r="G10" i="4"/>
  <c r="K9" i="4"/>
  <c r="J9" i="4"/>
  <c r="I9" i="4"/>
  <c r="H9" i="4"/>
  <c r="G9" i="4"/>
  <c r="K8" i="4"/>
  <c r="J8" i="4"/>
  <c r="I8" i="4"/>
  <c r="H8" i="4"/>
  <c r="G8" i="4"/>
  <c r="K7" i="4"/>
  <c r="J7" i="4"/>
  <c r="I7" i="4"/>
  <c r="H7" i="4"/>
  <c r="G7" i="4"/>
  <c r="K6" i="4"/>
  <c r="J6" i="4"/>
  <c r="I6" i="4"/>
  <c r="H6" i="4"/>
  <c r="G6" i="4"/>
  <c r="E25" i="23"/>
  <c r="E24" i="23"/>
  <c r="E23" i="23"/>
  <c r="E22" i="23"/>
  <c r="E21" i="23"/>
  <c r="E20" i="23"/>
  <c r="E19" i="23"/>
  <c r="E18" i="23"/>
  <c r="E17" i="23"/>
  <c r="E16" i="23"/>
  <c r="E15" i="23"/>
  <c r="E14" i="23"/>
  <c r="E13" i="23"/>
  <c r="E12" i="23"/>
  <c r="E11" i="23"/>
  <c r="E10" i="23"/>
  <c r="E9" i="23"/>
  <c r="A1" i="23"/>
  <c r="H38" i="2"/>
  <c r="G38" i="2"/>
  <c r="F38" i="2"/>
  <c r="E38" i="2"/>
  <c r="D38" i="2"/>
  <c r="H11" i="24"/>
  <c r="G11" i="24"/>
  <c r="F11" i="24"/>
  <c r="E11" i="24"/>
  <c r="D11" i="24"/>
  <c r="H10" i="24"/>
  <c r="G10" i="24"/>
  <c r="F10" i="24"/>
  <c r="E10" i="24"/>
  <c r="D10" i="24"/>
  <c r="H7" i="24"/>
  <c r="G7" i="24"/>
  <c r="F7" i="24"/>
  <c r="E7" i="24"/>
  <c r="D7" i="24"/>
  <c r="H5" i="24"/>
  <c r="G5" i="24"/>
  <c r="F5" i="24"/>
  <c r="E5" i="24"/>
  <c r="D5" i="24"/>
  <c r="J65" i="19"/>
  <c r="I65" i="19"/>
  <c r="H65" i="19"/>
  <c r="G65" i="19"/>
  <c r="F65" i="19"/>
  <c r="J64" i="19"/>
  <c r="I64" i="19"/>
  <c r="H64" i="19"/>
  <c r="G64" i="19"/>
  <c r="F64" i="19"/>
  <c r="J63" i="19"/>
  <c r="I63" i="19"/>
  <c r="H63" i="19"/>
  <c r="G63" i="19"/>
  <c r="F63" i="19"/>
  <c r="J62" i="19"/>
  <c r="I62" i="19"/>
  <c r="H62" i="19"/>
  <c r="G62" i="19"/>
  <c r="F62" i="19"/>
  <c r="J61" i="19"/>
  <c r="I61" i="19"/>
  <c r="H61" i="19"/>
  <c r="G61" i="19"/>
  <c r="F61" i="19"/>
  <c r="J60" i="19"/>
  <c r="I60" i="19"/>
  <c r="H60" i="19"/>
  <c r="G60" i="19"/>
  <c r="F60" i="19"/>
  <c r="J59" i="19"/>
  <c r="I59" i="19"/>
  <c r="H59" i="19"/>
  <c r="G59" i="19"/>
  <c r="F59" i="19"/>
  <c r="J58" i="19"/>
  <c r="I58" i="19"/>
  <c r="H58" i="19"/>
  <c r="G58" i="19"/>
  <c r="F58" i="19"/>
  <c r="J57" i="19"/>
  <c r="I57" i="19"/>
  <c r="H57" i="19"/>
  <c r="G57" i="19"/>
  <c r="F57" i="19"/>
  <c r="J56" i="19"/>
  <c r="I56" i="19"/>
  <c r="H56" i="19"/>
  <c r="G56" i="19"/>
  <c r="F56" i="19"/>
  <c r="J55" i="19"/>
  <c r="I55" i="19"/>
  <c r="H55" i="19"/>
  <c r="G55" i="19"/>
  <c r="F55" i="19"/>
  <c r="J54" i="19"/>
  <c r="I54" i="19"/>
  <c r="H54" i="19"/>
  <c r="G54" i="19"/>
  <c r="F54" i="19"/>
  <c r="J53" i="19"/>
  <c r="I53" i="19"/>
  <c r="H53" i="19"/>
  <c r="G53" i="19"/>
  <c r="F53" i="19"/>
  <c r="J52" i="19"/>
  <c r="I52" i="19"/>
  <c r="H52" i="19"/>
  <c r="G52" i="19"/>
  <c r="F52" i="19"/>
  <c r="J51" i="19"/>
  <c r="I51" i="19"/>
  <c r="H51" i="19"/>
  <c r="G51" i="19"/>
  <c r="F51" i="19"/>
  <c r="J50" i="19"/>
  <c r="I50" i="19"/>
  <c r="H50" i="19"/>
  <c r="G50" i="19"/>
  <c r="F50" i="19"/>
  <c r="J49" i="19"/>
  <c r="I49" i="19"/>
  <c r="H49" i="19"/>
  <c r="G49" i="19"/>
  <c r="F49" i="19"/>
  <c r="J45" i="19"/>
  <c r="I45" i="19"/>
  <c r="H45" i="19"/>
  <c r="G45" i="19"/>
  <c r="F45" i="19"/>
  <c r="J44" i="19"/>
  <c r="I44" i="19"/>
  <c r="H44" i="19"/>
  <c r="G44" i="19"/>
  <c r="F44" i="19"/>
  <c r="J43" i="19"/>
  <c r="I43" i="19"/>
  <c r="H43" i="19"/>
  <c r="G43" i="19"/>
  <c r="F43" i="19"/>
  <c r="J42" i="19"/>
  <c r="I42" i="19"/>
  <c r="H42" i="19"/>
  <c r="G42" i="19"/>
  <c r="F42" i="19"/>
  <c r="J41" i="19"/>
  <c r="I41" i="19"/>
  <c r="H41" i="19"/>
  <c r="G41" i="19"/>
  <c r="F41" i="19"/>
  <c r="J40" i="19"/>
  <c r="I40" i="19"/>
  <c r="H40" i="19"/>
  <c r="G40" i="19"/>
  <c r="F40" i="19"/>
  <c r="J39" i="19"/>
  <c r="I39" i="19"/>
  <c r="H39" i="19"/>
  <c r="G39" i="19"/>
  <c r="F39" i="19"/>
  <c r="J38" i="19"/>
  <c r="I38" i="19"/>
  <c r="H38" i="19"/>
  <c r="G38" i="19"/>
  <c r="F38" i="19"/>
  <c r="J37" i="19"/>
  <c r="I37" i="19"/>
  <c r="H37" i="19"/>
  <c r="G37" i="19"/>
  <c r="F37" i="19"/>
  <c r="J36" i="19"/>
  <c r="I36" i="19"/>
  <c r="H36" i="19"/>
  <c r="G36" i="19"/>
  <c r="F36" i="19"/>
  <c r="J35" i="19"/>
  <c r="I35" i="19"/>
  <c r="H35" i="19"/>
  <c r="G35" i="19"/>
  <c r="F35" i="19"/>
  <c r="J34" i="19"/>
  <c r="I34" i="19"/>
  <c r="H34" i="19"/>
  <c r="G34" i="19"/>
  <c r="F34" i="19"/>
  <c r="J33" i="19"/>
  <c r="I33" i="19"/>
  <c r="H33" i="19"/>
  <c r="G33" i="19"/>
  <c r="F33" i="19"/>
  <c r="J32" i="19"/>
  <c r="I32" i="19"/>
  <c r="H32" i="19"/>
  <c r="G32" i="19"/>
  <c r="F32" i="19"/>
  <c r="J31" i="19"/>
  <c r="I31" i="19"/>
  <c r="H31" i="19"/>
  <c r="G31" i="19"/>
  <c r="F31" i="19"/>
  <c r="J30" i="19"/>
  <c r="I30" i="19"/>
  <c r="H30" i="19"/>
  <c r="G30" i="19"/>
  <c r="F30" i="19"/>
  <c r="J29" i="19"/>
  <c r="I29" i="19"/>
  <c r="H29" i="19"/>
  <c r="G29" i="19"/>
  <c r="F29" i="19"/>
  <c r="J25" i="19"/>
  <c r="I25" i="19"/>
  <c r="H25" i="19"/>
  <c r="G25" i="19"/>
  <c r="F25" i="19"/>
  <c r="J24" i="19"/>
  <c r="I24" i="19"/>
  <c r="H24" i="19"/>
  <c r="G24" i="19"/>
  <c r="F24" i="19"/>
  <c r="J23" i="19"/>
  <c r="I23" i="19"/>
  <c r="H23" i="19"/>
  <c r="G23" i="19"/>
  <c r="F23" i="19"/>
  <c r="J22" i="19"/>
  <c r="I22" i="19"/>
  <c r="H22" i="19"/>
  <c r="G22" i="19"/>
  <c r="F22" i="19"/>
  <c r="J21" i="19"/>
  <c r="I21" i="19"/>
  <c r="H21" i="19"/>
  <c r="G21" i="19"/>
  <c r="F21" i="19"/>
  <c r="J20" i="19"/>
  <c r="I20" i="19"/>
  <c r="H20" i="19"/>
  <c r="G20" i="19"/>
  <c r="F20" i="19"/>
  <c r="J19" i="19"/>
  <c r="I19" i="19"/>
  <c r="H19" i="19"/>
  <c r="G19" i="19"/>
  <c r="F19" i="19"/>
  <c r="J18" i="19"/>
  <c r="I18" i="19"/>
  <c r="H18" i="19"/>
  <c r="G18" i="19"/>
  <c r="F18" i="19"/>
  <c r="J17" i="19"/>
  <c r="I17" i="19"/>
  <c r="H17" i="19"/>
  <c r="G17" i="19"/>
  <c r="F17" i="19"/>
  <c r="J16" i="19"/>
  <c r="I16" i="19"/>
  <c r="H16" i="19"/>
  <c r="G16" i="19"/>
  <c r="F16" i="19"/>
  <c r="J15" i="19"/>
  <c r="I15" i="19"/>
  <c r="H15" i="19"/>
  <c r="G15" i="19"/>
  <c r="F15" i="19"/>
  <c r="J14" i="19"/>
  <c r="I14" i="19"/>
  <c r="H14" i="19"/>
  <c r="G14" i="19"/>
  <c r="F14" i="19"/>
  <c r="J13" i="19"/>
  <c r="I13" i="19"/>
  <c r="H13" i="19"/>
  <c r="G13" i="19"/>
  <c r="F13" i="19"/>
  <c r="J12" i="19"/>
  <c r="I12" i="19"/>
  <c r="H12" i="19"/>
  <c r="G12" i="19"/>
  <c r="F12" i="19"/>
  <c r="J11" i="19"/>
  <c r="I11" i="19"/>
  <c r="H11" i="19"/>
  <c r="G11" i="19"/>
  <c r="F11" i="19"/>
  <c r="J10" i="19"/>
  <c r="I10" i="19"/>
  <c r="H10" i="19"/>
  <c r="G10" i="19"/>
  <c r="F10" i="19"/>
  <c r="J9" i="19"/>
  <c r="I9" i="19"/>
  <c r="H9" i="19"/>
  <c r="G9" i="19"/>
  <c r="F9" i="19"/>
  <c r="A1" i="28"/>
  <c r="C7" i="25"/>
  <c r="A1" i="25"/>
  <c r="K33" i="21"/>
  <c r="J33" i="21"/>
  <c r="I33" i="21"/>
  <c r="H33" i="21"/>
  <c r="G33" i="21"/>
  <c r="F33" i="21"/>
  <c r="K32" i="21"/>
  <c r="J32" i="21"/>
  <c r="I32" i="21"/>
  <c r="H32" i="21"/>
  <c r="G32" i="21"/>
  <c r="F32" i="21"/>
  <c r="K31" i="21"/>
  <c r="J31" i="21"/>
  <c r="I31" i="21"/>
  <c r="H31" i="21"/>
  <c r="G31" i="21"/>
  <c r="F31" i="21"/>
  <c r="K30" i="21"/>
  <c r="J30" i="21"/>
  <c r="I30" i="21"/>
  <c r="H30" i="21"/>
  <c r="G30" i="21"/>
  <c r="F30" i="21"/>
  <c r="K29" i="21"/>
  <c r="J29" i="21"/>
  <c r="I29" i="21"/>
  <c r="H29" i="21"/>
  <c r="G29" i="21"/>
  <c r="F29" i="21"/>
  <c r="K28" i="21"/>
  <c r="J28" i="21"/>
  <c r="I28" i="21"/>
  <c r="H28" i="21"/>
  <c r="G28" i="21"/>
  <c r="F28" i="21"/>
  <c r="K27" i="21"/>
  <c r="J27" i="21"/>
  <c r="I27" i="21"/>
  <c r="H27" i="21"/>
  <c r="G27" i="21"/>
  <c r="F27" i="21"/>
  <c r="K26" i="21"/>
  <c r="J26" i="21"/>
  <c r="I26" i="21"/>
  <c r="H26" i="21"/>
  <c r="G26" i="21"/>
  <c r="F26" i="21"/>
  <c r="K25" i="21"/>
  <c r="J25" i="21"/>
  <c r="I25" i="21"/>
  <c r="H25" i="21"/>
  <c r="G25" i="21"/>
  <c r="F25" i="21"/>
  <c r="K24" i="21"/>
  <c r="J24" i="21"/>
  <c r="I24" i="21"/>
  <c r="H24" i="21"/>
  <c r="G24" i="21"/>
  <c r="F24" i="21"/>
  <c r="K23" i="21"/>
  <c r="J23" i="21"/>
  <c r="I23" i="21"/>
  <c r="H23" i="21"/>
  <c r="G23" i="21"/>
  <c r="F23" i="21"/>
  <c r="K22" i="21"/>
  <c r="J22" i="21"/>
  <c r="I22" i="21"/>
  <c r="H22" i="21"/>
  <c r="G22" i="21"/>
  <c r="F22" i="21"/>
  <c r="K21" i="21"/>
  <c r="J21" i="21"/>
  <c r="I21" i="21"/>
  <c r="H21" i="21"/>
  <c r="G21" i="21"/>
  <c r="F21" i="21"/>
  <c r="K20" i="21"/>
  <c r="J20" i="21"/>
  <c r="I20" i="21"/>
  <c r="H20" i="21"/>
  <c r="G20" i="21"/>
  <c r="F20" i="21"/>
  <c r="K19" i="21"/>
  <c r="J19" i="21"/>
  <c r="I19" i="21"/>
  <c r="H19" i="21"/>
  <c r="G19" i="21"/>
  <c r="F19" i="21"/>
  <c r="K18" i="21"/>
  <c r="J18" i="21"/>
  <c r="I18" i="21"/>
  <c r="H18" i="21"/>
  <c r="G18" i="21"/>
  <c r="F18" i="21"/>
  <c r="K17" i="21"/>
  <c r="J17" i="21"/>
  <c r="I17" i="21"/>
  <c r="H17" i="21"/>
  <c r="G17" i="21"/>
  <c r="F17" i="21"/>
  <c r="K16" i="21"/>
  <c r="J16" i="21"/>
  <c r="I16" i="21"/>
  <c r="H16" i="21"/>
  <c r="G16" i="21"/>
  <c r="F16" i="21"/>
  <c r="K15" i="21"/>
  <c r="J15" i="21"/>
  <c r="I15" i="21"/>
  <c r="H15" i="21"/>
  <c r="G15" i="21"/>
  <c r="F15" i="21"/>
  <c r="K14" i="21"/>
  <c r="J14" i="21"/>
  <c r="I14" i="21"/>
  <c r="H14" i="21"/>
  <c r="G14" i="21"/>
  <c r="F14" i="21"/>
  <c r="K13" i="21"/>
  <c r="J13" i="21"/>
  <c r="I13" i="21"/>
  <c r="H13" i="21"/>
  <c r="G13" i="21"/>
  <c r="F13" i="21"/>
  <c r="K12" i="21"/>
  <c r="J12" i="21"/>
  <c r="I12" i="21"/>
  <c r="H12" i="21"/>
  <c r="G12" i="21"/>
  <c r="F12" i="21"/>
  <c r="K11" i="21"/>
  <c r="J11" i="21"/>
  <c r="I11" i="21"/>
  <c r="H11" i="21"/>
  <c r="G11" i="21"/>
  <c r="F11" i="21"/>
  <c r="K10" i="21"/>
  <c r="J10" i="21"/>
  <c r="I10" i="21"/>
  <c r="H10" i="21"/>
  <c r="G10" i="21"/>
  <c r="F10" i="21"/>
  <c r="K9" i="21"/>
  <c r="J9" i="21"/>
  <c r="I9" i="21"/>
  <c r="H9" i="21"/>
  <c r="G9" i="21"/>
  <c r="F9" i="21"/>
  <c r="K8" i="21"/>
  <c r="J8" i="21"/>
  <c r="I8" i="21"/>
  <c r="H8" i="21"/>
  <c r="G8" i="21"/>
  <c r="F8" i="21"/>
  <c r="K7" i="21"/>
  <c r="J7" i="21"/>
  <c r="I7" i="21"/>
  <c r="H7" i="21"/>
  <c r="G7" i="21"/>
  <c r="F7" i="21"/>
  <c r="K6" i="21"/>
  <c r="J6" i="21"/>
  <c r="I6" i="21"/>
  <c r="H6" i="21"/>
  <c r="G6" i="21"/>
  <c r="F6" i="21"/>
  <c r="K5" i="21"/>
  <c r="J5" i="21"/>
  <c r="I5" i="21"/>
  <c r="H5" i="21"/>
  <c r="G5" i="21"/>
  <c r="F5" i="21"/>
  <c r="K4" i="21"/>
  <c r="J4" i="21"/>
  <c r="I4" i="21"/>
  <c r="H4" i="21"/>
  <c r="G4" i="21"/>
  <c r="F4" i="21"/>
</calcChain>
</file>

<file path=xl/sharedStrings.xml><?xml version="1.0" encoding="utf-8"?>
<sst xmlns="http://schemas.openxmlformats.org/spreadsheetml/2006/main" count="1816" uniqueCount="226">
  <si>
    <t>FOUNTAIN_INSTANCE_URL</t>
  </si>
  <si>
    <t>FountainLive</t>
  </si>
  <si>
    <t>externalModelId</t>
  </si>
  <si>
    <t>EXTERNAL_MODEL_NAME</t>
  </si>
  <si>
    <t>PR24-FD-OC31-ODI-Rates-C-MeX-v2-CMA</t>
  </si>
  <si>
    <t>EXTERNAL_MODEL_CODE</t>
  </si>
  <si>
    <t>EXTMDL_8959</t>
  </si>
  <si>
    <t>EXTERNAL_MODEL_FAMILY</t>
  </si>
  <si>
    <t>EXTERNAL</t>
  </si>
  <si>
    <t>companyId</t>
  </si>
  <si>
    <t>F_Inputs_Report_ID</t>
  </si>
  <si>
    <t>F_Inputs_TEAM</t>
  </si>
  <si>
    <t>IPL</t>
  </si>
  <si>
    <t>F_Inputs_USER</t>
  </si>
  <si>
    <t>OFWAT\Alex.Whitmarsh</t>
  </si>
  <si>
    <t>F_Inputs_NAME</t>
  </si>
  <si>
    <t>C-MeX ODI rate model</t>
  </si>
  <si>
    <t>F_Inputs_TITLE</t>
  </si>
  <si>
    <t>inputRunId</t>
  </si>
  <si>
    <t>tagId</t>
  </si>
  <si>
    <t>inputSheetLastUpdated</t>
  </si>
  <si>
    <t>30 Dec 2025 08:49:58</t>
  </si>
  <si>
    <t>F_Outputs_Report_ID</t>
  </si>
  <si>
    <t>F_Outputs_TEAM</t>
  </si>
  <si>
    <t>F_Outputs_USER</t>
  </si>
  <si>
    <t>F_Outputs_TITLE</t>
  </si>
  <si>
    <t>PR24-FD-OC31-ODI-Rates-C-MeX-v4-CMA - PU_Fout</t>
  </si>
  <si>
    <t>outputRunId</t>
  </si>
  <si>
    <t>outputRunName</t>
  </si>
  <si>
    <t>Outcomes: CMA scenario (Run 12)</t>
  </si>
  <si>
    <t>outputSheetLastSent</t>
  </si>
  <si>
    <t>23 Mar 2026 13:39:59</t>
  </si>
  <si>
    <t>PR24 ODI Rates C-MeX model</t>
  </si>
  <si>
    <t>Model code</t>
  </si>
  <si>
    <t>PR24OC31</t>
  </si>
  <si>
    <t>Version number:</t>
  </si>
  <si>
    <t>File name:</t>
  </si>
  <si>
    <t>Date:</t>
  </si>
  <si>
    <t>For enquiries please contact:</t>
  </si>
  <si>
    <t>PR24@ofwat.gov.uk</t>
  </si>
  <si>
    <t>END</t>
  </si>
  <si>
    <t>Below are details of changes to the model from the previously published version (January 2026). The changes fix issues that have been identified and implement improvements for clarity and ease of use.</t>
  </si>
  <si>
    <t>Reference</t>
  </si>
  <si>
    <t>Sheet(s) in current model</t>
  </si>
  <si>
    <t>Description of change(s) made</t>
  </si>
  <si>
    <t>Model link(s)</t>
  </si>
  <si>
    <t>F_Inputs</t>
  </si>
  <si>
    <t>C-MEX data updated to capture extra year of data. Fountain report: 32765</t>
  </si>
  <si>
    <t>N/A</t>
  </si>
  <si>
    <t>Inp_Data</t>
  </si>
  <si>
    <t>This incorporates the additional year of data.</t>
  </si>
  <si>
    <t>PCL</t>
  </si>
  <si>
    <t xml:space="preserve">This incorporates the additional year of data. </t>
  </si>
  <si>
    <t>InpC</t>
  </si>
  <si>
    <t>Additional year added</t>
  </si>
  <si>
    <t>Performance_modelled</t>
  </si>
  <si>
    <t>Performance_Analysis</t>
  </si>
  <si>
    <t>F_Outputs</t>
  </si>
  <si>
    <t>Deleted non-DCs data to ensure only DC's updated data is sent to Fountain</t>
  </si>
  <si>
    <t>Conceptual model</t>
  </si>
  <si>
    <t xml:space="preserve">Conceptual model </t>
  </si>
  <si>
    <t>Run on 30 Dec 2025 8:49</t>
  </si>
  <si>
    <t>Acronym</t>
  </si>
  <si>
    <t>Item description</t>
  </si>
  <si>
    <t>Unit</t>
  </si>
  <si>
    <t>Model</t>
  </si>
  <si>
    <t>2020-21</t>
  </si>
  <si>
    <t>2021-22</t>
  </si>
  <si>
    <t>2022-23</t>
  </si>
  <si>
    <t>2023-24</t>
  </si>
  <si>
    <t>2024-25</t>
  </si>
  <si>
    <t>Cyclical</t>
  </si>
  <si>
    <t>Default for Cyclical base run</t>
  </si>
  <si>
    <t>Latest</t>
  </si>
  <si>
    <t>ANH</t>
  </si>
  <si>
    <t>APR3C_01</t>
  </si>
  <si>
    <t>Annual customer satisfaction score for the customer service survey</t>
  </si>
  <si>
    <t>Nr</t>
  </si>
  <si>
    <t>Cyclical Foundation</t>
  </si>
  <si>
    <t>APR3C_02</t>
  </si>
  <si>
    <t>Annual customer satisfaction score for the customer experience survey</t>
  </si>
  <si>
    <t>WSH</t>
  </si>
  <si>
    <t>HDD</t>
  </si>
  <si>
    <t>NES</t>
  </si>
  <si>
    <t>SVE</t>
  </si>
  <si>
    <t>SWB</t>
  </si>
  <si>
    <t>SRN</t>
  </si>
  <si>
    <t>TMS</t>
  </si>
  <si>
    <t>NWT</t>
  </si>
  <si>
    <t>WSX</t>
  </si>
  <si>
    <t>YKY</t>
  </si>
  <si>
    <t>AFW</t>
  </si>
  <si>
    <t>BRL</t>
  </si>
  <si>
    <t>PRT</t>
  </si>
  <si>
    <t>SEW</t>
  </si>
  <si>
    <t>SSC</t>
  </si>
  <si>
    <t>SES</t>
  </si>
  <si>
    <t>SBB</t>
  </si>
  <si>
    <t/>
  </si>
  <si>
    <t xml:space="preserve"> Model period ending </t>
  </si>
  <si>
    <t xml:space="preserve"> Model column counter </t>
  </si>
  <si>
    <t>Data Source</t>
  </si>
  <si>
    <t>APR submissions</t>
  </si>
  <si>
    <t>Scores on the Customer Service Survey</t>
  </si>
  <si>
    <t>Company Acronym</t>
  </si>
  <si>
    <t>Boncode</t>
  </si>
  <si>
    <t>Number</t>
  </si>
  <si>
    <t>UUW</t>
  </si>
  <si>
    <t>Scores on the Customer Experience Survey</t>
  </si>
  <si>
    <t>Overall C-MeX scores</t>
  </si>
  <si>
    <t>Assumed PCL</t>
  </si>
  <si>
    <t>Calculating the assumed PCL for PR24</t>
  </si>
  <si>
    <t>Average of C-MeX scores</t>
  </si>
  <si>
    <t xml:space="preserve">Average of all-sectors UKCSI scores </t>
  </si>
  <si>
    <t>Average of all-sectors UKCSI scores (-5, -5, -5, -4, -4)</t>
  </si>
  <si>
    <t>Average of water company UKCSI scores</t>
  </si>
  <si>
    <t>Std. Deviation of water company UKCSI scores</t>
  </si>
  <si>
    <t>Std. Deviation of C-MeX scores</t>
  </si>
  <si>
    <t>Benchmark based on adjusted UKCSI (assumed PCL)</t>
  </si>
  <si>
    <t>Operations</t>
  </si>
  <si>
    <t>Performance commitment</t>
  </si>
  <si>
    <t>C-MeX</t>
  </si>
  <si>
    <t>Performance commitments applicable per company</t>
  </si>
  <si>
    <t>Company</t>
  </si>
  <si>
    <t>Co. acronym</t>
  </si>
  <si>
    <t>Service offering</t>
  </si>
  <si>
    <t>Anglian Water</t>
  </si>
  <si>
    <t>WaSC</t>
  </si>
  <si>
    <t>Northumbrian Water</t>
  </si>
  <si>
    <t>Severn Trent Water</t>
  </si>
  <si>
    <t>South West Water</t>
  </si>
  <si>
    <t>Southern Water</t>
  </si>
  <si>
    <t>Thames Water</t>
  </si>
  <si>
    <t>United Utilities</t>
  </si>
  <si>
    <t>Wessex Water</t>
  </si>
  <si>
    <t>Yorkshire Water</t>
  </si>
  <si>
    <t>Dŵr  Cymru</t>
  </si>
  <si>
    <t>Hafren Dyfrdwy</t>
  </si>
  <si>
    <t>Affintiy Water</t>
  </si>
  <si>
    <t>WoC</t>
  </si>
  <si>
    <t>Bristol Water</t>
  </si>
  <si>
    <t>Portsmouth Water</t>
  </si>
  <si>
    <t>South East Water</t>
  </si>
  <si>
    <t>South Staffs Water</t>
  </si>
  <si>
    <t>SES Water</t>
  </si>
  <si>
    <t>MODEL CONSTANTS</t>
  </si>
  <si>
    <t>Covert to 100 point scale</t>
  </si>
  <si>
    <t>Customer service survey PR24 weighting</t>
  </si>
  <si>
    <t>Customer experience survey PR24 weighting</t>
  </si>
  <si>
    <t>Equity at risk</t>
  </si>
  <si>
    <t>Conversion for underperformance</t>
  </si>
  <si>
    <t>Conversion in %</t>
  </si>
  <si>
    <t>UKCSI benchmark (assumed PCL for 2020-24)</t>
  </si>
  <si>
    <t>UKCSI benchmark</t>
  </si>
  <si>
    <t>This sheet lists the normalisation data used in top-down models</t>
  </si>
  <si>
    <t>RCV - 2025-30 Average (Real)</t>
  </si>
  <si>
    <t>Water total</t>
  </si>
  <si>
    <t>Wastewater total</t>
  </si>
  <si>
    <t>Total</t>
  </si>
  <si>
    <t>£m</t>
  </si>
  <si>
    <t>-</t>
  </si>
  <si>
    <t>Source:</t>
  </si>
  <si>
    <t>PR24OC01 - ODI Risk</t>
  </si>
  <si>
    <t>Intentionally blank</t>
  </si>
  <si>
    <t>Modelling C-MeX scores using weightings for PR24</t>
  </si>
  <si>
    <t>Item</t>
  </si>
  <si>
    <t>Units</t>
  </si>
  <si>
    <t>C-MeX score modelled for PR24 methodology</t>
  </si>
  <si>
    <t>C_OUT1_03_PR24_OFWAT</t>
  </si>
  <si>
    <t>RCV</t>
  </si>
  <si>
    <t>2025-30 average</t>
  </si>
  <si>
    <t>Company RCV Water</t>
  </si>
  <si>
    <t>Company RCV Wastewater</t>
  </si>
  <si>
    <t>Company RCV Total</t>
  </si>
  <si>
    <t>Notional Gearing</t>
  </si>
  <si>
    <t>Company Regulated Equity Water</t>
  </si>
  <si>
    <t>Company Regulated Equity Wastewater</t>
  </si>
  <si>
    <t>Company Regulated Equity Total</t>
  </si>
  <si>
    <t>Inflator</t>
  </si>
  <si>
    <t>Company Inflated Regulated Equity Water</t>
  </si>
  <si>
    <t>Company Inflated Regulated Equity Wastewater</t>
  </si>
  <si>
    <t>Company Inflated Regulated Equity Total</t>
  </si>
  <si>
    <t>Performance analysis</t>
  </si>
  <si>
    <t>Company Performance - modelled for PR24 weightings</t>
  </si>
  <si>
    <t>Difference from PCL</t>
  </si>
  <si>
    <t>Percentage Difference to PCL</t>
  </si>
  <si>
    <t>%</t>
  </si>
  <si>
    <t>P90 difference from PCL 2020-25</t>
  </si>
  <si>
    <t>P10 difference from PCL 2020-25</t>
  </si>
  <si>
    <t>Maximum of P10 or P90</t>
  </si>
  <si>
    <t>Assumed PCL 2024-25</t>
  </si>
  <si>
    <t>Converted Number performance range</t>
  </si>
  <si>
    <t>Performance range calculated using maximum distance from PCL and converted PCL</t>
  </si>
  <si>
    <t>ODI RATE</t>
  </si>
  <si>
    <t>Performance Range</t>
  </si>
  <si>
    <t>Regulated Equity</t>
  </si>
  <si>
    <t>Equity at Risk</t>
  </si>
  <si>
    <t>% RoRE</t>
  </si>
  <si>
    <t>Equity at risk for companies using updated risk parameters</t>
  </si>
  <si>
    <t>ODI rate outperformance</t>
  </si>
  <si>
    <t>Equity at risk divided by performance range to calculate outperformance ODI rate</t>
  </si>
  <si>
    <t>ODI rate underperformance</t>
  </si>
  <si>
    <t>Equity at risk divided by performance range to calculate negative underperformance ODI rate</t>
  </si>
  <si>
    <t>[Fountain will populate this cell with the report name. Keep this Discharge here]</t>
  </si>
  <si>
    <t>[Fountain will put a date and timestamp here]</t>
  </si>
  <si>
    <t>2025-26</t>
  </si>
  <si>
    <t>2026-27</t>
  </si>
  <si>
    <t>2027-28</t>
  </si>
  <si>
    <t>2028-29</t>
  </si>
  <si>
    <t>2029-30</t>
  </si>
  <si>
    <t>Constant</t>
  </si>
  <si>
    <t>OUT7_035SOR_OFW_PR24</t>
  </si>
  <si>
    <t>Measure of experience incentives - C-MeX outperformance ODI rate_Ofwat_FD</t>
  </si>
  <si>
    <t>Price Review 2024</t>
  </si>
  <si>
    <t>OUT7_035SUR_OFW_PR24</t>
  </si>
  <si>
    <t>Measure of experience incentives - C-MeX underperformance ODI rate_Ofwat_FD</t>
  </si>
  <si>
    <t>PR24QA_PR24OC31_OUT1</t>
  </si>
  <si>
    <t>Date &amp; Time for Model - PR24OC31</t>
  </si>
  <si>
    <t>Text</t>
  </si>
  <si>
    <t>PR24QA_PR24OC31_OUT2</t>
  </si>
  <si>
    <t>Name of Model - PR24OC31</t>
  </si>
  <si>
    <t>PR24QA_PR24OC31_OUT3</t>
  </si>
  <si>
    <t>F_Inputs time stamp - PR24OC31</t>
  </si>
  <si>
    <t>PR24QA_PR24OC31_OUT4</t>
  </si>
  <si>
    <t>Model override switch for - PR24OC31</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</si>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</sst>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64" formatCode="#,##0_);\(#,##0\);&quot;-  &quot;;&quot; &quot;@"/>
    <numFmt numFmtId="165" formatCode="dd\ mmm\ yyyy_);\(###0\);&quot;-  &quot;;&quot; &quot;@&quot; &quot;"/>
    <numFmt numFmtId="166" formatCode="dd\ mmm\ yy_);\(###0\);&quot;-  &quot;;&quot; &quot;@&quot; &quot;"/>
    <numFmt numFmtId="167" formatCode="#,##0_);\(#,##0\);&quot;-  &quot;;&quot; &quot;@&quot; &quot;"/>
    <numFmt numFmtId="168" formatCode="#,##0.0000_);\(#,##0.0000\);&quot;-  &quot;;&quot; &quot;@&quot; &quot;"/>
    <numFmt numFmtId="169" formatCode="#,##0.00_);\(#,##0.00\);&quot;-  &quot;;&quot; &quot;@&quot; &quot;"/>
    <numFmt numFmtId="170" formatCode="0.0%"/>
    <numFmt numFmtId="171" formatCode="&quot;£&quot;#,##0"/>
    <numFmt numFmtId="172" formatCode="#,##0.0_);\(#,##0.0\);&quot;-  &quot;;&quot; &quot;@&quot; &quot;"/>
    <numFmt numFmtId="173" formatCode="###0_);\(###0\);&quot;-  &quot;;&quot; &quot;@&quot; &quot;"/>
    <numFmt numFmtId="174" formatCode="mmmm\ yyyy;@"/>
    <numFmt numFmtId="175" formatCode="###0"/>
    <numFmt numFmtId="176" formatCode="#,##0.0"/>
    <numFmt numFmtId="177" formatCode="0.0000"/>
  </numFmts>
  <fonts count="61">
    <font>
      <sz val="11"/>
      <color theme="1"/>
      <name val="Arial"/>
      <family val="2"/>
    </font>
    <font>
      <sz val="11"/>
      <color theme="1"/>
      <name val="Arial"/>
      <family val="2"/>
    </font>
    <font>
      <sz val="10"/>
      <color theme="1"/>
      <name val="Calibri"/>
      <family val="2"/>
    </font>
    <font>
      <sz val="10"/>
      <name val="Arial"/>
      <family val="2"/>
    </font>
    <font>
      <b/>
      <sz val="10"/>
      <name val="Calibri"/>
      <family val="2"/>
    </font>
    <font>
      <sz val="10"/>
      <name val="Calibri"/>
      <family val="2"/>
    </font>
    <font>
      <b/>
      <sz val="10"/>
      <color theme="1"/>
      <name val="Calibri"/>
      <family val="2"/>
    </font>
    <font>
      <u/>
      <sz val="10"/>
      <name val="Calibri"/>
      <family val="2"/>
    </font>
    <font>
      <sz val="10"/>
      <color rgb="FFD60037"/>
      <name val="Calibri"/>
      <family val="2"/>
    </font>
    <font>
      <sz val="10"/>
      <color theme="1"/>
      <name val="Krub"/>
    </font>
    <font>
      <sz val="11"/>
      <color theme="1"/>
      <name val="Aptos Narrow"/>
      <family val="2"/>
      <scheme val="minor"/>
    </font>
    <font>
      <sz val="11"/>
      <color theme="1"/>
      <name val="Calibri"/>
      <family val="2"/>
    </font>
    <font>
      <sz val="10"/>
      <name val="Krub"/>
    </font>
    <font>
      <u/>
      <sz val="11"/>
      <color theme="10"/>
      <name val="Arial"/>
      <family val="2"/>
    </font>
    <font>
      <sz val="10"/>
      <color rgb="FFFF0000"/>
      <name val="Krub"/>
    </font>
    <font>
      <i/>
      <sz val="10"/>
      <color theme="1"/>
      <name val="Calibri"/>
      <family val="2"/>
    </font>
    <font>
      <i/>
      <sz val="10"/>
      <color rgb="FFD60037"/>
      <name val="Calibri"/>
      <family val="2"/>
    </font>
    <font>
      <sz val="10"/>
      <color rgb="FF0071CE"/>
      <name val="Calibri"/>
      <family val="2"/>
    </font>
    <font>
      <i/>
      <sz val="11"/>
      <color theme="1"/>
      <name val="Arial"/>
      <family val="2"/>
    </font>
    <font>
      <sz val="10"/>
      <color rgb="FF000000"/>
      <name val="Krub"/>
    </font>
    <font>
      <sz val="10"/>
      <color rgb="FFD60037"/>
      <name val="Krub"/>
    </font>
    <font>
      <sz val="8"/>
      <color theme="1"/>
      <name val="Tahoma"/>
      <family val="2"/>
    </font>
    <font>
      <sz val="11"/>
      <color rgb="FF000000"/>
      <name val="Calibri"/>
      <family val="2"/>
    </font>
    <font>
      <sz val="24"/>
      <color rgb="FFFFFFFF"/>
      <name val="Calibri"/>
      <family val="2"/>
    </font>
    <font>
      <sz val="11"/>
      <color rgb="FF000000"/>
      <name val="Arial"/>
      <family val="2"/>
    </font>
    <font>
      <b/>
      <sz val="10"/>
      <color rgb="FF0071CE"/>
      <name val="Calibri"/>
      <family val="2"/>
    </font>
    <font>
      <sz val="10"/>
      <color rgb="FF000000"/>
      <name val="Calibri"/>
      <family val="2"/>
    </font>
    <font>
      <sz val="10"/>
      <color rgb="FFFF0000"/>
      <name val="Calibri"/>
      <family val="2"/>
    </font>
    <font>
      <sz val="8"/>
      <name val="Arial"/>
      <family val="2"/>
    </font>
    <font>
      <sz val="11"/>
      <name val="Calibri"/>
      <family val="2"/>
    </font>
    <font>
      <b/>
      <u/>
      <sz val="11"/>
      <name val="Aptos Narrow"/>
      <family val="2"/>
      <scheme val="minor"/>
    </font>
    <font>
      <sz val="11"/>
      <color rgb="FF000000"/>
      <name val="Aptos Narrow"/>
      <family val="2"/>
      <scheme val="minor"/>
    </font>
    <font>
      <b/>
      <sz val="11"/>
      <color theme="1"/>
      <name val="Arial"/>
      <family val="2"/>
    </font>
    <font>
      <sz val="24"/>
      <color theme="0"/>
      <name val="Aptos Narrow"/>
      <family val="2"/>
      <scheme val="minor"/>
    </font>
    <font>
      <b/>
      <sz val="11"/>
      <color indexed="8"/>
      <name val="Arial"/>
      <family val="2"/>
    </font>
    <font>
      <sz val="11"/>
      <color indexed="8"/>
      <name val="Arial"/>
      <family val="2"/>
    </font>
    <font>
      <sz val="10"/>
      <color indexed="8"/>
      <name val="Arial"/>
      <family val="2"/>
    </font>
    <font>
      <b/>
      <sz val="10"/>
      <color rgb="FF006938"/>
      <name val="Calibri"/>
      <family val="2"/>
    </font>
    <font>
      <sz val="11"/>
      <color rgb="FF006938"/>
      <name val="Arial"/>
      <family val="2"/>
    </font>
    <font>
      <b/>
      <sz val="10"/>
      <name val="Aptos Narrow"/>
      <family val="2"/>
      <scheme val="minor"/>
    </font>
    <font>
      <sz val="10"/>
      <name val="Aptos Narrow"/>
      <family val="2"/>
      <scheme val="minor"/>
    </font>
    <font>
      <sz val="10"/>
      <color theme="1"/>
      <name val="Aptos Narrow"/>
      <family val="2"/>
      <scheme val="minor"/>
    </font>
    <font>
      <i/>
      <sz val="8"/>
      <color theme="1"/>
      <name val="Arial"/>
      <family val="2"/>
    </font>
    <font>
      <b/>
      <sz val="10"/>
      <color theme="1"/>
      <name val="Aptos Narrow"/>
      <family val="2"/>
      <scheme val="minor"/>
    </font>
    <font>
      <sz val="24"/>
      <color theme="0"/>
      <name val="Calibri"/>
      <family val="2"/>
    </font>
    <font>
      <sz val="18"/>
      <name val="Calibri"/>
      <family val="2"/>
    </font>
    <font>
      <b/>
      <sz val="18"/>
      <name val="Calibri"/>
      <family val="2"/>
    </font>
    <font>
      <u/>
      <sz val="11"/>
      <color theme="10"/>
      <name val="Calibri"/>
      <family val="2"/>
    </font>
    <font>
      <b/>
      <sz val="10"/>
      <color rgb="FF000000"/>
      <name val="Calibri"/>
      <family val="2"/>
    </font>
    <font>
      <b/>
      <sz val="11"/>
      <name val="Calibri"/>
      <family val="2"/>
    </font>
    <font>
      <b/>
      <sz val="11"/>
      <color theme="1"/>
      <name val="Calibri"/>
      <family val="2"/>
    </font>
    <font>
      <sz val="11"/>
      <color theme="9" tint="-0.249977111117893"/>
      <name val="Arial"/>
      <family val="2"/>
    </font>
    <font>
      <sz val="20"/>
      <color theme="0"/>
      <name val="Calibri"/>
      <family val="2"/>
    </font>
    <font>
      <b/>
      <sz val="11"/>
      <color rgb="FF0071CE"/>
      <name val="Calibri"/>
      <family val="2"/>
    </font>
    <font>
      <b/>
      <u/>
      <sz val="11"/>
      <name val="Calibri"/>
      <family val="2"/>
    </font>
    <font>
      <sz val="10"/>
      <color theme="0"/>
      <name val="Calibri"/>
      <family val="2"/>
    </font>
    <font>
      <b/>
      <sz val="14"/>
      <name val="Calibri"/>
      <family val="2"/>
    </font>
    <font>
      <sz val="10"/>
      <color rgb="FF003595"/>
      <name val="Calibri"/>
      <family val="2"/>
    </font>
    <font>
      <sz val="10"/>
      <color rgb="FF000000"/>
      <name val="Arial"/>
      <family val="2"/>
    </font>
    <font>
      <sz val="11"/>
      <color theme="7"/>
      <name val="Arial"/>
      <family val="2"/>
    </font>
    <font>
      <sz val="11"/>
      <color rgb="FF0071CE"/>
      <name val="Calibri"/>
      <family val="2"/>
    </font>
  </fonts>
  <fills count="22">
    <fill>
      <patternFill patternType="none"/>
    </fill>
    <fill>
      <patternFill patternType="gray125"/>
    </fill>
    <fill>
      <patternFill patternType="solid">
        <fgColor rgb="FFFFFFAF"/>
        <bgColor indexed="64"/>
      </patternFill>
    </fill>
    <fill>
      <patternFill patternType="solid">
        <fgColor rgb="FFD9D9D9"/>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
      <patternFill patternType="solid">
        <fgColor rgb="FF003595"/>
        <bgColor rgb="FF000000"/>
      </patternFill>
    </fill>
    <fill>
      <patternFill patternType="solid">
        <fgColor rgb="FFDCECF5"/>
        <bgColor rgb="FF000000"/>
      </patternFill>
    </fill>
    <fill>
      <patternFill patternType="solid">
        <fgColor rgb="FFFFFF00"/>
      </patternFill>
    </fill>
    <fill>
      <patternFill patternType="solid">
        <fgColor rgb="FFFFFFE0"/>
      </patternFill>
    </fill>
    <fill>
      <patternFill patternType="solid">
        <fgColor rgb="FF003595"/>
        <bgColor indexed="64"/>
      </patternFill>
    </fill>
    <fill>
      <patternFill patternType="solid">
        <fgColor rgb="FFFFDB8E"/>
        <bgColor indexed="64"/>
      </patternFill>
    </fill>
    <fill>
      <patternFill patternType="solid">
        <fgColor theme="2" tint="-9.9978637043366805E-2"/>
        <bgColor indexed="64"/>
      </patternFill>
    </fill>
    <fill>
      <patternFill patternType="solid">
        <fgColor rgb="FFFFFFAF"/>
        <bgColor rgb="FF000000"/>
      </patternFill>
    </fill>
    <fill>
      <patternFill patternType="solid">
        <fgColor rgb="FFD9D9D9"/>
        <bgColor rgb="FF000000"/>
      </patternFill>
    </fill>
    <fill>
      <patternFill patternType="solid">
        <fgColor theme="0"/>
        <bgColor rgb="FF000000"/>
      </patternFill>
    </fill>
    <fill>
      <patternFill patternType="solid">
        <fgColor theme="2" tint="-9.9978637043366805E-2"/>
        <bgColor rgb="FF000000"/>
      </patternFill>
    </fill>
    <fill>
      <patternFill patternType="solid">
        <fgColor rgb="FFDCECF5"/>
        <bgColor indexed="64"/>
      </patternFill>
    </fill>
    <fill>
      <patternFill patternType="solid">
        <fgColor theme="3" tint="0.89999084444715716"/>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000000"/>
      </left>
      <right/>
      <top style="thin">
        <color rgb="FF000000"/>
      </top>
      <bottom/>
      <diagonal/>
    </border>
    <border>
      <left style="thin">
        <color rgb="FFD4D4D4"/>
      </left>
      <right style="thin">
        <color rgb="FFD4D4D4"/>
      </right>
      <top style="thin">
        <color rgb="FFD4D4D4"/>
      </top>
      <bottom/>
      <diagonal/>
    </border>
    <border>
      <left style="thin">
        <color rgb="FF000000"/>
      </left>
      <right style="thin">
        <color indexed="64"/>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thin">
        <color rgb="FF003595"/>
      </left>
      <right style="thin">
        <color rgb="FF003595"/>
      </right>
      <top style="thin">
        <color rgb="FF003595"/>
      </top>
      <bottom style="thin">
        <color rgb="FF003595"/>
      </bottom>
      <diagonal/>
    </border>
  </borders>
  <cellStyleXfs count="19">
    <xf numFmtId="0" fontId="0" fillId="0" borderId="0"/>
    <xf numFmtId="9" fontId="1" fillId="0" borderId="0" applyFont="0" applyFill="0" applyBorder="0" applyAlignment="0" applyProtection="0"/>
    <xf numFmtId="164" fontId="3" fillId="0" borderId="0" applyFont="0" applyFill="0" applyBorder="0" applyProtection="0">
      <alignment vertical="top"/>
    </xf>
    <xf numFmtId="165" fontId="3" fillId="0" borderId="0" applyFont="0" applyFill="0" applyBorder="0" applyProtection="0">
      <alignment vertical="top"/>
    </xf>
    <xf numFmtId="166" fontId="3" fillId="0" borderId="0" applyFont="0" applyFill="0" applyBorder="0" applyProtection="0">
      <alignment vertical="top"/>
    </xf>
    <xf numFmtId="167" fontId="3" fillId="0" borderId="0" applyFont="0" applyFill="0" applyBorder="0" applyProtection="0">
      <alignment vertical="top"/>
    </xf>
    <xf numFmtId="168" fontId="3" fillId="0" borderId="0" applyFont="0" applyFill="0" applyBorder="0" applyProtection="0">
      <alignment vertical="top"/>
    </xf>
    <xf numFmtId="0" fontId="10" fillId="0" borderId="0"/>
    <xf numFmtId="0" fontId="13" fillId="0" borderId="0" applyNumberFormat="0" applyFill="0" applyBorder="0" applyAlignment="0" applyProtection="0"/>
    <xf numFmtId="0" fontId="10" fillId="0" borderId="0"/>
    <xf numFmtId="0" fontId="10" fillId="0" borderId="0"/>
    <xf numFmtId="167" fontId="21" fillId="0" borderId="0" applyFont="0" applyFill="0" applyBorder="0" applyProtection="0">
      <alignment vertical="top"/>
    </xf>
    <xf numFmtId="0" fontId="2" fillId="0" borderId="0"/>
    <xf numFmtId="0" fontId="1" fillId="0" borderId="0"/>
    <xf numFmtId="167" fontId="21" fillId="0" borderId="0" applyFont="0" applyFill="0" applyBorder="0" applyProtection="0">
      <alignment vertical="top"/>
    </xf>
    <xf numFmtId="167" fontId="5" fillId="0" borderId="0" applyFill="0" applyBorder="0" applyProtection="0">
      <alignment vertical="top"/>
    </xf>
    <xf numFmtId="173" fontId="5" fillId="0" borderId="0" applyFont="0" applyFill="0" applyBorder="0" applyProtection="0">
      <alignment vertical="top"/>
    </xf>
    <xf numFmtId="167" fontId="1" fillId="0" borderId="0" applyFont="0" applyFill="0" applyBorder="0" applyProtection="0">
      <alignment vertical="top"/>
    </xf>
    <xf numFmtId="167" fontId="5" fillId="0" borderId="0" applyFill="0" applyBorder="0" applyProtection="0">
      <alignment vertical="top"/>
    </xf>
  </cellStyleXfs>
  <cellXfs count="194">
    <xf numFmtId="0" fontId="0" fillId="0" borderId="0" xfId="0"/>
    <xf numFmtId="0" fontId="2" fillId="0" borderId="0" xfId="0" applyFont="1"/>
    <xf numFmtId="164" fontId="5" fillId="0" borderId="0" xfId="2" applyFont="1">
      <alignment vertical="top"/>
    </xf>
    <xf numFmtId="166" fontId="4" fillId="2" borderId="1" xfId="4" applyFont="1" applyFill="1" applyBorder="1" applyAlignment="1">
      <alignment horizontal="center" vertical="center"/>
    </xf>
    <xf numFmtId="166" fontId="5" fillId="2" borderId="2" xfId="4" applyFont="1" applyFill="1" applyBorder="1" applyAlignment="1">
      <alignment horizontal="center" vertical="center"/>
    </xf>
    <xf numFmtId="0" fontId="6" fillId="0" borderId="0" xfId="0" applyFont="1"/>
    <xf numFmtId="0" fontId="6" fillId="0" borderId="1" xfId="0" applyFont="1" applyBorder="1" applyAlignment="1">
      <alignment horizontal="center"/>
    </xf>
    <xf numFmtId="0" fontId="6" fillId="0" borderId="1" xfId="0" applyFont="1" applyBorder="1" applyAlignment="1">
      <alignment horizontal="center" wrapText="1"/>
    </xf>
    <xf numFmtId="167" fontId="4" fillId="3" borderId="0" xfId="5" applyFont="1" applyFill="1">
      <alignment vertical="top"/>
    </xf>
    <xf numFmtId="167" fontId="7" fillId="3" borderId="0" xfId="5" applyFont="1" applyFill="1">
      <alignment vertical="top"/>
    </xf>
    <xf numFmtId="167" fontId="5" fillId="3" borderId="0" xfId="5" applyFont="1" applyFill="1">
      <alignment vertical="top"/>
    </xf>
    <xf numFmtId="167" fontId="8" fillId="3" borderId="2" xfId="6" applyNumberFormat="1" applyFont="1" applyFill="1" applyBorder="1" applyAlignment="1">
      <alignment horizontal="center" vertical="top"/>
    </xf>
    <xf numFmtId="169" fontId="8" fillId="3" borderId="0" xfId="6" applyNumberFormat="1" applyFont="1" applyFill="1" applyBorder="1" applyAlignment="1">
      <alignment horizontal="center" vertical="top"/>
    </xf>
    <xf numFmtId="0" fontId="0" fillId="4" borderId="0" xfId="0" applyFill="1"/>
    <xf numFmtId="0" fontId="9" fillId="4" borderId="0" xfId="0" applyFont="1" applyFill="1"/>
    <xf numFmtId="0" fontId="9" fillId="0" borderId="0" xfId="0" applyFont="1"/>
    <xf numFmtId="0" fontId="5" fillId="4" borderId="0" xfId="0" applyFont="1" applyFill="1"/>
    <xf numFmtId="15" fontId="6" fillId="4" borderId="0" xfId="0" applyNumberFormat="1" applyFont="1" applyFill="1"/>
    <xf numFmtId="0" fontId="2" fillId="4" borderId="0" xfId="0" applyFont="1" applyFill="1"/>
    <xf numFmtId="0" fontId="6" fillId="4" borderId="0" xfId="0" applyFont="1" applyFill="1"/>
    <xf numFmtId="0" fontId="6" fillId="4" borderId="3" xfId="0" applyFont="1" applyFill="1" applyBorder="1"/>
    <xf numFmtId="0" fontId="2" fillId="4" borderId="4" xfId="0" applyFont="1" applyFill="1" applyBorder="1"/>
    <xf numFmtId="0" fontId="2" fillId="4" borderId="5" xfId="0" applyFont="1" applyFill="1" applyBorder="1"/>
    <xf numFmtId="0" fontId="11" fillId="4" borderId="0" xfId="0" applyFont="1" applyFill="1"/>
    <xf numFmtId="0" fontId="13" fillId="0" borderId="0" xfId="8"/>
    <xf numFmtId="0" fontId="6" fillId="4" borderId="7" xfId="0" applyFont="1" applyFill="1" applyBorder="1"/>
    <xf numFmtId="0" fontId="6" fillId="4" borderId="4" xfId="0" applyFont="1" applyFill="1" applyBorder="1"/>
    <xf numFmtId="6" fontId="2" fillId="4" borderId="4" xfId="7" applyNumberFormat="1" applyFont="1" applyFill="1" applyBorder="1"/>
    <xf numFmtId="1" fontId="2" fillId="2" borderId="6" xfId="9" applyNumberFormat="1" applyFont="1" applyFill="1" applyBorder="1"/>
    <xf numFmtId="0" fontId="14" fillId="4" borderId="0" xfId="0" applyFont="1" applyFill="1"/>
    <xf numFmtId="6" fontId="9" fillId="4" borderId="0" xfId="0" applyNumberFormat="1" applyFont="1" applyFill="1"/>
    <xf numFmtId="9" fontId="2" fillId="2" borderId="6" xfId="0" applyNumberFormat="1" applyFont="1" applyFill="1" applyBorder="1"/>
    <xf numFmtId="2" fontId="15" fillId="2" borderId="6" xfId="0" applyNumberFormat="1" applyFont="1" applyFill="1" applyBorder="1"/>
    <xf numFmtId="2" fontId="0" fillId="4" borderId="0" xfId="0" applyNumberFormat="1" applyFill="1"/>
    <xf numFmtId="0" fontId="2" fillId="2" borderId="6" xfId="0" applyFont="1" applyFill="1" applyBorder="1"/>
    <xf numFmtId="2" fontId="15" fillId="2" borderId="8" xfId="0" applyNumberFormat="1" applyFont="1" applyFill="1" applyBorder="1"/>
    <xf numFmtId="2" fontId="2" fillId="4" borderId="0" xfId="0" applyNumberFormat="1" applyFont="1" applyFill="1"/>
    <xf numFmtId="2" fontId="16" fillId="2" borderId="8" xfId="0" applyNumberFormat="1" applyFont="1" applyFill="1" applyBorder="1"/>
    <xf numFmtId="2" fontId="9" fillId="4" borderId="0" xfId="0" applyNumberFormat="1" applyFont="1" applyFill="1"/>
    <xf numFmtId="0" fontId="6" fillId="4" borderId="0" xfId="0" applyFont="1" applyFill="1" applyAlignment="1">
      <alignment horizontal="right"/>
    </xf>
    <xf numFmtId="0" fontId="2" fillId="4" borderId="0" xfId="0" applyFont="1" applyFill="1" applyAlignment="1">
      <alignment horizontal="right"/>
    </xf>
    <xf numFmtId="6" fontId="2" fillId="4" borderId="0" xfId="10" applyNumberFormat="1" applyFont="1" applyFill="1" applyAlignment="1">
      <alignment horizontal="right"/>
    </xf>
    <xf numFmtId="4" fontId="17" fillId="4" borderId="0" xfId="0" applyNumberFormat="1" applyFont="1" applyFill="1"/>
    <xf numFmtId="2" fontId="17" fillId="4" borderId="0" xfId="0" applyNumberFormat="1" applyFont="1" applyFill="1"/>
    <xf numFmtId="0" fontId="2" fillId="4" borderId="0" xfId="0" applyFont="1" applyFill="1" applyAlignment="1">
      <alignment wrapText="1"/>
    </xf>
    <xf numFmtId="0" fontId="18" fillId="4" borderId="0" xfId="0" applyFont="1" applyFill="1"/>
    <xf numFmtId="9" fontId="15" fillId="4" borderId="0" xfId="0" applyNumberFormat="1" applyFont="1" applyFill="1"/>
    <xf numFmtId="2" fontId="16" fillId="4" borderId="0" xfId="0" applyNumberFormat="1" applyFont="1" applyFill="1"/>
    <xf numFmtId="0" fontId="9" fillId="4" borderId="0" xfId="0" applyFont="1" applyFill="1" applyAlignment="1">
      <alignment horizontal="right"/>
    </xf>
    <xf numFmtId="9" fontId="6" fillId="4" borderId="0" xfId="0" applyNumberFormat="1" applyFont="1" applyFill="1"/>
    <xf numFmtId="0" fontId="17" fillId="4" borderId="0" xfId="0" applyFont="1" applyFill="1"/>
    <xf numFmtId="2" fontId="15" fillId="5" borderId="0" xfId="0" applyNumberFormat="1" applyFont="1" applyFill="1"/>
    <xf numFmtId="0" fontId="2" fillId="4" borderId="0" xfId="0" applyFont="1" applyFill="1" applyAlignment="1">
      <alignment horizontal="left" wrapText="1"/>
    </xf>
    <xf numFmtId="2" fontId="20" fillId="4" borderId="0" xfId="0" applyNumberFormat="1" applyFont="1" applyFill="1"/>
    <xf numFmtId="0" fontId="2" fillId="4" borderId="3" xfId="0" applyFont="1" applyFill="1" applyBorder="1"/>
    <xf numFmtId="0" fontId="11" fillId="0" borderId="0" xfId="0" applyFont="1"/>
    <xf numFmtId="10" fontId="15" fillId="4" borderId="0" xfId="0" applyNumberFormat="1" applyFont="1" applyFill="1"/>
    <xf numFmtId="170" fontId="0" fillId="4" borderId="0" xfId="1" applyNumberFormat="1" applyFont="1" applyFill="1"/>
    <xf numFmtId="2" fontId="11" fillId="0" borderId="0" xfId="0" applyNumberFormat="1" applyFont="1"/>
    <xf numFmtId="0" fontId="23" fillId="8" borderId="0" xfId="0" applyFont="1" applyFill="1" applyAlignment="1">
      <alignment vertical="top"/>
    </xf>
    <xf numFmtId="0" fontId="25" fillId="9" borderId="0" xfId="0" applyFont="1" applyFill="1" applyAlignment="1">
      <alignment vertical="center"/>
    </xf>
    <xf numFmtId="0" fontId="27" fillId="4" borderId="0" xfId="0" applyFont="1" applyFill="1"/>
    <xf numFmtId="6" fontId="9" fillId="4" borderId="0" xfId="7" applyNumberFormat="1" applyFont="1" applyFill="1"/>
    <xf numFmtId="4" fontId="8" fillId="2" borderId="6" xfId="0" applyNumberFormat="1" applyFont="1" applyFill="1" applyBorder="1"/>
    <xf numFmtId="0" fontId="6" fillId="4" borderId="3" xfId="0" applyFont="1" applyFill="1" applyBorder="1" applyAlignment="1">
      <alignment vertical="center"/>
    </xf>
    <xf numFmtId="0" fontId="2" fillId="4" borderId="4" xfId="0" applyFont="1" applyFill="1" applyBorder="1" applyAlignment="1">
      <alignment vertical="center"/>
    </xf>
    <xf numFmtId="0" fontId="2" fillId="4" borderId="5" xfId="0" applyFont="1" applyFill="1" applyBorder="1" applyAlignment="1">
      <alignment vertical="center"/>
    </xf>
    <xf numFmtId="0" fontId="2" fillId="0" borderId="4" xfId="0" applyFont="1" applyBorder="1" applyAlignment="1">
      <alignment vertical="center"/>
    </xf>
    <xf numFmtId="0" fontId="0" fillId="4" borderId="0" xfId="0" applyFill="1" applyAlignment="1">
      <alignment vertical="center"/>
    </xf>
    <xf numFmtId="4" fontId="8" fillId="2" borderId="6" xfId="0" applyNumberFormat="1" applyFont="1" applyFill="1" applyBorder="1" applyAlignment="1">
      <alignment vertical="center"/>
    </xf>
    <xf numFmtId="0" fontId="2" fillId="4" borderId="0" xfId="0" applyFont="1" applyFill="1" applyAlignment="1">
      <alignment vertical="center"/>
    </xf>
    <xf numFmtId="0" fontId="2" fillId="4" borderId="3" xfId="0" applyFont="1" applyFill="1" applyBorder="1" applyAlignment="1">
      <alignment vertical="center"/>
    </xf>
    <xf numFmtId="0" fontId="2" fillId="4" borderId="7" xfId="0" applyFont="1" applyFill="1" applyBorder="1" applyAlignment="1">
      <alignment vertical="center"/>
    </xf>
    <xf numFmtId="169" fontId="8" fillId="3" borderId="2" xfId="6" applyNumberFormat="1" applyFont="1" applyFill="1" applyBorder="1" applyAlignment="1">
      <alignment horizontal="center" vertical="top"/>
    </xf>
    <xf numFmtId="0" fontId="2" fillId="4" borderId="9" xfId="0" applyFont="1" applyFill="1" applyBorder="1" applyAlignment="1">
      <alignment vertical="center"/>
    </xf>
    <xf numFmtId="0" fontId="26" fillId="0" borderId="0" xfId="0" applyFont="1" applyAlignment="1">
      <alignment vertical="top"/>
    </xf>
    <xf numFmtId="0" fontId="22" fillId="0" borderId="0" xfId="0" applyFont="1" applyAlignment="1">
      <alignment vertical="top"/>
    </xf>
    <xf numFmtId="0" fontId="22" fillId="0" borderId="0" xfId="0" applyFont="1" applyAlignment="1">
      <alignment horizontal="left"/>
    </xf>
    <xf numFmtId="0" fontId="29" fillId="0" borderId="0" xfId="0" applyFont="1"/>
    <xf numFmtId="0" fontId="4" fillId="6" borderId="0" xfId="0" applyFont="1" applyFill="1"/>
    <xf numFmtId="0" fontId="5" fillId="6" borderId="0" xfId="0" applyFont="1" applyFill="1"/>
    <xf numFmtId="15" fontId="6" fillId="5" borderId="0" xfId="0" applyNumberFormat="1" applyFont="1" applyFill="1"/>
    <xf numFmtId="0" fontId="2" fillId="5" borderId="0" xfId="0" applyFont="1" applyFill="1"/>
    <xf numFmtId="170" fontId="2" fillId="4" borderId="0" xfId="0" applyNumberFormat="1" applyFont="1" applyFill="1"/>
    <xf numFmtId="0" fontId="22" fillId="7" borderId="0" xfId="0" applyFont="1" applyFill="1" applyAlignment="1">
      <alignment vertical="top"/>
    </xf>
    <xf numFmtId="0" fontId="30" fillId="0" borderId="0" xfId="0" applyFont="1"/>
    <xf numFmtId="0" fontId="31" fillId="0" borderId="0" xfId="0" applyFont="1"/>
    <xf numFmtId="167" fontId="33" fillId="12" borderId="0" xfId="11" applyFont="1" applyFill="1">
      <alignment vertical="top"/>
    </xf>
    <xf numFmtId="0" fontId="34" fillId="12" borderId="0" xfId="0" applyFont="1" applyFill="1"/>
    <xf numFmtId="0" fontId="34" fillId="12" borderId="0" xfId="0" applyFont="1" applyFill="1" applyAlignment="1">
      <alignment horizontal="left"/>
    </xf>
    <xf numFmtId="0" fontId="35" fillId="4" borderId="0" xfId="0" applyFont="1" applyFill="1"/>
    <xf numFmtId="0" fontId="36" fillId="4" borderId="0" xfId="0" applyFont="1" applyFill="1"/>
    <xf numFmtId="0" fontId="37" fillId="4" borderId="0" xfId="12" applyFont="1" applyFill="1" applyAlignment="1">
      <alignment vertical="center"/>
    </xf>
    <xf numFmtId="0" fontId="38" fillId="4" borderId="0" xfId="0" applyFont="1" applyFill="1"/>
    <xf numFmtId="0" fontId="35" fillId="0" borderId="0" xfId="0" applyFont="1"/>
    <xf numFmtId="0" fontId="32" fillId="0" borderId="0" xfId="0" applyFont="1"/>
    <xf numFmtId="0" fontId="39" fillId="4" borderId="0" xfId="9" applyFont="1" applyFill="1"/>
    <xf numFmtId="0" fontId="40" fillId="4" borderId="0" xfId="9" applyFont="1" applyFill="1"/>
    <xf numFmtId="6" fontId="39" fillId="4" borderId="0" xfId="9" applyNumberFormat="1" applyFont="1" applyFill="1"/>
    <xf numFmtId="171" fontId="40" fillId="13" borderId="0" xfId="9" applyNumberFormat="1" applyFont="1" applyFill="1"/>
    <xf numFmtId="171" fontId="41" fillId="0" borderId="0" xfId="9" applyNumberFormat="1" applyFont="1"/>
    <xf numFmtId="171" fontId="40" fillId="13" borderId="0" xfId="9" applyNumberFormat="1" applyFont="1" applyFill="1" applyAlignment="1">
      <alignment horizontal="right"/>
    </xf>
    <xf numFmtId="171" fontId="40" fillId="13" borderId="0" xfId="9" quotePrefix="1" applyNumberFormat="1" applyFont="1" applyFill="1" applyAlignment="1">
      <alignment horizontal="right"/>
    </xf>
    <xf numFmtId="0" fontId="42" fillId="0" borderId="0" xfId="0" applyFont="1"/>
    <xf numFmtId="0" fontId="42" fillId="0" borderId="0" xfId="0" applyFont="1" applyAlignment="1">
      <alignment horizontal="right"/>
    </xf>
    <xf numFmtId="0" fontId="43" fillId="14" borderId="0" xfId="13" applyFont="1" applyFill="1" applyAlignment="1">
      <alignment vertical="top"/>
    </xf>
    <xf numFmtId="0" fontId="10" fillId="14" borderId="0" xfId="0" applyFont="1" applyFill="1"/>
    <xf numFmtId="0" fontId="41" fillId="14" borderId="0" xfId="0" applyFont="1" applyFill="1"/>
    <xf numFmtId="0" fontId="22" fillId="6" borderId="0" xfId="0" applyFont="1" applyFill="1"/>
    <xf numFmtId="167" fontId="44" fillId="12" borderId="0" xfId="14" applyFont="1" applyFill="1">
      <alignment vertical="top"/>
    </xf>
    <xf numFmtId="167" fontId="5" fillId="12" borderId="0" xfId="15" applyFill="1">
      <alignment vertical="top"/>
    </xf>
    <xf numFmtId="167" fontId="5" fillId="0" borderId="0" xfId="15" applyFill="1">
      <alignment vertical="top"/>
    </xf>
    <xf numFmtId="167" fontId="45" fillId="0" borderId="0" xfId="15" applyFont="1" applyFill="1">
      <alignment vertical="top"/>
    </xf>
    <xf numFmtId="167" fontId="46" fillId="0" borderId="0" xfId="15" applyFont="1" applyFill="1">
      <alignment vertical="top"/>
    </xf>
    <xf numFmtId="172" fontId="5" fillId="0" borderId="0" xfId="15" applyNumberFormat="1" applyFill="1" applyAlignment="1">
      <alignment horizontal="left" vertical="top"/>
    </xf>
    <xf numFmtId="167" fontId="5" fillId="0" borderId="0" xfId="15" applyFill="1" applyAlignment="1">
      <alignment horizontal="left" vertical="center"/>
    </xf>
    <xf numFmtId="174" fontId="5" fillId="0" borderId="0" xfId="16" applyNumberFormat="1" applyFont="1" applyFill="1" applyAlignment="1">
      <alignment horizontal="left" vertical="top"/>
    </xf>
    <xf numFmtId="167" fontId="47" fillId="0" borderId="0" xfId="8" applyNumberFormat="1" applyFont="1" applyFill="1" applyAlignment="1">
      <alignment vertical="top"/>
    </xf>
    <xf numFmtId="167" fontId="2" fillId="0" borderId="0" xfId="14" applyFont="1" applyAlignment="1"/>
    <xf numFmtId="0" fontId="5" fillId="0" borderId="0" xfId="0" applyFont="1"/>
    <xf numFmtId="15" fontId="48" fillId="6" borderId="0" xfId="0" applyNumberFormat="1" applyFont="1" applyFill="1"/>
    <xf numFmtId="0" fontId="5" fillId="15" borderId="10" xfId="0" applyFont="1" applyFill="1" applyBorder="1" applyAlignment="1">
      <alignment horizontal="center" vertical="center"/>
    </xf>
    <xf numFmtId="0" fontId="4" fillId="16" borderId="0" xfId="0" applyFont="1" applyFill="1" applyAlignment="1">
      <alignment vertical="top"/>
    </xf>
    <xf numFmtId="0" fontId="7" fillId="16" borderId="0" xfId="0" applyFont="1" applyFill="1" applyAlignment="1">
      <alignment vertical="top"/>
    </xf>
    <xf numFmtId="167" fontId="4" fillId="14" borderId="0" xfId="5" applyFont="1" applyFill="1">
      <alignment vertical="top"/>
    </xf>
    <xf numFmtId="167" fontId="7" fillId="14" borderId="0" xfId="5" applyFont="1" applyFill="1">
      <alignment vertical="top"/>
    </xf>
    <xf numFmtId="167" fontId="5" fillId="14" borderId="0" xfId="5" applyFont="1" applyFill="1">
      <alignment vertical="top"/>
    </xf>
    <xf numFmtId="0" fontId="24" fillId="4" borderId="0" xfId="0" applyFont="1" applyFill="1"/>
    <xf numFmtId="167" fontId="44" fillId="12" borderId="0" xfId="11" applyFont="1" applyFill="1">
      <alignment vertical="top"/>
    </xf>
    <xf numFmtId="0" fontId="26" fillId="4" borderId="0" xfId="0" applyFont="1" applyFill="1"/>
    <xf numFmtId="0" fontId="4" fillId="4" borderId="0" xfId="0" applyFont="1" applyFill="1" applyAlignment="1">
      <alignment vertical="top"/>
    </xf>
    <xf numFmtId="0" fontId="5" fillId="4" borderId="0" xfId="0" applyFont="1" applyFill="1" applyAlignment="1">
      <alignment vertical="top"/>
    </xf>
    <xf numFmtId="0" fontId="5" fillId="4" borderId="0" xfId="0" applyFont="1" applyFill="1" applyAlignment="1">
      <alignment vertical="top" wrapText="1"/>
    </xf>
    <xf numFmtId="15" fontId="48" fillId="17" borderId="0" xfId="0" applyNumberFormat="1" applyFont="1" applyFill="1"/>
    <xf numFmtId="2" fontId="5" fillId="4" borderId="1" xfId="0" applyNumberFormat="1" applyFont="1" applyFill="1" applyBorder="1"/>
    <xf numFmtId="164" fontId="4" fillId="4" borderId="0" xfId="2" applyFont="1" applyFill="1">
      <alignment vertical="top"/>
    </xf>
    <xf numFmtId="164" fontId="49" fillId="4" borderId="0" xfId="2" applyFont="1" applyFill="1">
      <alignment vertical="top"/>
    </xf>
    <xf numFmtId="0" fontId="50" fillId="4" borderId="0" xfId="0" applyFont="1" applyFill="1"/>
    <xf numFmtId="164" fontId="5" fillId="4" borderId="0" xfId="2" applyFont="1" applyFill="1">
      <alignment vertical="top"/>
    </xf>
    <xf numFmtId="165" fontId="5" fillId="4" borderId="0" xfId="3" applyFont="1" applyFill="1">
      <alignment vertical="top"/>
    </xf>
    <xf numFmtId="0" fontId="6" fillId="4" borderId="0" xfId="0" applyFont="1" applyFill="1" applyAlignment="1">
      <alignment horizontal="center"/>
    </xf>
    <xf numFmtId="0" fontId="51" fillId="4" borderId="0" xfId="0" applyFont="1" applyFill="1"/>
    <xf numFmtId="167" fontId="52" fillId="12" borderId="0" xfId="11" applyFont="1" applyFill="1">
      <alignment vertical="top"/>
    </xf>
    <xf numFmtId="4" fontId="2" fillId="4" borderId="0" xfId="0" applyNumberFormat="1" applyFont="1" applyFill="1"/>
    <xf numFmtId="0" fontId="6" fillId="4" borderId="7" xfId="0" applyFont="1" applyFill="1" applyBorder="1" applyAlignment="1">
      <alignment vertical="center"/>
    </xf>
    <xf numFmtId="0" fontId="6" fillId="4" borderId="1" xfId="0" applyFont="1" applyFill="1" applyBorder="1" applyAlignment="1">
      <alignment vertical="center"/>
    </xf>
    <xf numFmtId="0" fontId="2" fillId="4" borderId="1" xfId="0" applyFont="1" applyFill="1" applyBorder="1" applyAlignment="1">
      <alignment vertical="center"/>
    </xf>
    <xf numFmtId="0" fontId="4" fillId="18" borderId="0" xfId="0" applyFont="1" applyFill="1" applyAlignment="1">
      <alignment vertical="top"/>
    </xf>
    <xf numFmtId="0" fontId="7" fillId="18" borderId="0" xfId="0" applyFont="1" applyFill="1" applyAlignment="1">
      <alignment vertical="top"/>
    </xf>
    <xf numFmtId="170" fontId="0" fillId="4" borderId="0" xfId="0" applyNumberFormat="1" applyFill="1"/>
    <xf numFmtId="2" fontId="15" fillId="4" borderId="0" xfId="0" applyNumberFormat="1" applyFont="1" applyFill="1"/>
    <xf numFmtId="2" fontId="18" fillId="4" borderId="0" xfId="0" applyNumberFormat="1" applyFont="1" applyFill="1"/>
    <xf numFmtId="0" fontId="0" fillId="4" borderId="0" xfId="0" applyFill="1" applyAlignment="1">
      <alignment horizontal="right"/>
    </xf>
    <xf numFmtId="2" fontId="5" fillId="4" borderId="0" xfId="0" applyNumberFormat="1" applyFont="1" applyFill="1"/>
    <xf numFmtId="0" fontId="9" fillId="4" borderId="0" xfId="7" applyFont="1" applyFill="1" applyAlignment="1">
      <alignment wrapText="1"/>
    </xf>
    <xf numFmtId="0" fontId="19" fillId="4" borderId="0" xfId="0" applyFont="1" applyFill="1" applyAlignment="1">
      <alignment wrapText="1"/>
    </xf>
    <xf numFmtId="2" fontId="9" fillId="4" borderId="0" xfId="7" applyNumberFormat="1" applyFont="1" applyFill="1" applyAlignment="1">
      <alignment wrapText="1"/>
    </xf>
    <xf numFmtId="2" fontId="12" fillId="4" borderId="0" xfId="7" applyNumberFormat="1" applyFont="1" applyFill="1" applyAlignment="1">
      <alignment wrapText="1"/>
    </xf>
    <xf numFmtId="2" fontId="9" fillId="4" borderId="0" xfId="7" applyNumberFormat="1" applyFont="1" applyFill="1"/>
    <xf numFmtId="2" fontId="12" fillId="4" borderId="0" xfId="7" applyNumberFormat="1" applyFont="1" applyFill="1"/>
    <xf numFmtId="2" fontId="9" fillId="4" borderId="0" xfId="1" applyNumberFormat="1" applyFont="1" applyFill="1" applyBorder="1"/>
    <xf numFmtId="2" fontId="9" fillId="4" borderId="0" xfId="1" applyNumberFormat="1" applyFont="1" applyFill="1"/>
    <xf numFmtId="0" fontId="53" fillId="9" borderId="0" xfId="0" applyFont="1" applyFill="1" applyAlignment="1">
      <alignment vertical="center"/>
    </xf>
    <xf numFmtId="0" fontId="0" fillId="11" borderId="0" xfId="0" applyFill="1"/>
    <xf numFmtId="0" fontId="54" fillId="0" borderId="0" xfId="0" applyFont="1"/>
    <xf numFmtId="4" fontId="0" fillId="11" borderId="0" xfId="0" applyNumberFormat="1" applyFill="1"/>
    <xf numFmtId="175" fontId="0" fillId="0" borderId="0" xfId="0" applyNumberFormat="1"/>
    <xf numFmtId="167" fontId="44" fillId="12" borderId="0" xfId="17" applyFont="1" applyFill="1">
      <alignment vertical="top"/>
    </xf>
    <xf numFmtId="167" fontId="55" fillId="12" borderId="0" xfId="17" applyFont="1" applyFill="1">
      <alignment vertical="top"/>
    </xf>
    <xf numFmtId="167" fontId="2" fillId="0" borderId="0" xfId="17" applyFont="1">
      <alignment vertical="top"/>
    </xf>
    <xf numFmtId="167" fontId="56" fillId="19" borderId="0" xfId="18" applyFont="1" applyFill="1">
      <alignment vertical="top"/>
    </xf>
    <xf numFmtId="167" fontId="4" fillId="19" borderId="0" xfId="18" applyFont="1" applyFill="1">
      <alignment vertical="top"/>
    </xf>
    <xf numFmtId="167" fontId="57" fillId="20" borderId="11" xfId="17" applyFont="1" applyFill="1" applyBorder="1" applyAlignment="1">
      <alignment horizontal="center" vertical="center"/>
    </xf>
    <xf numFmtId="167" fontId="57" fillId="20" borderId="11" xfId="17" applyFont="1" applyFill="1" applyBorder="1" applyAlignment="1">
      <alignment horizontal="center" vertical="center" wrapText="1"/>
    </xf>
    <xf numFmtId="167" fontId="1" fillId="0" borderId="0" xfId="17" applyAlignment="1">
      <alignment vertical="center" wrapText="1"/>
    </xf>
    <xf numFmtId="167" fontId="4" fillId="21" borderId="0" xfId="18" applyFont="1" applyFill="1">
      <alignment vertical="top"/>
    </xf>
    <xf numFmtId="167" fontId="1" fillId="0" borderId="0" xfId="17">
      <alignment vertical="top"/>
    </xf>
    <xf numFmtId="167" fontId="58" fillId="0" borderId="0" xfId="17" applyFont="1" applyAlignment="1">
      <alignment vertical="center" wrapText="1"/>
    </xf>
    <xf numFmtId="167" fontId="5" fillId="0" borderId="11" xfId="17" applyFont="1" applyBorder="1" applyAlignment="1">
      <alignment horizontal="center" vertical="center" wrapText="1"/>
    </xf>
    <xf numFmtId="167" fontId="17" fillId="0" borderId="11" xfId="17" applyFont="1" applyBorder="1" applyAlignment="1">
      <alignment horizontal="center" vertical="center" wrapText="1"/>
    </xf>
    <xf numFmtId="4" fontId="5" fillId="20" borderId="1" xfId="0" applyNumberFormat="1" applyFont="1" applyFill="1" applyBorder="1" applyAlignment="1">
      <alignment vertical="center"/>
    </xf>
    <xf numFmtId="0" fontId="5" fillId="4" borderId="1" xfId="0" applyFont="1" applyFill="1" applyBorder="1" applyAlignment="1">
      <alignment vertical="center"/>
    </xf>
    <xf numFmtId="4" fontId="0" fillId="4" borderId="0" xfId="0" applyNumberFormat="1" applyFill="1"/>
    <xf numFmtId="4" fontId="7" fillId="16" borderId="0" xfId="0" applyNumberFormat="1" applyFont="1" applyFill="1" applyAlignment="1">
      <alignment vertical="top"/>
    </xf>
    <xf numFmtId="0" fontId="59" fillId="4" borderId="0" xfId="0" applyFont="1" applyFill="1" applyAlignment="1">
      <alignment vertical="center"/>
    </xf>
    <xf numFmtId="177" fontId="8" fillId="4" borderId="0" xfId="0" applyNumberFormat="1" applyFont="1" applyFill="1"/>
    <xf numFmtId="4" fontId="5" fillId="4" borderId="1" xfId="0" applyNumberFormat="1" applyFont="1" applyFill="1" applyBorder="1" applyAlignment="1">
      <alignment vertical="center"/>
    </xf>
    <xf numFmtId="176" fontId="5" fillId="4" borderId="1" xfId="0" applyNumberFormat="1" applyFont="1" applyFill="1" applyBorder="1" applyAlignment="1">
      <alignment vertical="center"/>
    </xf>
    <xf numFmtId="0" fontId="27" fillId="4" borderId="1" xfId="0" applyFont="1" applyFill="1" applyBorder="1" applyAlignment="1">
      <alignment vertical="center"/>
    </xf>
    <xf numFmtId="167" fontId="29" fillId="0" borderId="11" xfId="17" applyFont="1" applyBorder="1" applyAlignment="1">
      <alignment horizontal="center" vertical="center" wrapText="1"/>
    </xf>
    <xf numFmtId="167" fontId="60" fillId="0" borderId="11" xfId="17" applyFont="1" applyBorder="1" applyAlignment="1">
      <alignment horizontal="center" vertical="center" wrapText="1"/>
    </xf>
    <xf numFmtId="0" fontId="39" fillId="4" borderId="0" xfId="9" applyFont="1" applyFill="1" applyAlignment="1">
      <alignment horizontal="center"/>
    </xf>
    <xf numFmtId="0" fontId="4" fillId="6" borderId="0" xfId="0" applyFont="1" applyFill="1" applyAlignment="1">
      <alignment horizontal="center"/>
    </xf>
    <xf numFmtId="0" fontId="49" fillId="10" borderId="0" xfId="0" applyFont="1" applyFill="1"/>
  </cellXfs>
  <cellStyles count="19">
    <cellStyle name="Comma 2 5" xfId="2" xr:uid="{927D3F08-818B-4084-A0EA-2CE62A3C1A58}"/>
    <cellStyle name="DateLong" xfId="3" xr:uid="{90F70CDB-6688-4CCE-B2E0-AD04CFE7D1FB}"/>
    <cellStyle name="DateShort" xfId="4" xr:uid="{2FD4FD89-2A94-4A35-B1ED-B4BAA7552023}"/>
    <cellStyle name="Factor" xfId="6" xr:uid="{63BC8BB1-545F-4C02-9E89-F5C316BD9BD5}"/>
    <cellStyle name="Hyperlink" xfId="8" builtinId="8"/>
    <cellStyle name="Normal" xfId="0" builtinId="0"/>
    <cellStyle name="Normal 2" xfId="7" xr:uid="{BA57FE1C-23BF-4EE4-86BB-29166FB67041}"/>
    <cellStyle name="Normal 2 2 3" xfId="10" xr:uid="{2C23A6F2-F739-4A9C-AEBA-C4CEF211450B}"/>
    <cellStyle name="Normal 2 2 4" xfId="15" xr:uid="{7A3D65A7-208E-46A8-8F3C-62799132246D}"/>
    <cellStyle name="Normal 2 3 2" xfId="9" xr:uid="{BC1DE667-F6B7-4CB6-82CE-EAA2CB2D72B7}"/>
    <cellStyle name="Normal 2 4" xfId="18" xr:uid="{58A16744-D3CD-41C0-BA37-8BEEC70E9D0B}"/>
    <cellStyle name="Normal 2 5" xfId="5" xr:uid="{FA44BCE3-9068-4BE6-94C8-1FFC61C93F97}"/>
    <cellStyle name="Normal 3" xfId="11" xr:uid="{EB57732F-5072-42B2-933E-52122625F11C}"/>
    <cellStyle name="Normal 3 2" xfId="14" xr:uid="{02AB8B00-0BD4-4BEF-AD22-F1BF97E2643D}"/>
    <cellStyle name="Normal 7" xfId="12" xr:uid="{C16E0333-30C9-48E8-8DB3-D2BB3C2B43C0}"/>
    <cellStyle name="Normal 8" xfId="13" xr:uid="{1567E78C-7D25-462E-BE32-D37A54A4C2C2}"/>
    <cellStyle name="Normal 8 2" xfId="17" xr:uid="{D2E5C313-DE03-48B8-8187-69C9CFCD3727}"/>
    <cellStyle name="Per cent" xfId="1" builtinId="5"/>
    <cellStyle name="Year 2" xfId="16" xr:uid="{6D0CBA8F-7B4A-43BF-B358-DF4B1434B5F8}"/>
  </cellStyles>
  <dxfs count="0"/>
  <tableStyles count="0" defaultTableStyle="TableStyleMedium2" defaultPivotStyle="PivotStyleLight16"/>
  <colors>
    <mruColors>
      <color rgb="FF0070C0"/>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InpOverride!A1"/><Relationship Id="rId3" Type="http://schemas.openxmlformats.org/officeDocument/2006/relationships/hyperlink" Target="#Inp_RCV!A1"/><Relationship Id="rId7" Type="http://schemas.openxmlformats.org/officeDocument/2006/relationships/hyperlink" Target="#F_Outputs!A1"/><Relationship Id="rId2" Type="http://schemas.openxmlformats.org/officeDocument/2006/relationships/hyperlink" Target="#Inp_Data!A1"/><Relationship Id="rId1" Type="http://schemas.openxmlformats.org/officeDocument/2006/relationships/hyperlink" Target="#InpC!A1"/><Relationship Id="rId6" Type="http://schemas.openxmlformats.org/officeDocument/2006/relationships/hyperlink" Target="#'ODI%20rate'!A1"/><Relationship Id="rId5" Type="http://schemas.openxmlformats.org/officeDocument/2006/relationships/hyperlink" Target="#Performance_modelled!A1"/><Relationship Id="rId4" Type="http://schemas.openxmlformats.org/officeDocument/2006/relationships/hyperlink" Target="#Performance_Analysis!A1"/></Relationships>
</file>

<file path=xl/drawings/drawing1.xml><?xml version="1.0" encoding="utf-8"?>
<xdr:wsDr xmlns:xdr="http://schemas.openxmlformats.org/drawingml/2006/spreadsheetDrawing" xmlns:a="http://schemas.openxmlformats.org/drawingml/2006/main">
  <xdr:twoCellAnchor>
    <xdr:from>
      <xdr:col>1</xdr:col>
      <xdr:colOff>38916</xdr:colOff>
      <xdr:row>10</xdr:row>
      <xdr:rowOff>116681</xdr:rowOff>
    </xdr:from>
    <xdr:to>
      <xdr:col>8</xdr:col>
      <xdr:colOff>560101</xdr:colOff>
      <xdr:row>36</xdr:row>
      <xdr:rowOff>26276</xdr:rowOff>
    </xdr:to>
    <xdr:sp macro="" textlink="">
      <xdr:nvSpPr>
        <xdr:cNvPr id="2" name="TextBox 2">
          <a:extLst>
            <a:ext uri="{FF2B5EF4-FFF2-40B4-BE49-F238E27FC236}">
              <a16:creationId xmlns:a16="http://schemas.microsoft.com/office/drawing/2014/main" id="{D4B76A72-36D2-4DA7-85EB-1AC5C1A6C050}"/>
            </a:ext>
          </a:extLst>
        </xdr:cNvPr>
        <xdr:cNvSpPr txBox="1"/>
      </xdr:nvSpPr>
      <xdr:spPr>
        <a:xfrm>
          <a:off x="616985" y="2153060"/>
          <a:ext cx="8995150" cy="4836319"/>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The purpose of this model is to set the outcome delivery incentive (ODI) rate for the customer services measure of experience (C-MeX) performance commitment for PR24 - for the 2025-30 period</a:t>
          </a:r>
          <a:r>
            <a:rPr lang="en-US" sz="1000" u="none">
              <a:latin typeface="Calibri" panose="020F0502020204030204" pitchFamily="34" charset="0"/>
              <a:ea typeface="Calibri" panose="020F0502020204030204" pitchFamily="34" charset="0"/>
              <a:cs typeface="Calibri" panose="020F0502020204030204" pitchFamily="34" charset="0"/>
            </a:rPr>
            <a:t>.</a:t>
          </a:r>
          <a:r>
            <a:rPr lang="en-US" sz="1000" u="none" baseline="0">
              <a:latin typeface="Calibri" panose="020F0502020204030204" pitchFamily="34" charset="0"/>
              <a:ea typeface="Calibri" panose="020F0502020204030204" pitchFamily="34" charset="0"/>
              <a:cs typeface="Calibri" panose="020F0502020204030204" pitchFamily="34" charset="0"/>
            </a:rPr>
            <a:t> </a:t>
          </a:r>
        </a:p>
        <a:p>
          <a:pPr marL="0" indent="0" algn="l"/>
          <a:endParaRPr lang="en-US" sz="1000" u="none" baseline="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u="none" baseline="0">
              <a:latin typeface="Calibri" panose="020F0502020204030204" pitchFamily="34" charset="0"/>
              <a:ea typeface="Calibri" panose="020F0502020204030204" pitchFamily="34" charset="0"/>
              <a:cs typeface="Calibri" panose="020F0502020204030204" pitchFamily="34" charset="0"/>
            </a:rPr>
            <a:t>We have adapted the model from the version used at PR24 to:</a:t>
          </a:r>
        </a:p>
        <a:p>
          <a:pPr marL="0" indent="0" algn="l"/>
          <a:r>
            <a:rPr lang="en-US" sz="1000" u="none" baseline="0">
              <a:latin typeface="Calibri" panose="020F0502020204030204" pitchFamily="34" charset="0"/>
              <a:ea typeface="Calibri" panose="020F0502020204030204" pitchFamily="34" charset="0"/>
              <a:cs typeface="Calibri" panose="020F0502020204030204" pitchFamily="34" charset="0"/>
            </a:rPr>
            <a:t>    a) model the impact of the CMA's decision to use updated (i.e. 2024-25) data that was not previously available; and      </a:t>
          </a:r>
        </a:p>
        <a:p>
          <a:pPr marL="0" indent="0" algn="l"/>
          <a:r>
            <a:rPr lang="en-US" sz="1000" u="none" baseline="0">
              <a:latin typeface="Calibri" panose="020F0502020204030204" pitchFamily="34" charset="0"/>
              <a:ea typeface="Calibri" panose="020F0502020204030204" pitchFamily="34" charset="0"/>
              <a:cs typeface="Calibri" panose="020F0502020204030204" pitchFamily="34" charset="0"/>
            </a:rPr>
            <a:t>    b) enablle this updated data to be used in our other models. </a:t>
          </a:r>
        </a:p>
        <a:p>
          <a:pPr marL="0" indent="0" algn="l"/>
          <a:endParaRPr lang="en-US" sz="1000" u="none" baseline="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u="sng" baseline="0">
              <a:latin typeface="Calibri" panose="020F0502020204030204" pitchFamily="34" charset="0"/>
              <a:ea typeface="Calibri" panose="020F0502020204030204" pitchFamily="34" charset="0"/>
              <a:cs typeface="Calibri" panose="020F0502020204030204" pitchFamily="34" charset="0"/>
            </a:rPr>
            <a:t>Please note this model calculates updated ODI rates for all companies. However, as only appealing companies' ODI rates are affected we only export these to our database, Fountain, through the F_Output sheet. </a:t>
          </a:r>
          <a:endParaRPr lang="en-US" sz="1000" u="sng">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Model</a:t>
          </a:r>
          <a:r>
            <a:rPr lang="en-US" sz="1100" b="1" baseline="0">
              <a:latin typeface="Calibri" panose="020F0502020204030204" pitchFamily="34" charset="0"/>
              <a:ea typeface="Calibri" panose="020F0502020204030204" pitchFamily="34" charset="0"/>
              <a:cs typeface="Calibri" panose="020F0502020204030204" pitchFamily="34" charset="0"/>
            </a:rPr>
            <a:t> assumptions: </a:t>
          </a:r>
        </a:p>
        <a:p>
          <a:pPr marL="0" indent="0" algn="l"/>
          <a:endParaRPr lang="en-US" sz="1100" b="1" baseline="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0">
              <a:latin typeface="Calibri" panose="020F0502020204030204" pitchFamily="34" charset="0"/>
              <a:ea typeface="Calibri" panose="020F0502020204030204" pitchFamily="34" charset="0"/>
              <a:cs typeface="Calibri" panose="020F0502020204030204" pitchFamily="34" charset="0"/>
            </a:rPr>
            <a:t>Gearing: We use notional gearing of 55% to get the regulated equity value.</a:t>
          </a:r>
        </a:p>
        <a:p>
          <a:pPr marL="0" indent="0" algn="l"/>
          <a:r>
            <a:rPr lang="en-US" sz="1000" b="0">
              <a:latin typeface="Calibri" panose="020F0502020204030204" pitchFamily="34" charset="0"/>
              <a:ea typeface="Calibri" panose="020F0502020204030204" pitchFamily="34" charset="0"/>
              <a:cs typeface="Calibri" panose="020F0502020204030204" pitchFamily="34" charset="0"/>
            </a:rPr>
            <a:t>We model performance from the PR19 definition to PR24 definition, using the component weightings outlined in the PR24 Final Determinations.</a:t>
          </a:r>
        </a:p>
        <a:p>
          <a:pPr marL="0" indent="0" algn="l"/>
          <a:endParaRPr lang="en-US" sz="1100" b="0">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endParaRPr lang="en-US" sz="1000" b="1">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An earlier model has been subject to Ofwat internal quality assurance </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Further changes detailed below have been subject to internal QA.</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  </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marR="0" lvl="0" indent="0" algn="l" defTabSz="914400" eaLnBrk="1" fontAlgn="auto" latinLnBrk="0" hangingPunct="1">
            <a:lnSpc>
              <a:spcPct val="100000"/>
            </a:lnSpc>
            <a:spcBef>
              <a:spcPts val="0"/>
            </a:spcBef>
            <a:spcAft>
              <a:spcPts val="0"/>
            </a:spcAft>
            <a:buClrTx/>
            <a:buSzTx/>
            <a:buFontTx/>
            <a:buNone/>
            <a:tabLst/>
            <a:defRPr/>
          </a:pPr>
          <a:r>
            <a:rPr lang="en-GB" sz="1000" i="0">
              <a:latin typeface="Calibri" panose="020F0502020204030204" pitchFamily="34" charset="0"/>
              <a:ea typeface="Calibri" panose="020F0502020204030204" pitchFamily="34" charset="0"/>
              <a:cs typeface="Calibri" panose="020F0502020204030204" pitchFamily="34" charset="0"/>
            </a:rPr>
            <a:t>Various updates to capture an extra year of data, i.e. 2024/25 data. See changes log. </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oneCellAnchor>
    <xdr:from>
      <xdr:col>6</xdr:col>
      <xdr:colOff>323850</xdr:colOff>
      <xdr:row>1</xdr:row>
      <xdr:rowOff>9524</xdr:rowOff>
    </xdr:from>
    <xdr:ext cx="2057399" cy="922911"/>
    <xdr:pic>
      <xdr:nvPicPr>
        <xdr:cNvPr id="3" name="Picture 2">
          <a:extLst>
            <a:ext uri="{FF2B5EF4-FFF2-40B4-BE49-F238E27FC236}">
              <a16:creationId xmlns:a16="http://schemas.microsoft.com/office/drawing/2014/main" id="{360FDCFC-D331-48C4-A860-CAB0E208E346}"/>
            </a:ext>
          </a:extLst>
        </xdr:cNvPr>
        <xdr:cNvPicPr>
          <a:picLocks noChangeAspect="1"/>
        </xdr:cNvPicPr>
      </xdr:nvPicPr>
      <xdr:blipFill>
        <a:blip xmlns:r="http://schemas.openxmlformats.org/officeDocument/2006/relationships" r:embed="rId1"/>
        <a:stretch>
          <a:fillRect/>
        </a:stretch>
      </xdr:blipFill>
      <xdr:spPr>
        <a:xfrm>
          <a:off x="8146256" y="402430"/>
          <a:ext cx="2057399"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304800</xdr:colOff>
      <xdr:row>7</xdr:row>
      <xdr:rowOff>133349</xdr:rowOff>
    </xdr:to>
    <xdr:sp macro="" textlink="">
      <xdr:nvSpPr>
        <xdr:cNvPr id="4097" name="AutoShape 1">
          <a:extLst>
            <a:ext uri="{FF2B5EF4-FFF2-40B4-BE49-F238E27FC236}">
              <a16:creationId xmlns:a16="http://schemas.microsoft.com/office/drawing/2014/main" id="{D44F4536-11EE-F35D-AE57-9BCB18646DC5}"/>
            </a:ext>
          </a:extLst>
        </xdr:cNvPr>
        <xdr:cNvSpPr>
          <a:spLocks noChangeAspect="1" noChangeArrowheads="1"/>
        </xdr:cNvSpPr>
      </xdr:nvSpPr>
      <xdr:spPr bwMode="auto">
        <a:xfrm>
          <a:off x="1371600" y="124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5</xdr:row>
      <xdr:rowOff>133350</xdr:rowOff>
    </xdr:from>
    <xdr:to>
      <xdr:col>4</xdr:col>
      <xdr:colOff>9525</xdr:colOff>
      <xdr:row>9</xdr:row>
      <xdr:rowOff>133350</xdr:rowOff>
    </xdr:to>
    <xdr:sp macro="" textlink="">
      <xdr:nvSpPr>
        <xdr:cNvPr id="4283" name="Rectangle 8">
          <a:hlinkClick xmlns:r="http://schemas.openxmlformats.org/officeDocument/2006/relationships" r:id="rId1"/>
          <a:extLst>
            <a:ext uri="{FF2B5EF4-FFF2-40B4-BE49-F238E27FC236}">
              <a16:creationId xmlns:a16="http://schemas.microsoft.com/office/drawing/2014/main" id="{280A31DF-65FE-4DDF-BC40-9C093E168F24}"/>
            </a:ext>
            <a:ext uri="{147F2762-F138-4A5C-976F-8EAC2B608ADB}">
              <a16:predDERef xmlns:a16="http://schemas.microsoft.com/office/drawing/2014/main" pred="{17C84F7A-744D-42F6-A40D-D447797FD2E9}"/>
            </a:ext>
          </a:extLst>
        </xdr:cNvPr>
        <xdr:cNvSpPr/>
      </xdr:nvSpPr>
      <xdr:spPr>
        <a:xfrm>
          <a:off x="1390650" y="1209675"/>
          <a:ext cx="1362075" cy="685800"/>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InpC</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Constant inputs</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4</xdr:col>
      <xdr:colOff>266700</xdr:colOff>
      <xdr:row>5</xdr:row>
      <xdr:rowOff>142875</xdr:rowOff>
    </xdr:from>
    <xdr:to>
      <xdr:col>6</xdr:col>
      <xdr:colOff>257175</xdr:colOff>
      <xdr:row>9</xdr:row>
      <xdr:rowOff>142875</xdr:rowOff>
    </xdr:to>
    <xdr:sp macro="" textlink="">
      <xdr:nvSpPr>
        <xdr:cNvPr id="4282" name="Rectangle 8">
          <a:hlinkClick xmlns:r="http://schemas.openxmlformats.org/officeDocument/2006/relationships" r:id="rId2"/>
          <a:extLst>
            <a:ext uri="{FF2B5EF4-FFF2-40B4-BE49-F238E27FC236}">
              <a16:creationId xmlns:a16="http://schemas.microsoft.com/office/drawing/2014/main" id="{30E337A8-86B4-45F9-9903-CA93B21663DD}"/>
            </a:ext>
            <a:ext uri="{147F2762-F138-4A5C-976F-8EAC2B608ADB}">
              <a16:predDERef xmlns:a16="http://schemas.microsoft.com/office/drawing/2014/main" pred="{17C84F7A-744D-42F6-A40D-D447797FD2E9}"/>
            </a:ext>
          </a:extLst>
        </xdr:cNvPr>
        <xdr:cNvSpPr/>
      </xdr:nvSpPr>
      <xdr:spPr>
        <a:xfrm>
          <a:off x="3009900" y="1219200"/>
          <a:ext cx="1362075" cy="685800"/>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Inp_Data: Company</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performance and regulated equity </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6</xdr:col>
      <xdr:colOff>485775</xdr:colOff>
      <xdr:row>5</xdr:row>
      <xdr:rowOff>142875</xdr:rowOff>
    </xdr:from>
    <xdr:to>
      <xdr:col>8</xdr:col>
      <xdr:colOff>476250</xdr:colOff>
      <xdr:row>9</xdr:row>
      <xdr:rowOff>142875</xdr:rowOff>
    </xdr:to>
    <xdr:sp macro="" textlink="">
      <xdr:nvSpPr>
        <xdr:cNvPr id="4281" name="Rectangle 8">
          <a:hlinkClick xmlns:r="http://schemas.openxmlformats.org/officeDocument/2006/relationships" r:id="rId3"/>
          <a:extLst>
            <a:ext uri="{FF2B5EF4-FFF2-40B4-BE49-F238E27FC236}">
              <a16:creationId xmlns:a16="http://schemas.microsoft.com/office/drawing/2014/main" id="{3B26CCDB-A54A-4EFE-B137-A72E80BF0C56}"/>
            </a:ext>
            <a:ext uri="{147F2762-F138-4A5C-976F-8EAC2B608ADB}">
              <a16:predDERef xmlns:a16="http://schemas.microsoft.com/office/drawing/2014/main" pred="{17C84F7A-744D-42F6-A40D-D447797FD2E9}"/>
            </a:ext>
          </a:extLst>
        </xdr:cNvPr>
        <xdr:cNvSpPr/>
      </xdr:nvSpPr>
      <xdr:spPr>
        <a:xfrm>
          <a:off x="4600575" y="1219200"/>
          <a:ext cx="1362075" cy="685800"/>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Inp_RCV:</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RCV,  regulated equity and inflation values</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2</xdr:col>
      <xdr:colOff>347662</xdr:colOff>
      <xdr:row>23</xdr:row>
      <xdr:rowOff>0</xdr:rowOff>
    </xdr:from>
    <xdr:to>
      <xdr:col>5</xdr:col>
      <xdr:colOff>347663</xdr:colOff>
      <xdr:row>26</xdr:row>
      <xdr:rowOff>142875</xdr:rowOff>
    </xdr:to>
    <xdr:sp macro="" textlink="">
      <xdr:nvSpPr>
        <xdr:cNvPr id="4378" name="Rectangle 11">
          <a:hlinkClick xmlns:r="http://schemas.openxmlformats.org/officeDocument/2006/relationships" r:id="rId4"/>
          <a:extLst>
            <a:ext uri="{FF2B5EF4-FFF2-40B4-BE49-F238E27FC236}">
              <a16:creationId xmlns:a16="http://schemas.microsoft.com/office/drawing/2014/main" id="{4BE7BC39-B32C-46A3-AD48-741985421EC4}"/>
            </a:ext>
            <a:ext uri="{147F2762-F138-4A5C-976F-8EAC2B608ADB}">
              <a16:predDERef xmlns:a16="http://schemas.microsoft.com/office/drawing/2014/main" pred="{0261F2A9-5D3E-40C0-B8A1-3FEA9613A7E1}"/>
            </a:ext>
          </a:extLst>
        </xdr:cNvPr>
        <xdr:cNvSpPr/>
      </xdr:nvSpPr>
      <xdr:spPr>
        <a:xfrm>
          <a:off x="1719262" y="4162425"/>
          <a:ext cx="2057401" cy="6572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Performance_Analysis</a:t>
          </a:r>
        </a:p>
      </xdr:txBody>
    </xdr:sp>
    <xdr:clientData/>
  </xdr:twoCellAnchor>
  <xdr:twoCellAnchor>
    <xdr:from>
      <xdr:col>2</xdr:col>
      <xdr:colOff>342900</xdr:colOff>
      <xdr:row>15</xdr:row>
      <xdr:rowOff>142875</xdr:rowOff>
    </xdr:from>
    <xdr:to>
      <xdr:col>5</xdr:col>
      <xdr:colOff>342901</xdr:colOff>
      <xdr:row>19</xdr:row>
      <xdr:rowOff>114300</xdr:rowOff>
    </xdr:to>
    <xdr:sp macro="" textlink="">
      <xdr:nvSpPr>
        <xdr:cNvPr id="4317" name="Rectangle 11">
          <a:hlinkClick xmlns:r="http://schemas.openxmlformats.org/officeDocument/2006/relationships" r:id="rId5"/>
          <a:extLst>
            <a:ext uri="{FF2B5EF4-FFF2-40B4-BE49-F238E27FC236}">
              <a16:creationId xmlns:a16="http://schemas.microsoft.com/office/drawing/2014/main" id="{91156326-75AB-413A-98BB-7BA96BAE65CD}"/>
            </a:ext>
            <a:ext uri="{147F2762-F138-4A5C-976F-8EAC2B608ADB}">
              <a16:predDERef xmlns:a16="http://schemas.microsoft.com/office/drawing/2014/main" pred="{0261F2A9-5D3E-40C0-B8A1-3FEA9613A7E1}"/>
            </a:ext>
          </a:extLst>
        </xdr:cNvPr>
        <xdr:cNvSpPr/>
      </xdr:nvSpPr>
      <xdr:spPr>
        <a:xfrm>
          <a:off x="1714500" y="2933700"/>
          <a:ext cx="2057401" cy="6572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Performance_modelled</a:t>
          </a:r>
        </a:p>
      </xdr:txBody>
    </xdr:sp>
    <xdr:clientData/>
  </xdr:twoCellAnchor>
  <xdr:twoCellAnchor>
    <xdr:from>
      <xdr:col>6</xdr:col>
      <xdr:colOff>157162</xdr:colOff>
      <xdr:row>22</xdr:row>
      <xdr:rowOff>166688</xdr:rowOff>
    </xdr:from>
    <xdr:to>
      <xdr:col>9</xdr:col>
      <xdr:colOff>128587</xdr:colOff>
      <xdr:row>26</xdr:row>
      <xdr:rowOff>128588</xdr:rowOff>
    </xdr:to>
    <xdr:sp macro="" textlink="">
      <xdr:nvSpPr>
        <xdr:cNvPr id="4380" name="Rectangle 12">
          <a:hlinkClick xmlns:r="http://schemas.openxmlformats.org/officeDocument/2006/relationships" r:id="rId6"/>
          <a:extLst>
            <a:ext uri="{FF2B5EF4-FFF2-40B4-BE49-F238E27FC236}">
              <a16:creationId xmlns:a16="http://schemas.microsoft.com/office/drawing/2014/main" id="{7DA8E94A-66ED-4948-AD05-F86BBD353FCC}"/>
            </a:ext>
            <a:ext uri="{147F2762-F138-4A5C-976F-8EAC2B608ADB}">
              <a16:predDERef xmlns:a16="http://schemas.microsoft.com/office/drawing/2014/main" pred="{8319145A-4F9F-43F7-8D7D-46A096617444}"/>
            </a:ext>
          </a:extLst>
        </xdr:cNvPr>
        <xdr:cNvSpPr/>
      </xdr:nvSpPr>
      <xdr:spPr>
        <a:xfrm>
          <a:off x="4271962" y="4157663"/>
          <a:ext cx="2028825" cy="647700"/>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ODI Rate</a:t>
          </a:r>
        </a:p>
      </xdr:txBody>
    </xdr:sp>
    <xdr:clientData/>
  </xdr:twoCellAnchor>
  <xdr:twoCellAnchor>
    <xdr:from>
      <xdr:col>6</xdr:col>
      <xdr:colOff>157163</xdr:colOff>
      <xdr:row>29</xdr:row>
      <xdr:rowOff>138112</xdr:rowOff>
    </xdr:from>
    <xdr:to>
      <xdr:col>9</xdr:col>
      <xdr:colOff>128588</xdr:colOff>
      <xdr:row>33</xdr:row>
      <xdr:rowOff>100012</xdr:rowOff>
    </xdr:to>
    <xdr:sp macro="" textlink="">
      <xdr:nvSpPr>
        <xdr:cNvPr id="4385" name="Rectangle 12">
          <a:hlinkClick xmlns:r="http://schemas.openxmlformats.org/officeDocument/2006/relationships" r:id="rId7"/>
          <a:extLst>
            <a:ext uri="{FF2B5EF4-FFF2-40B4-BE49-F238E27FC236}">
              <a16:creationId xmlns:a16="http://schemas.microsoft.com/office/drawing/2014/main" id="{72FD996B-9775-496F-93D7-38D9C84C8012}"/>
            </a:ext>
            <a:ext uri="{147F2762-F138-4A5C-976F-8EAC2B608ADB}">
              <a16:predDERef xmlns:a16="http://schemas.microsoft.com/office/drawing/2014/main" pred="{8319145A-4F9F-43F7-8D7D-46A096617444}"/>
            </a:ext>
          </a:extLst>
        </xdr:cNvPr>
        <xdr:cNvSpPr/>
      </xdr:nvSpPr>
      <xdr:spPr>
        <a:xfrm>
          <a:off x="4271963" y="5329237"/>
          <a:ext cx="2028825" cy="647700"/>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F_Outputs</a:t>
          </a:r>
        </a:p>
      </xdr:txBody>
    </xdr:sp>
    <xdr:clientData/>
  </xdr:twoCellAnchor>
  <xdr:twoCellAnchor>
    <xdr:from>
      <xdr:col>4</xdr:col>
      <xdr:colOff>0</xdr:colOff>
      <xdr:row>12</xdr:row>
      <xdr:rowOff>114300</xdr:rowOff>
    </xdr:from>
    <xdr:to>
      <xdr:col>4</xdr:col>
      <xdr:colOff>1</xdr:colOff>
      <xdr:row>15</xdr:row>
      <xdr:rowOff>142875</xdr:rowOff>
    </xdr:to>
    <xdr:cxnSp macro="">
      <xdr:nvCxnSpPr>
        <xdr:cNvPr id="4374" name="Straight Arrow Connector 42">
          <a:extLst>
            <a:ext uri="{FF2B5EF4-FFF2-40B4-BE49-F238E27FC236}">
              <a16:creationId xmlns:a16="http://schemas.microsoft.com/office/drawing/2014/main" id="{38B28C38-5A12-409C-BA75-681E2A0F16A2}"/>
            </a:ext>
          </a:extLst>
        </xdr:cNvPr>
        <xdr:cNvCxnSpPr>
          <a:endCxn id="4317" idx="0"/>
        </xdr:cNvCxnSpPr>
      </xdr:nvCxnSpPr>
      <xdr:spPr>
        <a:xfrm>
          <a:off x="2743200" y="2390775"/>
          <a:ext cx="1" cy="5429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266700</xdr:colOff>
      <xdr:row>9</xdr:row>
      <xdr:rowOff>133350</xdr:rowOff>
    </xdr:from>
    <xdr:to>
      <xdr:col>4</xdr:col>
      <xdr:colOff>76200</xdr:colOff>
      <xdr:row>12</xdr:row>
      <xdr:rowOff>123825</xdr:rowOff>
    </xdr:to>
    <xdr:cxnSp macro="">
      <xdr:nvCxnSpPr>
        <xdr:cNvPr id="4336" name="Connector: Elbow 50">
          <a:extLst>
            <a:ext uri="{FF2B5EF4-FFF2-40B4-BE49-F238E27FC236}">
              <a16:creationId xmlns:a16="http://schemas.microsoft.com/office/drawing/2014/main" id="{A208ED72-0F9D-4EB7-9290-FF1BFF5D029C}"/>
            </a:ext>
          </a:extLst>
        </xdr:cNvPr>
        <xdr:cNvCxnSpPr/>
      </xdr:nvCxnSpPr>
      <xdr:spPr>
        <a:xfrm>
          <a:off x="1638300" y="1895475"/>
          <a:ext cx="1181100" cy="504825"/>
        </a:xfrm>
        <a:prstGeom prst="bentConnector3">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676277</xdr:colOff>
      <xdr:row>9</xdr:row>
      <xdr:rowOff>142875</xdr:rowOff>
    </xdr:from>
    <xdr:to>
      <xdr:col>5</xdr:col>
      <xdr:colOff>638175</xdr:colOff>
      <xdr:row>12</xdr:row>
      <xdr:rowOff>123821</xdr:rowOff>
    </xdr:to>
    <xdr:cxnSp macro="">
      <xdr:nvCxnSpPr>
        <xdr:cNvPr id="4338" name="Connector: Elbow 50">
          <a:extLst>
            <a:ext uri="{FF2B5EF4-FFF2-40B4-BE49-F238E27FC236}">
              <a16:creationId xmlns:a16="http://schemas.microsoft.com/office/drawing/2014/main" id="{2AE61280-D0AB-4710-B323-ECDF436B92AE}"/>
            </a:ext>
          </a:extLst>
        </xdr:cNvPr>
        <xdr:cNvCxnSpPr/>
      </xdr:nvCxnSpPr>
      <xdr:spPr>
        <a:xfrm rot="10800000" flipV="1">
          <a:off x="2733677" y="1905000"/>
          <a:ext cx="1333498" cy="495296"/>
        </a:xfrm>
        <a:prstGeom prst="bentConnector3">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xdr:colOff>
      <xdr:row>19</xdr:row>
      <xdr:rowOff>114300</xdr:rowOff>
    </xdr:from>
    <xdr:to>
      <xdr:col>4</xdr:col>
      <xdr:colOff>9525</xdr:colOff>
      <xdr:row>23</xdr:row>
      <xdr:rowOff>0</xdr:rowOff>
    </xdr:to>
    <xdr:cxnSp macro="">
      <xdr:nvCxnSpPr>
        <xdr:cNvPr id="4377" name="Straight Arrow Connector 42">
          <a:extLst>
            <a:ext uri="{FF2B5EF4-FFF2-40B4-BE49-F238E27FC236}">
              <a16:creationId xmlns:a16="http://schemas.microsoft.com/office/drawing/2014/main" id="{D5E49F1A-C2ED-47B3-8996-1265D1851BE2}"/>
            </a:ext>
          </a:extLst>
        </xdr:cNvPr>
        <xdr:cNvCxnSpPr>
          <a:stCxn id="4317" idx="2"/>
          <a:endCxn id="4378" idx="0"/>
        </xdr:cNvCxnSpPr>
      </xdr:nvCxnSpPr>
      <xdr:spPr>
        <a:xfrm>
          <a:off x="2743201" y="3590925"/>
          <a:ext cx="9524" cy="5715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481013</xdr:colOff>
      <xdr:row>9</xdr:row>
      <xdr:rowOff>142875</xdr:rowOff>
    </xdr:from>
    <xdr:to>
      <xdr:col>7</xdr:col>
      <xdr:colOff>490537</xdr:colOff>
      <xdr:row>23</xdr:row>
      <xdr:rowOff>0</xdr:rowOff>
    </xdr:to>
    <xdr:cxnSp macro="">
      <xdr:nvCxnSpPr>
        <xdr:cNvPr id="4379" name="Straight Arrow Connector 42">
          <a:extLst>
            <a:ext uri="{FF2B5EF4-FFF2-40B4-BE49-F238E27FC236}">
              <a16:creationId xmlns:a16="http://schemas.microsoft.com/office/drawing/2014/main" id="{A71E677A-545B-4DF4-81FD-DDE21FDAE594}"/>
            </a:ext>
          </a:extLst>
        </xdr:cNvPr>
        <xdr:cNvCxnSpPr>
          <a:stCxn id="4281" idx="2"/>
          <a:endCxn id="4380" idx="0"/>
        </xdr:cNvCxnSpPr>
      </xdr:nvCxnSpPr>
      <xdr:spPr>
        <a:xfrm>
          <a:off x="5281613" y="1905000"/>
          <a:ext cx="9524" cy="22574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352425</xdr:colOff>
      <xdr:row>24</xdr:row>
      <xdr:rowOff>152400</xdr:rowOff>
    </xdr:from>
    <xdr:to>
      <xdr:col>6</xdr:col>
      <xdr:colOff>161924</xdr:colOff>
      <xdr:row>24</xdr:row>
      <xdr:rowOff>157163</xdr:rowOff>
    </xdr:to>
    <xdr:cxnSp macro="">
      <xdr:nvCxnSpPr>
        <xdr:cNvPr id="4369" name="Straight Arrow Connector 42">
          <a:extLst>
            <a:ext uri="{FF2B5EF4-FFF2-40B4-BE49-F238E27FC236}">
              <a16:creationId xmlns:a16="http://schemas.microsoft.com/office/drawing/2014/main" id="{43C88257-96F4-4985-AE50-53660BFCE5B6}"/>
            </a:ext>
          </a:extLst>
        </xdr:cNvPr>
        <xdr:cNvCxnSpPr>
          <a:stCxn id="4378" idx="3"/>
          <a:endCxn id="4380" idx="1"/>
        </xdr:cNvCxnSpPr>
      </xdr:nvCxnSpPr>
      <xdr:spPr>
        <a:xfrm flipV="1">
          <a:off x="3781425" y="4486275"/>
          <a:ext cx="495299" cy="476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490537</xdr:colOff>
      <xdr:row>26</xdr:row>
      <xdr:rowOff>133350</xdr:rowOff>
    </xdr:from>
    <xdr:to>
      <xdr:col>7</xdr:col>
      <xdr:colOff>490538</xdr:colOff>
      <xdr:row>29</xdr:row>
      <xdr:rowOff>142874</xdr:rowOff>
    </xdr:to>
    <xdr:cxnSp macro="">
      <xdr:nvCxnSpPr>
        <xdr:cNvPr id="4384" name="Straight Arrow Connector 42">
          <a:extLst>
            <a:ext uri="{FF2B5EF4-FFF2-40B4-BE49-F238E27FC236}">
              <a16:creationId xmlns:a16="http://schemas.microsoft.com/office/drawing/2014/main" id="{26C75860-5749-4194-AB93-A90E2237D84B}"/>
            </a:ext>
          </a:extLst>
        </xdr:cNvPr>
        <xdr:cNvCxnSpPr>
          <a:stCxn id="4380" idx="2"/>
          <a:endCxn id="4385" idx="0"/>
        </xdr:cNvCxnSpPr>
      </xdr:nvCxnSpPr>
      <xdr:spPr>
        <a:xfrm>
          <a:off x="5291137" y="4810125"/>
          <a:ext cx="1" cy="523874"/>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95250</xdr:colOff>
      <xdr:row>29</xdr:row>
      <xdr:rowOff>114300</xdr:rowOff>
    </xdr:from>
    <xdr:to>
      <xdr:col>12</xdr:col>
      <xdr:colOff>85725</xdr:colOff>
      <xdr:row>33</xdr:row>
      <xdr:rowOff>114300</xdr:rowOff>
    </xdr:to>
    <xdr:sp macro="" textlink="">
      <xdr:nvSpPr>
        <xdr:cNvPr id="4373" name="Rectangle 8">
          <a:hlinkClick xmlns:r="http://schemas.openxmlformats.org/officeDocument/2006/relationships" r:id="rId8"/>
          <a:extLst>
            <a:ext uri="{FF2B5EF4-FFF2-40B4-BE49-F238E27FC236}">
              <a16:creationId xmlns:a16="http://schemas.microsoft.com/office/drawing/2014/main" id="{A7580312-50DA-4508-90EB-3AC5267E90BC}"/>
            </a:ext>
            <a:ext uri="{147F2762-F138-4A5C-976F-8EAC2B608ADB}">
              <a16:predDERef xmlns:a16="http://schemas.microsoft.com/office/drawing/2014/main" pred="{17C84F7A-744D-42F6-A40D-D447797FD2E9}"/>
            </a:ext>
          </a:extLst>
        </xdr:cNvPr>
        <xdr:cNvSpPr/>
      </xdr:nvSpPr>
      <xdr:spPr>
        <a:xfrm>
          <a:off x="6953250" y="5305425"/>
          <a:ext cx="1362075" cy="685800"/>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InpOverride:</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Overrides</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9</xdr:col>
      <xdr:colOff>133350</xdr:colOff>
      <xdr:row>31</xdr:row>
      <xdr:rowOff>114300</xdr:rowOff>
    </xdr:from>
    <xdr:to>
      <xdr:col>10</xdr:col>
      <xdr:colOff>95250</xdr:colOff>
      <xdr:row>31</xdr:row>
      <xdr:rowOff>123824</xdr:rowOff>
    </xdr:to>
    <xdr:cxnSp macro="">
      <xdr:nvCxnSpPr>
        <xdr:cNvPr id="4372" name="Straight Arrow Connector 42">
          <a:extLst>
            <a:ext uri="{FF2B5EF4-FFF2-40B4-BE49-F238E27FC236}">
              <a16:creationId xmlns:a16="http://schemas.microsoft.com/office/drawing/2014/main" id="{A66AD18F-EA9C-4800-BAA5-F2A65A663A68}"/>
            </a:ext>
          </a:extLst>
        </xdr:cNvPr>
        <xdr:cNvCxnSpPr>
          <a:stCxn id="4373" idx="1"/>
          <a:endCxn id="4385" idx="3"/>
        </xdr:cNvCxnSpPr>
      </xdr:nvCxnSpPr>
      <xdr:spPr>
        <a:xfrm flipH="1">
          <a:off x="6305550" y="5648325"/>
          <a:ext cx="647700" cy="9524"/>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190500</xdr:colOff>
      <xdr:row>27</xdr:row>
      <xdr:rowOff>130967</xdr:rowOff>
    </xdr:from>
    <xdr:to>
      <xdr:col>13</xdr:col>
      <xdr:colOff>214311</xdr:colOff>
      <xdr:row>41</xdr:row>
      <xdr:rowOff>71436</xdr:rowOff>
    </xdr:to>
    <xdr:sp macro="" textlink="">
      <xdr:nvSpPr>
        <xdr:cNvPr id="2" name="TextBox 1">
          <a:extLst>
            <a:ext uri="{FF2B5EF4-FFF2-40B4-BE49-F238E27FC236}">
              <a16:creationId xmlns:a16="http://schemas.microsoft.com/office/drawing/2014/main" id="{E5446B05-E9FA-43AB-B62D-31D8AA4DEF22}"/>
            </a:ext>
          </a:extLst>
        </xdr:cNvPr>
        <xdr:cNvSpPr txBox="1"/>
      </xdr:nvSpPr>
      <xdr:spPr>
        <a:xfrm>
          <a:off x="10715625" y="5167311"/>
          <a:ext cx="3446859" cy="241696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latin typeface="Krub" panose="00000500000000000000" pitchFamily="2" charset="-34"/>
              <a:cs typeface="Krub" panose="00000500000000000000" pitchFamily="2" charset="-34"/>
            </a:rPr>
            <a:t>These PCLs</a:t>
          </a:r>
          <a:r>
            <a:rPr lang="en-GB" sz="1050" baseline="0">
              <a:latin typeface="Krub" panose="00000500000000000000" pitchFamily="2" charset="-34"/>
              <a:cs typeface="Krub" panose="00000500000000000000" pitchFamily="2" charset="-34"/>
            </a:rPr>
            <a:t> are used for modelling purposes, they are not the actual PCLs for PR24 (these will be calculated annually based on UKCSI data and C-MeX data each year). For more information on their calculation, see PCL tab. </a:t>
          </a:r>
        </a:p>
        <a:p>
          <a:endParaRPr lang="en-GB" sz="1050" baseline="0">
            <a:latin typeface="Krub" panose="00000500000000000000" pitchFamily="2" charset="-34"/>
            <a:cs typeface="Krub" panose="00000500000000000000" pitchFamily="2" charset="-34"/>
          </a:endParaRPr>
        </a:p>
        <a:p>
          <a:r>
            <a:rPr lang="en-GB" sz="1050" baseline="0">
              <a:latin typeface="Krub" panose="00000500000000000000" pitchFamily="2" charset="-34"/>
              <a:cs typeface="Krub" panose="00000500000000000000" pitchFamily="2" charset="-34"/>
            </a:rPr>
            <a:t>Aligning with the final determinations decision: </a:t>
          </a:r>
        </a:p>
        <a:p>
          <a:r>
            <a:rPr lang="en-GB" sz="1050" baseline="0">
              <a:latin typeface="Krub" panose="00000500000000000000" pitchFamily="2" charset="-34"/>
              <a:cs typeface="Krub" panose="00000500000000000000" pitchFamily="2" charset="-34"/>
            </a:rPr>
            <a:t>Year 1 = benchmark based on (UKCSI average -5)</a:t>
          </a:r>
        </a:p>
        <a:p>
          <a:pPr marL="0" marR="0" lvl="0" indent="0" defTabSz="914400" eaLnBrk="1" fontAlgn="auto" latinLnBrk="0" hangingPunct="1">
            <a:lnSpc>
              <a:spcPct val="100000"/>
            </a:lnSpc>
            <a:spcBef>
              <a:spcPts val="0"/>
            </a:spcBef>
            <a:spcAft>
              <a:spcPts val="0"/>
            </a:spcAft>
            <a:buClrTx/>
            <a:buSzTx/>
            <a:buFontTx/>
            <a:buNone/>
            <a:tabLst/>
            <a:defRPr/>
          </a:pPr>
          <a:r>
            <a:rPr lang="en-GB" sz="1050" baseline="0">
              <a:solidFill>
                <a:schemeClr val="dk1"/>
              </a:solidFill>
              <a:effectLst/>
              <a:latin typeface="Krub" panose="00000500000000000000" pitchFamily="2" charset="-34"/>
              <a:ea typeface="+mn-ea"/>
              <a:cs typeface="Krub" panose="00000500000000000000" pitchFamily="2" charset="-34"/>
            </a:rPr>
            <a:t>Year 2 = benchmark based on (UKCSI average -5)</a:t>
          </a:r>
          <a:endParaRPr lang="en-GB" sz="1050">
            <a:effectLst/>
            <a:latin typeface="Krub" panose="00000500000000000000" pitchFamily="2" charset="-34"/>
            <a:cs typeface="Krub" panose="00000500000000000000" pitchFamily="2" charset="-34"/>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baseline="0">
              <a:solidFill>
                <a:schemeClr val="dk1"/>
              </a:solidFill>
              <a:effectLst/>
              <a:latin typeface="Krub" panose="00000500000000000000" pitchFamily="2" charset="-34"/>
              <a:ea typeface="+mn-ea"/>
              <a:cs typeface="Krub" panose="00000500000000000000" pitchFamily="2" charset="-34"/>
            </a:rPr>
            <a:t>Year 3 = benchmark based on (UKCSI average -5)</a:t>
          </a:r>
          <a:endParaRPr lang="en-GB" sz="1050">
            <a:effectLst/>
            <a:latin typeface="Krub" panose="00000500000000000000" pitchFamily="2" charset="-34"/>
            <a:cs typeface="Krub" panose="00000500000000000000" pitchFamily="2" charset="-34"/>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baseline="0">
              <a:solidFill>
                <a:schemeClr val="dk1"/>
              </a:solidFill>
              <a:effectLst/>
              <a:latin typeface="Krub" panose="00000500000000000000" pitchFamily="2" charset="-34"/>
              <a:ea typeface="+mn-ea"/>
              <a:cs typeface="Krub" panose="00000500000000000000" pitchFamily="2" charset="-34"/>
            </a:rPr>
            <a:t>Year 4 = benchmark based on (UKCSI average -4)</a:t>
          </a:r>
          <a:endParaRPr lang="en-GB" sz="1050">
            <a:effectLst/>
            <a:latin typeface="Krub" panose="00000500000000000000" pitchFamily="2" charset="-34"/>
            <a:cs typeface="Krub" panose="00000500000000000000" pitchFamily="2" charset="-34"/>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baseline="0">
              <a:solidFill>
                <a:schemeClr val="dk1"/>
              </a:solidFill>
              <a:effectLst/>
              <a:latin typeface="Krub" panose="00000500000000000000" pitchFamily="2" charset="-34"/>
              <a:ea typeface="+mn-ea"/>
              <a:cs typeface="Krub" panose="00000500000000000000" pitchFamily="2" charset="-34"/>
            </a:rPr>
            <a:t>Year 5 = benchmark based on (UKCSI average -4)</a:t>
          </a:r>
          <a:endParaRPr lang="en-GB" sz="1000">
            <a:effectLst/>
            <a:latin typeface="Krub" panose="00000500000000000000" pitchFamily="2" charset="-34"/>
            <a:cs typeface="Krub" panose="00000500000000000000" pitchFamily="2" charset="-34"/>
          </a:endParaRPr>
        </a:p>
        <a:p>
          <a:endParaRPr lang="en-GB" sz="1050">
            <a:latin typeface="Krub" panose="00000500000000000000" pitchFamily="2" charset="-34"/>
            <a:cs typeface="Krub" panose="00000500000000000000" pitchFamily="2" charset="-34"/>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workbookViewId="0">
      <selection activeCell="B21" sqref="B21"/>
    </sheetView>
  </sheetViews>
  <sheetFormatPr defaultRowHeight="14.25"/>
  <cols>
    <col min="1" max="1" width="25.5" bestFit="1" customWidth="1"/>
    <col min="2" max="2" width="46.5" bestFit="1" customWidth="1"/>
  </cols>
  <sheetData>
    <row r="1" spans="1:2">
      <c r="A1" t="s">
        <v>0</v>
      </c>
      <c r="B1" t="s">
        <v>1</v>
      </c>
    </row>
    <row r="2" spans="1:2">
      <c r="A2" t="s">
        <v>2</v>
      </c>
      <c r="B2" s="166">
        <v>8959</v>
      </c>
    </row>
    <row r="3" spans="1:2">
      <c r="A3" t="s">
        <v>3</v>
      </c>
      <c r="B3" t="s">
        <v>4</v>
      </c>
    </row>
    <row r="4" spans="1:2">
      <c r="A4" t="s">
        <v>5</v>
      </c>
      <c r="B4" t="s">
        <v>6</v>
      </c>
    </row>
    <row r="5" spans="1:2">
      <c r="A5" t="s">
        <v>7</v>
      </c>
      <c r="B5" t="s">
        <v>8</v>
      </c>
    </row>
    <row r="6" spans="1:2">
      <c r="A6" t="s">
        <v>9</v>
      </c>
      <c r="B6" s="166">
        <v>0</v>
      </c>
    </row>
    <row r="7" spans="1:2">
      <c r="A7" t="s">
        <v>10</v>
      </c>
      <c r="B7" s="166">
        <v>32765</v>
      </c>
    </row>
    <row r="8" spans="1:2">
      <c r="A8" t="s">
        <v>11</v>
      </c>
      <c r="B8" t="s">
        <v>12</v>
      </c>
    </row>
    <row r="9" spans="1:2">
      <c r="A9" t="s">
        <v>13</v>
      </c>
      <c r="B9" t="s">
        <v>14</v>
      </c>
    </row>
    <row r="10" spans="1:2">
      <c r="A10" t="s">
        <v>15</v>
      </c>
      <c r="B10" t="s">
        <v>16</v>
      </c>
    </row>
    <row r="11" spans="1:2">
      <c r="A11" t="s">
        <v>17</v>
      </c>
      <c r="B11" t="s">
        <v>16</v>
      </c>
    </row>
    <row r="12" spans="1:2">
      <c r="A12" t="s">
        <v>18</v>
      </c>
      <c r="B12" s="166">
        <v>0</v>
      </c>
    </row>
    <row r="13" spans="1:2">
      <c r="A13" t="s">
        <v>19</v>
      </c>
      <c r="B13" s="166">
        <v>0</v>
      </c>
    </row>
    <row r="14" spans="1:2">
      <c r="A14" t="s">
        <v>20</v>
      </c>
      <c r="B14" t="s">
        <v>21</v>
      </c>
    </row>
    <row r="15" spans="1:2">
      <c r="A15" t="s">
        <v>22</v>
      </c>
      <c r="B15" s="166">
        <v>33261</v>
      </c>
    </row>
    <row r="16" spans="1:2">
      <c r="A16" t="s">
        <v>23</v>
      </c>
      <c r="B16" t="s">
        <v>12</v>
      </c>
    </row>
    <row r="17" spans="1:2">
      <c r="A17" t="s">
        <v>24</v>
      </c>
      <c r="B17" t="s">
        <v>14</v>
      </c>
    </row>
    <row r="18" spans="1:2">
      <c r="A18" t="s">
        <v>25</v>
      </c>
      <c r="B18" t="s">
        <v>26</v>
      </c>
    </row>
    <row r="19" spans="1:2">
      <c r="A19" t="s">
        <v>27</v>
      </c>
      <c r="B19" s="166">
        <v>219</v>
      </c>
    </row>
    <row r="20" spans="1:2">
      <c r="A20" t="s">
        <v>28</v>
      </c>
      <c r="B20" t="s">
        <v>29</v>
      </c>
    </row>
    <row r="21" spans="1:2">
      <c r="A21" t="s">
        <v>30</v>
      </c>
      <c r="B21" t="s">
        <v>31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370BD-08A9-45F8-A724-40248A4D9DB5}">
  <sheetPr>
    <tabColor rgb="FFFFFFAF"/>
    <pageSetUpPr fitToPage="1"/>
  </sheetPr>
  <dimension ref="A1"/>
  <sheetViews>
    <sheetView zoomScale="85" zoomScaleNormal="85" workbookViewId="0"/>
  </sheetViews>
  <sheetFormatPr defaultRowHeight="14.25"/>
  <cols>
    <col min="1" max="16384" width="9" style="13"/>
  </cols>
  <sheetData>
    <row r="1" spans="1:1">
      <c r="A1" s="141" t="s">
        <v>163</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DCAD-13C2-495C-8CE9-C57486E2F743}">
  <sheetPr>
    <tabColor rgb="FF0070C0"/>
    <pageSetUpPr fitToPage="1"/>
  </sheetPr>
  <dimension ref="A1:Q62"/>
  <sheetViews>
    <sheetView zoomScale="85" zoomScaleNormal="85" workbookViewId="0">
      <pane ySplit="3" topLeftCell="A4" activePane="bottomLeft" state="frozen"/>
      <selection pane="bottomLeft" activeCell="A4" sqref="A4"/>
      <selection activeCell="C1" sqref="C1"/>
    </sheetView>
  </sheetViews>
  <sheetFormatPr defaultRowHeight="15"/>
  <cols>
    <col min="1" max="1" width="9" style="18"/>
    <col min="2" max="2" width="17" style="18" customWidth="1"/>
    <col min="3" max="3" width="11.375" style="18" customWidth="1"/>
    <col min="4" max="4" width="55.5" style="18" customWidth="1"/>
    <col min="5" max="6" width="21.875" style="18" customWidth="1"/>
    <col min="7" max="8" width="11.375" style="18" customWidth="1"/>
    <col min="9" max="12" width="9" style="18"/>
    <col min="13" max="16" width="9" style="23"/>
    <col min="17" max="16384" width="9" style="13"/>
  </cols>
  <sheetData>
    <row r="1" spans="1:17" ht="31.5">
      <c r="A1" s="142" t="s">
        <v>164</v>
      </c>
      <c r="B1" s="88"/>
      <c r="C1" s="88"/>
      <c r="D1" s="88"/>
      <c r="E1" s="88"/>
      <c r="F1" s="88"/>
      <c r="G1" s="88"/>
      <c r="H1" s="88"/>
      <c r="I1" s="128"/>
      <c r="J1" s="88"/>
      <c r="K1" s="88"/>
    </row>
    <row r="3" spans="1:17">
      <c r="G3" s="17">
        <v>44286</v>
      </c>
      <c r="H3" s="17">
        <v>44651</v>
      </c>
      <c r="I3" s="17">
        <v>45016</v>
      </c>
      <c r="J3" s="17">
        <v>45382</v>
      </c>
      <c r="K3" s="17">
        <v>45747</v>
      </c>
      <c r="Q3" s="23"/>
    </row>
    <row r="4" spans="1:17">
      <c r="G4" s="18">
        <v>1</v>
      </c>
      <c r="H4" s="18">
        <v>2</v>
      </c>
      <c r="I4" s="18">
        <v>3</v>
      </c>
      <c r="J4" s="18">
        <v>4</v>
      </c>
      <c r="K4" s="18">
        <v>5</v>
      </c>
    </row>
    <row r="5" spans="1:17">
      <c r="B5" s="64" t="s">
        <v>104</v>
      </c>
      <c r="C5" s="64" t="s">
        <v>64</v>
      </c>
      <c r="D5" s="144" t="s">
        <v>165</v>
      </c>
      <c r="E5" s="145" t="s">
        <v>105</v>
      </c>
      <c r="F5" s="145" t="s">
        <v>166</v>
      </c>
    </row>
    <row r="6" spans="1:17">
      <c r="B6" s="65" t="s">
        <v>74</v>
      </c>
      <c r="C6" s="66" t="s">
        <v>106</v>
      </c>
      <c r="D6" s="66" t="s">
        <v>76</v>
      </c>
      <c r="E6" s="146" t="s">
        <v>75</v>
      </c>
      <c r="F6" s="146" t="s">
        <v>106</v>
      </c>
      <c r="G6" s="143">
        <f>Inp_Data!F9</f>
        <v>82.51</v>
      </c>
      <c r="H6" s="143">
        <f>Inp_Data!G9</f>
        <v>79.14</v>
      </c>
      <c r="I6" s="143">
        <f>Inp_Data!H9</f>
        <v>78.78</v>
      </c>
      <c r="J6" s="143">
        <f>Inp_Data!I9</f>
        <v>76.14</v>
      </c>
      <c r="K6" s="143">
        <f>Inp_Data!J9</f>
        <v>78.77</v>
      </c>
    </row>
    <row r="7" spans="1:17">
      <c r="B7" s="65" t="s">
        <v>83</v>
      </c>
      <c r="C7" s="66" t="s">
        <v>106</v>
      </c>
      <c r="D7" s="66" t="s">
        <v>76</v>
      </c>
      <c r="E7" s="146" t="s">
        <v>75</v>
      </c>
      <c r="F7" s="146" t="s">
        <v>106</v>
      </c>
      <c r="G7" s="143">
        <f>Inp_Data!F10</f>
        <v>84.39</v>
      </c>
      <c r="H7" s="143">
        <f>Inp_Data!G10</f>
        <v>83.1</v>
      </c>
      <c r="I7" s="143">
        <f>Inp_Data!H10</f>
        <v>83.722388815466999</v>
      </c>
      <c r="J7" s="143">
        <f>Inp_Data!I10</f>
        <v>81.41</v>
      </c>
      <c r="K7" s="143">
        <f>Inp_Data!J10</f>
        <v>82.21</v>
      </c>
    </row>
    <row r="8" spans="1:17">
      <c r="B8" s="65" t="s">
        <v>84</v>
      </c>
      <c r="C8" s="66" t="s">
        <v>106</v>
      </c>
      <c r="D8" s="66" t="s">
        <v>76</v>
      </c>
      <c r="E8" s="146" t="s">
        <v>75</v>
      </c>
      <c r="F8" s="146" t="s">
        <v>106</v>
      </c>
      <c r="G8" s="143">
        <f>Inp_Data!F11</f>
        <v>78.341999999999999</v>
      </c>
      <c r="H8" s="143">
        <f>Inp_Data!G11</f>
        <v>76.58</v>
      </c>
      <c r="I8" s="143">
        <f>Inp_Data!H11</f>
        <v>74.97</v>
      </c>
      <c r="J8" s="143">
        <f>Inp_Data!I11</f>
        <v>69.150000000000006</v>
      </c>
      <c r="K8" s="143">
        <f>Inp_Data!J11</f>
        <v>72.17</v>
      </c>
    </row>
    <row r="9" spans="1:17">
      <c r="B9" s="65" t="s">
        <v>85</v>
      </c>
      <c r="C9" s="66" t="s">
        <v>106</v>
      </c>
      <c r="D9" s="66" t="s">
        <v>76</v>
      </c>
      <c r="E9" s="146" t="s">
        <v>75</v>
      </c>
      <c r="F9" s="146" t="s">
        <v>106</v>
      </c>
      <c r="G9" s="143">
        <f>Inp_Data!F12</f>
        <v>80.92</v>
      </c>
      <c r="H9" s="143">
        <f>Inp_Data!G12</f>
        <v>78.59</v>
      </c>
      <c r="I9" s="143">
        <f>Inp_Data!H12</f>
        <v>76.84</v>
      </c>
      <c r="J9" s="143">
        <f>Inp_Data!I12</f>
        <v>74.88</v>
      </c>
      <c r="K9" s="143">
        <f>Inp_Data!J12</f>
        <v>70.55</v>
      </c>
    </row>
    <row r="10" spans="1:17">
      <c r="B10" s="65" t="s">
        <v>86</v>
      </c>
      <c r="C10" s="66" t="s">
        <v>106</v>
      </c>
      <c r="D10" s="66" t="s">
        <v>76</v>
      </c>
      <c r="E10" s="146" t="s">
        <v>75</v>
      </c>
      <c r="F10" s="146" t="s">
        <v>106</v>
      </c>
      <c r="G10" s="143">
        <f>Inp_Data!F13</f>
        <v>67.501454010366999</v>
      </c>
      <c r="H10" s="143">
        <f>Inp_Data!G13</f>
        <v>69.33</v>
      </c>
      <c r="I10" s="143">
        <f>Inp_Data!H13</f>
        <v>66.69</v>
      </c>
      <c r="J10" s="143">
        <f>Inp_Data!I13</f>
        <v>63.57</v>
      </c>
      <c r="K10" s="143">
        <f>Inp_Data!J13</f>
        <v>63.441683945999998</v>
      </c>
    </row>
    <row r="11" spans="1:17">
      <c r="B11" s="65" t="s">
        <v>87</v>
      </c>
      <c r="C11" s="66" t="s">
        <v>106</v>
      </c>
      <c r="D11" s="66" t="s">
        <v>76</v>
      </c>
      <c r="E11" s="146" t="s">
        <v>75</v>
      </c>
      <c r="F11" s="146" t="s">
        <v>106</v>
      </c>
      <c r="G11" s="143">
        <f>Inp_Data!F14</f>
        <v>65.650000000000006</v>
      </c>
      <c r="H11" s="143">
        <f>Inp_Data!G14</f>
        <v>60.997016268308698</v>
      </c>
      <c r="I11" s="143">
        <f>Inp_Data!H14</f>
        <v>59.47</v>
      </c>
      <c r="J11" s="143">
        <f>Inp_Data!I14</f>
        <v>57.97</v>
      </c>
      <c r="K11" s="143">
        <f>Inp_Data!J14</f>
        <v>57.98</v>
      </c>
    </row>
    <row r="12" spans="1:17">
      <c r="B12" s="65" t="s">
        <v>107</v>
      </c>
      <c r="C12" s="66" t="s">
        <v>106</v>
      </c>
      <c r="D12" s="66" t="s">
        <v>76</v>
      </c>
      <c r="E12" s="146" t="s">
        <v>75</v>
      </c>
      <c r="F12" s="146" t="s">
        <v>106</v>
      </c>
      <c r="G12" s="143">
        <f>Inp_Data!F15</f>
        <v>82.131750149225198</v>
      </c>
      <c r="H12" s="143">
        <f>Inp_Data!G15</f>
        <v>81.821129681388797</v>
      </c>
      <c r="I12" s="143">
        <f>Inp_Data!H15</f>
        <v>81.180000000000007</v>
      </c>
      <c r="J12" s="143">
        <f>Inp_Data!I15</f>
        <v>78.257685690663379</v>
      </c>
      <c r="K12" s="143">
        <f>Inp_Data!J15</f>
        <v>76.760000000000005</v>
      </c>
    </row>
    <row r="13" spans="1:17">
      <c r="B13" s="65" t="s">
        <v>89</v>
      </c>
      <c r="C13" s="66" t="s">
        <v>106</v>
      </c>
      <c r="D13" s="66" t="s">
        <v>76</v>
      </c>
      <c r="E13" s="146" t="s">
        <v>75</v>
      </c>
      <c r="F13" s="146" t="s">
        <v>106</v>
      </c>
      <c r="G13" s="143">
        <f>Inp_Data!F16</f>
        <v>86.768147918165198</v>
      </c>
      <c r="H13" s="143">
        <f>Inp_Data!G16</f>
        <v>86.766584315404501</v>
      </c>
      <c r="I13" s="143">
        <f>Inp_Data!H16</f>
        <v>84.344390474716604</v>
      </c>
      <c r="J13" s="143">
        <f>Inp_Data!I16</f>
        <v>82.79</v>
      </c>
      <c r="K13" s="143">
        <f>Inp_Data!J16</f>
        <v>82.29</v>
      </c>
    </row>
    <row r="14" spans="1:17">
      <c r="B14" s="65" t="s">
        <v>90</v>
      </c>
      <c r="C14" s="66" t="s">
        <v>106</v>
      </c>
      <c r="D14" s="66" t="s">
        <v>76</v>
      </c>
      <c r="E14" s="146" t="s">
        <v>75</v>
      </c>
      <c r="F14" s="146" t="s">
        <v>106</v>
      </c>
      <c r="G14" s="143">
        <f>Inp_Data!F17</f>
        <v>80.239999999999995</v>
      </c>
      <c r="H14" s="143">
        <f>Inp_Data!G17</f>
        <v>77.67</v>
      </c>
      <c r="I14" s="143">
        <f>Inp_Data!H17</f>
        <v>76.959999999999994</v>
      </c>
      <c r="J14" s="143">
        <f>Inp_Data!I17</f>
        <v>73.568264529654201</v>
      </c>
      <c r="K14" s="143">
        <f>Inp_Data!J17</f>
        <v>73</v>
      </c>
    </row>
    <row r="15" spans="1:17">
      <c r="B15" s="65" t="s">
        <v>81</v>
      </c>
      <c r="C15" s="66" t="s">
        <v>106</v>
      </c>
      <c r="D15" s="66" t="s">
        <v>76</v>
      </c>
      <c r="E15" s="146" t="s">
        <v>75</v>
      </c>
      <c r="F15" s="146" t="s">
        <v>106</v>
      </c>
      <c r="G15" s="143">
        <f>Inp_Data!F18</f>
        <v>83.11</v>
      </c>
      <c r="H15" s="143">
        <f>Inp_Data!G18</f>
        <v>80.72</v>
      </c>
      <c r="I15" s="143">
        <f>Inp_Data!H18</f>
        <v>80.41</v>
      </c>
      <c r="J15" s="143">
        <f>Inp_Data!I18</f>
        <v>78.33</v>
      </c>
      <c r="K15" s="143">
        <f>Inp_Data!J18</f>
        <v>79.745418931000003</v>
      </c>
    </row>
    <row r="16" spans="1:17">
      <c r="B16" s="65" t="s">
        <v>82</v>
      </c>
      <c r="C16" s="66" t="s">
        <v>106</v>
      </c>
      <c r="D16" s="66" t="s">
        <v>76</v>
      </c>
      <c r="E16" s="146" t="s">
        <v>75</v>
      </c>
      <c r="F16" s="146" t="s">
        <v>106</v>
      </c>
      <c r="G16" s="143">
        <f>Inp_Data!F19</f>
        <v>77.9880450982849</v>
      </c>
      <c r="H16" s="143">
        <f>Inp_Data!G19</f>
        <v>76.472855181690704</v>
      </c>
      <c r="I16" s="143">
        <f>Inp_Data!H19</f>
        <v>77.88</v>
      </c>
      <c r="J16" s="143">
        <f>Inp_Data!I19</f>
        <v>72.569999999999993</v>
      </c>
      <c r="K16" s="143">
        <f>Inp_Data!J19</f>
        <v>75.45</v>
      </c>
    </row>
    <row r="17" spans="2:11">
      <c r="B17" s="65" t="s">
        <v>91</v>
      </c>
      <c r="C17" s="66" t="s">
        <v>106</v>
      </c>
      <c r="D17" s="66" t="s">
        <v>76</v>
      </c>
      <c r="E17" s="146" t="s">
        <v>75</v>
      </c>
      <c r="F17" s="146" t="s">
        <v>106</v>
      </c>
      <c r="G17" s="143">
        <f>Inp_Data!F20</f>
        <v>77.915138454571704</v>
      </c>
      <c r="H17" s="143">
        <f>Inp_Data!G20</f>
        <v>74.81</v>
      </c>
      <c r="I17" s="143">
        <f>Inp_Data!H20</f>
        <v>70.237503774393403</v>
      </c>
      <c r="J17" s="143">
        <f>Inp_Data!I20</f>
        <v>69.72</v>
      </c>
      <c r="K17" s="143">
        <f>Inp_Data!J20</f>
        <v>65.400000000000006</v>
      </c>
    </row>
    <row r="18" spans="2:11">
      <c r="B18" s="65" t="s">
        <v>92</v>
      </c>
      <c r="C18" s="66" t="s">
        <v>106</v>
      </c>
      <c r="D18" s="66" t="s">
        <v>76</v>
      </c>
      <c r="E18" s="146" t="s">
        <v>75</v>
      </c>
      <c r="F18" s="146" t="s">
        <v>106</v>
      </c>
      <c r="G18" s="143">
        <f>Inp_Data!F21</f>
        <v>82.68</v>
      </c>
      <c r="H18" s="143">
        <f>Inp_Data!G21</f>
        <v>83.11</v>
      </c>
      <c r="I18" s="143">
        <f>Inp_Data!H21</f>
        <v>81.84</v>
      </c>
      <c r="J18" s="143">
        <f>Inp_Data!I21</f>
        <v>82.11</v>
      </c>
      <c r="K18" s="143">
        <f>Inp_Data!J21</f>
        <v>78.92</v>
      </c>
    </row>
    <row r="19" spans="2:11">
      <c r="B19" s="65" t="s">
        <v>93</v>
      </c>
      <c r="C19" s="66" t="s">
        <v>106</v>
      </c>
      <c r="D19" s="66" t="s">
        <v>76</v>
      </c>
      <c r="E19" s="146" t="s">
        <v>75</v>
      </c>
      <c r="F19" s="146" t="s">
        <v>106</v>
      </c>
      <c r="G19" s="143">
        <f>Inp_Data!F22</f>
        <v>85.42</v>
      </c>
      <c r="H19" s="143">
        <f>Inp_Data!G22</f>
        <v>85.35</v>
      </c>
      <c r="I19" s="143">
        <f>Inp_Data!H22</f>
        <v>84.76</v>
      </c>
      <c r="J19" s="143">
        <f>Inp_Data!I22</f>
        <v>83.57</v>
      </c>
      <c r="K19" s="143">
        <f>Inp_Data!J22</f>
        <v>79.667649539999999</v>
      </c>
    </row>
    <row r="20" spans="2:11">
      <c r="B20" s="65" t="s">
        <v>94</v>
      </c>
      <c r="C20" s="66" t="s">
        <v>106</v>
      </c>
      <c r="D20" s="66" t="s">
        <v>76</v>
      </c>
      <c r="E20" s="146" t="s">
        <v>75</v>
      </c>
      <c r="F20" s="146" t="s">
        <v>106</v>
      </c>
      <c r="G20" s="143">
        <f>Inp_Data!F23</f>
        <v>79.22</v>
      </c>
      <c r="H20" s="143">
        <f>Inp_Data!G23</f>
        <v>75.701608296649198</v>
      </c>
      <c r="I20" s="143">
        <f>Inp_Data!H23</f>
        <v>71.327597593538997</v>
      </c>
      <c r="J20" s="143">
        <f>Inp_Data!I23</f>
        <v>68.608289936219194</v>
      </c>
      <c r="K20" s="143">
        <f>Inp_Data!J23</f>
        <v>71.099999999999994</v>
      </c>
    </row>
    <row r="21" spans="2:11">
      <c r="B21" s="65" t="s">
        <v>95</v>
      </c>
      <c r="C21" s="66" t="s">
        <v>106</v>
      </c>
      <c r="D21" s="66" t="s">
        <v>76</v>
      </c>
      <c r="E21" s="146" t="s">
        <v>75</v>
      </c>
      <c r="F21" s="146" t="s">
        <v>106</v>
      </c>
      <c r="G21" s="143">
        <f>Inp_Data!F24</f>
        <v>79.59</v>
      </c>
      <c r="H21" s="143">
        <f>Inp_Data!G24</f>
        <v>83.213151860230496</v>
      </c>
      <c r="I21" s="143">
        <f>Inp_Data!H24</f>
        <v>75.111691661337204</v>
      </c>
      <c r="J21" s="143">
        <f>Inp_Data!I24</f>
        <v>71.06</v>
      </c>
      <c r="K21" s="143">
        <f>Inp_Data!J24</f>
        <v>72.61</v>
      </c>
    </row>
    <row r="22" spans="2:11">
      <c r="B22" s="65" t="s">
        <v>96</v>
      </c>
      <c r="C22" s="66" t="s">
        <v>106</v>
      </c>
      <c r="D22" s="66" t="s">
        <v>76</v>
      </c>
      <c r="E22" s="146" t="s">
        <v>75</v>
      </c>
      <c r="F22" s="146" t="s">
        <v>106</v>
      </c>
      <c r="G22" s="143">
        <f>Inp_Data!F25</f>
        <v>75.5</v>
      </c>
      <c r="H22" s="143">
        <f>Inp_Data!G25</f>
        <v>72.72</v>
      </c>
      <c r="I22" s="143">
        <f>Inp_Data!H25</f>
        <v>72.795800353411806</v>
      </c>
      <c r="J22" s="143">
        <f>Inp_Data!I25</f>
        <v>67.13</v>
      </c>
      <c r="K22" s="143">
        <f>Inp_Data!J25</f>
        <v>66.12</v>
      </c>
    </row>
    <row r="23" spans="2:11">
      <c r="B23" s="70"/>
      <c r="C23" s="70"/>
    </row>
    <row r="24" spans="2:11">
      <c r="B24" s="64" t="s">
        <v>104</v>
      </c>
      <c r="C24" s="64" t="s">
        <v>64</v>
      </c>
      <c r="D24" s="64" t="s">
        <v>165</v>
      </c>
      <c r="E24" s="64" t="s">
        <v>105</v>
      </c>
      <c r="F24" s="145" t="s">
        <v>166</v>
      </c>
    </row>
    <row r="25" spans="2:11">
      <c r="B25" s="65" t="s">
        <v>74</v>
      </c>
      <c r="C25" s="66" t="s">
        <v>106</v>
      </c>
      <c r="D25" s="65" t="s">
        <v>80</v>
      </c>
      <c r="E25" s="74" t="s">
        <v>79</v>
      </c>
      <c r="F25" s="146" t="s">
        <v>106</v>
      </c>
      <c r="G25" s="143">
        <f>Inp_Data!F29</f>
        <v>83.59</v>
      </c>
      <c r="H25" s="143">
        <f>Inp_Data!G29</f>
        <v>81.72</v>
      </c>
      <c r="I25" s="143">
        <f>Inp_Data!H29</f>
        <v>78.760000000000005</v>
      </c>
      <c r="J25" s="143">
        <f>Inp_Data!I29</f>
        <v>78.84</v>
      </c>
      <c r="K25" s="143">
        <f>Inp_Data!J29</f>
        <v>75.98</v>
      </c>
    </row>
    <row r="26" spans="2:11">
      <c r="B26" s="65" t="s">
        <v>83</v>
      </c>
      <c r="C26" s="66" t="s">
        <v>106</v>
      </c>
      <c r="D26" s="65" t="s">
        <v>80</v>
      </c>
      <c r="E26" s="74" t="s">
        <v>79</v>
      </c>
      <c r="F26" s="146" t="s">
        <v>106</v>
      </c>
      <c r="G26" s="143">
        <f>Inp_Data!F30</f>
        <v>87.13</v>
      </c>
      <c r="H26" s="143">
        <f>Inp_Data!G30</f>
        <v>85.82</v>
      </c>
      <c r="I26" s="143">
        <f>Inp_Data!H30</f>
        <v>83.767260975900797</v>
      </c>
      <c r="J26" s="143">
        <f>Inp_Data!I30</f>
        <v>81.39</v>
      </c>
      <c r="K26" s="143">
        <f>Inp_Data!J30</f>
        <v>78.52</v>
      </c>
    </row>
    <row r="27" spans="2:11">
      <c r="B27" s="65" t="s">
        <v>84</v>
      </c>
      <c r="C27" s="66" t="s">
        <v>106</v>
      </c>
      <c r="D27" s="65" t="s">
        <v>80</v>
      </c>
      <c r="E27" s="74" t="s">
        <v>79</v>
      </c>
      <c r="F27" s="146" t="s">
        <v>106</v>
      </c>
      <c r="G27" s="143">
        <f>Inp_Data!F31</f>
        <v>86.35</v>
      </c>
      <c r="H27" s="143">
        <f>Inp_Data!G31</f>
        <v>84.63</v>
      </c>
      <c r="I27" s="143">
        <f>Inp_Data!H31</f>
        <v>83.19</v>
      </c>
      <c r="J27" s="143">
        <f>Inp_Data!I31</f>
        <v>79.2</v>
      </c>
      <c r="K27" s="143">
        <f>Inp_Data!J31</f>
        <v>76.680000000000007</v>
      </c>
    </row>
    <row r="28" spans="2:11">
      <c r="B28" s="65" t="s">
        <v>85</v>
      </c>
      <c r="C28" s="66" t="s">
        <v>106</v>
      </c>
      <c r="D28" s="65" t="s">
        <v>80</v>
      </c>
      <c r="E28" s="74" t="s">
        <v>79</v>
      </c>
      <c r="F28" s="146" t="s">
        <v>106</v>
      </c>
      <c r="G28" s="143">
        <f>Inp_Data!F32</f>
        <v>80.989999999999995</v>
      </c>
      <c r="H28" s="143">
        <f>Inp_Data!G32</f>
        <v>78.37</v>
      </c>
      <c r="I28" s="143">
        <f>Inp_Data!H32</f>
        <v>76.06</v>
      </c>
      <c r="J28" s="143">
        <f>Inp_Data!I32</f>
        <v>70.64</v>
      </c>
      <c r="K28" s="143">
        <f>Inp_Data!J32</f>
        <v>68.400000000000006</v>
      </c>
    </row>
    <row r="29" spans="2:11">
      <c r="B29" s="65" t="s">
        <v>86</v>
      </c>
      <c r="C29" s="66" t="s">
        <v>106</v>
      </c>
      <c r="D29" s="65" t="s">
        <v>80</v>
      </c>
      <c r="E29" s="74" t="s">
        <v>79</v>
      </c>
      <c r="F29" s="146" t="s">
        <v>106</v>
      </c>
      <c r="G29" s="143">
        <f>Inp_Data!F33</f>
        <v>81.787499999999994</v>
      </c>
      <c r="H29" s="143">
        <f>Inp_Data!G33</f>
        <v>74.66</v>
      </c>
      <c r="I29" s="143">
        <f>Inp_Data!H33</f>
        <v>72.849999999999994</v>
      </c>
      <c r="J29" s="143">
        <f>Inp_Data!I33</f>
        <v>70.17</v>
      </c>
      <c r="K29" s="143">
        <f>Inp_Data!J33</f>
        <v>66.827439299000005</v>
      </c>
    </row>
    <row r="30" spans="2:11">
      <c r="B30" s="65" t="s">
        <v>87</v>
      </c>
      <c r="C30" s="66" t="s">
        <v>106</v>
      </c>
      <c r="D30" s="65" t="s">
        <v>80</v>
      </c>
      <c r="E30" s="74" t="s">
        <v>79</v>
      </c>
      <c r="F30" s="146" t="s">
        <v>106</v>
      </c>
      <c r="G30" s="143">
        <f>Inp_Data!F34</f>
        <v>80.180000000000007</v>
      </c>
      <c r="H30" s="143">
        <f>Inp_Data!G34</f>
        <v>76.7232688472901</v>
      </c>
      <c r="I30" s="143">
        <f>Inp_Data!H34</f>
        <v>74.650000000000006</v>
      </c>
      <c r="J30" s="143">
        <f>Inp_Data!I34</f>
        <v>71.739999999999995</v>
      </c>
      <c r="K30" s="143">
        <f>Inp_Data!J34</f>
        <v>64.900000000000006</v>
      </c>
    </row>
    <row r="31" spans="2:11">
      <c r="B31" s="65" t="s">
        <v>107</v>
      </c>
      <c r="C31" s="66" t="s">
        <v>106</v>
      </c>
      <c r="D31" s="65" t="s">
        <v>80</v>
      </c>
      <c r="E31" s="74" t="s">
        <v>79</v>
      </c>
      <c r="F31" s="146" t="s">
        <v>106</v>
      </c>
      <c r="G31" s="143">
        <f>Inp_Data!F35</f>
        <v>85.05</v>
      </c>
      <c r="H31" s="143">
        <f>Inp_Data!G35</f>
        <v>82.189462945289407</v>
      </c>
      <c r="I31" s="143">
        <f>Inp_Data!H35</f>
        <v>81.33</v>
      </c>
      <c r="J31" s="143">
        <f>Inp_Data!I35</f>
        <v>78.332921346950741</v>
      </c>
      <c r="K31" s="143">
        <f>Inp_Data!J35</f>
        <v>75.959999999999994</v>
      </c>
    </row>
    <row r="32" spans="2:11">
      <c r="B32" s="65" t="s">
        <v>89</v>
      </c>
      <c r="C32" s="66" t="s">
        <v>106</v>
      </c>
      <c r="D32" s="65" t="s">
        <v>80</v>
      </c>
      <c r="E32" s="74" t="s">
        <v>79</v>
      </c>
      <c r="F32" s="146" t="s">
        <v>106</v>
      </c>
      <c r="G32" s="143">
        <f>Inp_Data!F36</f>
        <v>85.409649685425904</v>
      </c>
      <c r="H32" s="143">
        <f>Inp_Data!G36</f>
        <v>82.878963199497505</v>
      </c>
      <c r="I32" s="143">
        <f>Inp_Data!H36</f>
        <v>81.6358721483425</v>
      </c>
      <c r="J32" s="143">
        <f>Inp_Data!I36</f>
        <v>80.75</v>
      </c>
      <c r="K32" s="143">
        <f>Inp_Data!J36</f>
        <v>77.13</v>
      </c>
    </row>
    <row r="33" spans="2:11">
      <c r="B33" s="65" t="s">
        <v>90</v>
      </c>
      <c r="C33" s="66" t="s">
        <v>106</v>
      </c>
      <c r="D33" s="65" t="s">
        <v>80</v>
      </c>
      <c r="E33" s="74" t="s">
        <v>79</v>
      </c>
      <c r="F33" s="146" t="s">
        <v>106</v>
      </c>
      <c r="G33" s="143">
        <f>Inp_Data!F37</f>
        <v>85.325000000000003</v>
      </c>
      <c r="H33" s="143">
        <f>Inp_Data!G37</f>
        <v>83.15</v>
      </c>
      <c r="I33" s="143">
        <f>Inp_Data!H37</f>
        <v>79.540000000000006</v>
      </c>
      <c r="J33" s="143">
        <f>Inp_Data!I37</f>
        <v>79.518090841698907</v>
      </c>
      <c r="K33" s="143">
        <f>Inp_Data!J37</f>
        <v>75.95</v>
      </c>
    </row>
    <row r="34" spans="2:11">
      <c r="B34" s="65" t="s">
        <v>81</v>
      </c>
      <c r="C34" s="66" t="s">
        <v>106</v>
      </c>
      <c r="D34" s="65" t="s">
        <v>80</v>
      </c>
      <c r="E34" s="74" t="s">
        <v>79</v>
      </c>
      <c r="F34" s="146" t="s">
        <v>106</v>
      </c>
      <c r="G34" s="143">
        <f>Inp_Data!F38</f>
        <v>87.19</v>
      </c>
      <c r="H34" s="143">
        <f>Inp_Data!G38</f>
        <v>85.14</v>
      </c>
      <c r="I34" s="143">
        <f>Inp_Data!H38</f>
        <v>85.43</v>
      </c>
      <c r="J34" s="143">
        <f>Inp_Data!I38</f>
        <v>80.92</v>
      </c>
      <c r="K34" s="143">
        <f>Inp_Data!J38</f>
        <v>79.377203569000002</v>
      </c>
    </row>
    <row r="35" spans="2:11">
      <c r="B35" s="65" t="s">
        <v>82</v>
      </c>
      <c r="C35" s="66" t="s">
        <v>106</v>
      </c>
      <c r="D35" s="65" t="s">
        <v>80</v>
      </c>
      <c r="E35" s="74" t="s">
        <v>79</v>
      </c>
      <c r="F35" s="146" t="s">
        <v>106</v>
      </c>
      <c r="G35" s="143">
        <f>Inp_Data!F39</f>
        <v>84.775493053649399</v>
      </c>
      <c r="H35" s="143">
        <f>Inp_Data!G39</f>
        <v>81.083463952147099</v>
      </c>
      <c r="I35" s="143">
        <f>Inp_Data!H39</f>
        <v>82.18</v>
      </c>
      <c r="J35" s="143">
        <f>Inp_Data!I39</f>
        <v>82.2</v>
      </c>
      <c r="K35" s="143">
        <f>Inp_Data!J39</f>
        <v>79.77</v>
      </c>
    </row>
    <row r="36" spans="2:11">
      <c r="B36" s="65" t="s">
        <v>91</v>
      </c>
      <c r="C36" s="66" t="s">
        <v>106</v>
      </c>
      <c r="D36" s="65" t="s">
        <v>80</v>
      </c>
      <c r="E36" s="74" t="s">
        <v>79</v>
      </c>
      <c r="F36" s="146" t="s">
        <v>106</v>
      </c>
      <c r="G36" s="143">
        <f>Inp_Data!F40</f>
        <v>77.845589212750795</v>
      </c>
      <c r="H36" s="143">
        <f>Inp_Data!G40</f>
        <v>78.33</v>
      </c>
      <c r="I36" s="143">
        <f>Inp_Data!H40</f>
        <v>78.945104836696501</v>
      </c>
      <c r="J36" s="143">
        <f>Inp_Data!I40</f>
        <v>76.599999999999994</v>
      </c>
      <c r="K36" s="143">
        <f>Inp_Data!J40</f>
        <v>74.790000000000006</v>
      </c>
    </row>
    <row r="37" spans="2:11">
      <c r="B37" s="65" t="s">
        <v>92</v>
      </c>
      <c r="C37" s="66" t="s">
        <v>106</v>
      </c>
      <c r="D37" s="65" t="s">
        <v>80</v>
      </c>
      <c r="E37" s="74" t="s">
        <v>79</v>
      </c>
      <c r="F37" s="146" t="s">
        <v>106</v>
      </c>
      <c r="G37" s="143">
        <f>Inp_Data!F41</f>
        <v>83.93</v>
      </c>
      <c r="H37" s="143">
        <f>Inp_Data!G41</f>
        <v>82.61</v>
      </c>
      <c r="I37" s="143">
        <f>Inp_Data!H41</f>
        <v>79.510000000000005</v>
      </c>
      <c r="J37" s="143">
        <f>Inp_Data!I41</f>
        <v>79.84</v>
      </c>
      <c r="K37" s="143">
        <f>Inp_Data!J41</f>
        <v>76.59</v>
      </c>
    </row>
    <row r="38" spans="2:11">
      <c r="B38" s="65" t="s">
        <v>93</v>
      </c>
      <c r="C38" s="66" t="s">
        <v>106</v>
      </c>
      <c r="D38" s="65" t="s">
        <v>80</v>
      </c>
      <c r="E38" s="74" t="s">
        <v>79</v>
      </c>
      <c r="F38" s="146" t="s">
        <v>106</v>
      </c>
      <c r="G38" s="143">
        <f>Inp_Data!F42</f>
        <v>87.01</v>
      </c>
      <c r="H38" s="143">
        <f>Inp_Data!G42</f>
        <v>82.16</v>
      </c>
      <c r="I38" s="143">
        <f>Inp_Data!H42</f>
        <v>81.58</v>
      </c>
      <c r="J38" s="143">
        <f>Inp_Data!I42</f>
        <v>82.21</v>
      </c>
      <c r="K38" s="143">
        <f>Inp_Data!J42</f>
        <v>75.896806561000005</v>
      </c>
    </row>
    <row r="39" spans="2:11">
      <c r="B39" s="65" t="s">
        <v>94</v>
      </c>
      <c r="C39" s="66" t="s">
        <v>106</v>
      </c>
      <c r="D39" s="65" t="s">
        <v>80</v>
      </c>
      <c r="E39" s="74" t="s">
        <v>79</v>
      </c>
      <c r="F39" s="146" t="s">
        <v>106</v>
      </c>
      <c r="G39" s="143">
        <f>Inp_Data!F43</f>
        <v>82.18</v>
      </c>
      <c r="H39" s="143">
        <f>Inp_Data!G43</f>
        <v>77.486554902485594</v>
      </c>
      <c r="I39" s="143">
        <f>Inp_Data!H43</f>
        <v>75.613472285951602</v>
      </c>
      <c r="J39" s="143">
        <f>Inp_Data!I43</f>
        <v>73.013831234231958</v>
      </c>
      <c r="K39" s="143">
        <f>Inp_Data!J43</f>
        <v>72.53</v>
      </c>
    </row>
    <row r="40" spans="2:11">
      <c r="B40" s="65" t="s">
        <v>95</v>
      </c>
      <c r="C40" s="66" t="s">
        <v>106</v>
      </c>
      <c r="D40" s="65" t="s">
        <v>80</v>
      </c>
      <c r="E40" s="74" t="s">
        <v>79</v>
      </c>
      <c r="F40" s="146" t="s">
        <v>106</v>
      </c>
      <c r="G40" s="143">
        <f>Inp_Data!F44</f>
        <v>84.19</v>
      </c>
      <c r="H40" s="143">
        <f>Inp_Data!G44</f>
        <v>83.537499999999994</v>
      </c>
      <c r="I40" s="143">
        <f>Inp_Data!H44</f>
        <v>84.634883470410202</v>
      </c>
      <c r="J40" s="143">
        <f>Inp_Data!I44</f>
        <v>81.52</v>
      </c>
      <c r="K40" s="143">
        <f>Inp_Data!J44</f>
        <v>76.87</v>
      </c>
    </row>
    <row r="41" spans="2:11">
      <c r="B41" s="65" t="s">
        <v>96</v>
      </c>
      <c r="C41" s="66" t="s">
        <v>106</v>
      </c>
      <c r="D41" s="65" t="s">
        <v>80</v>
      </c>
      <c r="E41" s="74" t="s">
        <v>79</v>
      </c>
      <c r="F41" s="146" t="s">
        <v>106</v>
      </c>
      <c r="G41" s="143">
        <f>Inp_Data!F45</f>
        <v>82.43</v>
      </c>
      <c r="H41" s="143">
        <f>Inp_Data!G45</f>
        <v>79.97</v>
      </c>
      <c r="I41" s="143">
        <f>Inp_Data!H45</f>
        <v>79.266329462724798</v>
      </c>
      <c r="J41" s="143">
        <f>Inp_Data!I45</f>
        <v>77.77</v>
      </c>
      <c r="K41" s="143">
        <f>Inp_Data!J45</f>
        <v>73.31</v>
      </c>
    </row>
    <row r="42" spans="2:11">
      <c r="B42" s="71"/>
      <c r="C42" s="72"/>
      <c r="G42" s="143"/>
    </row>
    <row r="43" spans="2:11">
      <c r="B43" s="64" t="s">
        <v>104</v>
      </c>
      <c r="C43" s="64" t="s">
        <v>64</v>
      </c>
      <c r="D43" s="64" t="s">
        <v>165</v>
      </c>
      <c r="E43" s="64" t="s">
        <v>105</v>
      </c>
      <c r="F43" s="145" t="s">
        <v>166</v>
      </c>
    </row>
    <row r="44" spans="2:11">
      <c r="B44" s="65" t="s">
        <v>74</v>
      </c>
      <c r="C44" s="66" t="s">
        <v>106</v>
      </c>
      <c r="D44" s="66" t="s">
        <v>167</v>
      </c>
      <c r="E44" s="65" t="s">
        <v>168</v>
      </c>
      <c r="F44" s="146" t="s">
        <v>106</v>
      </c>
      <c r="G44" s="36">
        <f>(G6 * InpC!$C$31) + (G25 * InpC!$C$32)</f>
        <v>82.87</v>
      </c>
      <c r="H44" s="36">
        <f>(H6 * InpC!$C$31) + (H25 * InpC!$C$32)</f>
        <v>80</v>
      </c>
      <c r="I44" s="36">
        <f>(I6 * InpC!$C$31) + (I25 * InpC!$C$32)</f>
        <v>78.773333333333326</v>
      </c>
      <c r="J44" s="36">
        <f>(J6 * InpC!$C$31) + (J25 * InpC!$C$32)</f>
        <v>77.039999999999992</v>
      </c>
      <c r="K44" s="143">
        <f>(K6 * InpC!$C$31) + (K25 * InpC!$C$32)</f>
        <v>77.84</v>
      </c>
    </row>
    <row r="45" spans="2:11">
      <c r="B45" s="65" t="s">
        <v>83</v>
      </c>
      <c r="C45" s="66" t="s">
        <v>106</v>
      </c>
      <c r="D45" s="66" t="s">
        <v>167</v>
      </c>
      <c r="E45" s="65" t="s">
        <v>168</v>
      </c>
      <c r="F45" s="146" t="s">
        <v>106</v>
      </c>
      <c r="G45" s="36">
        <f>(G7 * InpC!$C$31) + (G26 * InpC!$C$32)</f>
        <v>85.303333333333327</v>
      </c>
      <c r="H45" s="36">
        <f>(H7 * InpC!$C$31) + (H26 * InpC!$C$32)</f>
        <v>84.006666666666661</v>
      </c>
      <c r="I45" s="36">
        <f>(I7 * InpC!$C$31) + (I26 * InpC!$C$32)</f>
        <v>83.73734620227826</v>
      </c>
      <c r="J45" s="36">
        <f>(J7 * InpC!$C$31) + (J26 * InpC!$C$32)</f>
        <v>81.403333333333322</v>
      </c>
      <c r="K45" s="143">
        <f>(K7 * InpC!$C$31) + (K26 * InpC!$C$32)</f>
        <v>80.97999999999999</v>
      </c>
    </row>
    <row r="46" spans="2:11">
      <c r="B46" s="65" t="s">
        <v>84</v>
      </c>
      <c r="C46" s="66" t="s">
        <v>106</v>
      </c>
      <c r="D46" s="66" t="s">
        <v>167</v>
      </c>
      <c r="E46" s="65" t="s">
        <v>168</v>
      </c>
      <c r="F46" s="146" t="s">
        <v>106</v>
      </c>
      <c r="G46" s="36">
        <f>(G8 * InpC!$C$31) + (G27 * InpC!$C$32)</f>
        <v>81.011333333333326</v>
      </c>
      <c r="H46" s="36">
        <f>(H8 * InpC!$C$31) + (H27 * InpC!$C$32)</f>
        <v>79.263333333333321</v>
      </c>
      <c r="I46" s="36">
        <f>(I8 * InpC!$C$31) + (I27 * InpC!$C$32)</f>
        <v>77.709999999999994</v>
      </c>
      <c r="J46" s="36">
        <f>(J8 * InpC!$C$31) + (J27 * InpC!$C$32)</f>
        <v>72.5</v>
      </c>
      <c r="K46" s="143">
        <f>(K8 * InpC!$C$31) + (K27 * InpC!$C$32)</f>
        <v>73.673333333333332</v>
      </c>
    </row>
    <row r="47" spans="2:11">
      <c r="B47" s="65" t="s">
        <v>85</v>
      </c>
      <c r="C47" s="66" t="s">
        <v>106</v>
      </c>
      <c r="D47" s="66" t="s">
        <v>167</v>
      </c>
      <c r="E47" s="65" t="s">
        <v>168</v>
      </c>
      <c r="F47" s="146" t="s">
        <v>106</v>
      </c>
      <c r="G47" s="36">
        <f>(G9 * InpC!$C$31) + (G28 * InpC!$C$32)</f>
        <v>80.943333333333328</v>
      </c>
      <c r="H47" s="36">
        <f>(H9 * InpC!$C$31) + (H28 * InpC!$C$32)</f>
        <v>78.516666666666666</v>
      </c>
      <c r="I47" s="36">
        <f>(I9 * InpC!$C$31) + (I28 * InpC!$C$32)</f>
        <v>76.58</v>
      </c>
      <c r="J47" s="36">
        <f>(J9 * InpC!$C$31) + (J28 * InpC!$C$32)</f>
        <v>73.466666666666669</v>
      </c>
      <c r="K47" s="143">
        <f>(K9 * InpC!$C$31) + (K28 * InpC!$C$32)</f>
        <v>69.833333333333329</v>
      </c>
    </row>
    <row r="48" spans="2:11">
      <c r="B48" s="65" t="s">
        <v>86</v>
      </c>
      <c r="C48" s="66" t="s">
        <v>106</v>
      </c>
      <c r="D48" s="66" t="s">
        <v>167</v>
      </c>
      <c r="E48" s="65" t="s">
        <v>168</v>
      </c>
      <c r="F48" s="146" t="s">
        <v>106</v>
      </c>
      <c r="G48" s="36">
        <f>(G10 * InpC!$C$31) + (G29 * InpC!$C$32)</f>
        <v>72.263469340244654</v>
      </c>
      <c r="H48" s="36">
        <f>(H10 * InpC!$C$31) + (H29 * InpC!$C$32)</f>
        <v>71.106666666666655</v>
      </c>
      <c r="I48" s="36">
        <f>(I10 * InpC!$C$31) + (I29 * InpC!$C$32)</f>
        <v>68.743333333333325</v>
      </c>
      <c r="J48" s="36">
        <f>(J10 * InpC!$C$31) + (J29 * InpC!$C$32)</f>
        <v>65.77</v>
      </c>
      <c r="K48" s="143">
        <f>(K10 * InpC!$C$31) + (K29 * InpC!$C$32)</f>
        <v>64.570269063666657</v>
      </c>
    </row>
    <row r="49" spans="1:11">
      <c r="B49" s="65" t="s">
        <v>87</v>
      </c>
      <c r="C49" s="66" t="s">
        <v>106</v>
      </c>
      <c r="D49" s="66" t="s">
        <v>167</v>
      </c>
      <c r="E49" s="65" t="s">
        <v>168</v>
      </c>
      <c r="F49" s="146" t="s">
        <v>106</v>
      </c>
      <c r="G49" s="36">
        <f>(G11 * InpC!$C$31) + (G30 * InpC!$C$32)</f>
        <v>70.493333333333339</v>
      </c>
      <c r="H49" s="36">
        <f>(H11 * InpC!$C$31) + (H30 * InpC!$C$32)</f>
        <v>66.239100461302499</v>
      </c>
      <c r="I49" s="36">
        <f>(I11 * InpC!$C$31) + (I30 * InpC!$C$32)</f>
        <v>64.53</v>
      </c>
      <c r="J49" s="36">
        <f>(J11 * InpC!$C$31) + (J30 * InpC!$C$32)</f>
        <v>62.559999999999988</v>
      </c>
      <c r="K49" s="143">
        <f>(K11 * InpC!$C$31) + (K30 * InpC!$C$32)</f>
        <v>60.286666666666662</v>
      </c>
    </row>
    <row r="50" spans="1:11">
      <c r="B50" s="65" t="s">
        <v>107</v>
      </c>
      <c r="C50" s="66" t="s">
        <v>106</v>
      </c>
      <c r="D50" s="66" t="s">
        <v>167</v>
      </c>
      <c r="E50" s="65" t="s">
        <v>168</v>
      </c>
      <c r="F50" s="146" t="s">
        <v>106</v>
      </c>
      <c r="G50" s="36">
        <f>(G12 * InpC!$C$31) + (G31 * InpC!$C$32)</f>
        <v>83.10450009948346</v>
      </c>
      <c r="H50" s="36">
        <f>(H12 * InpC!$C$31) + (H31 * InpC!$C$32)</f>
        <v>81.943907436022329</v>
      </c>
      <c r="I50" s="36">
        <f>(I12 * InpC!$C$31) + (I31 * InpC!$C$32)</f>
        <v>81.23</v>
      </c>
      <c r="J50" s="36">
        <f>(J12 * InpC!$C$31) + (J31 * InpC!$C$32)</f>
        <v>78.282764242759157</v>
      </c>
      <c r="K50" s="143">
        <f>(K12 * InpC!$C$31) + (K31 * InpC!$C$32)</f>
        <v>76.493333333333325</v>
      </c>
    </row>
    <row r="51" spans="1:11">
      <c r="B51" s="65" t="s">
        <v>89</v>
      </c>
      <c r="C51" s="66" t="s">
        <v>106</v>
      </c>
      <c r="D51" s="66" t="s">
        <v>167</v>
      </c>
      <c r="E51" s="65" t="s">
        <v>168</v>
      </c>
      <c r="F51" s="146" t="s">
        <v>106</v>
      </c>
      <c r="G51" s="36">
        <f>(G13 * InpC!$C$31) + (G32 * InpC!$C$32)</f>
        <v>86.315315173918762</v>
      </c>
      <c r="H51" s="36">
        <f>(H13 * InpC!$C$31) + (H32 * InpC!$C$32)</f>
        <v>85.470710610102174</v>
      </c>
      <c r="I51" s="36">
        <f>(I13 * InpC!$C$31) + (I32 * InpC!$C$32)</f>
        <v>83.441551032591889</v>
      </c>
      <c r="J51" s="36">
        <f>(J13 * InpC!$C$31) + (J32 * InpC!$C$32)</f>
        <v>82.11</v>
      </c>
      <c r="K51" s="143">
        <f>(K13 * InpC!$C$31) + (K32 * InpC!$C$32)</f>
        <v>80.569999999999993</v>
      </c>
    </row>
    <row r="52" spans="1:11">
      <c r="B52" s="65" t="s">
        <v>90</v>
      </c>
      <c r="C52" s="66" t="s">
        <v>106</v>
      </c>
      <c r="D52" s="66" t="s">
        <v>167</v>
      </c>
      <c r="E52" s="65" t="s">
        <v>168</v>
      </c>
      <c r="F52" s="146" t="s">
        <v>106</v>
      </c>
      <c r="G52" s="36">
        <f>(G14 * InpC!$C$31) + (G33 * InpC!$C$32)</f>
        <v>81.934999999999988</v>
      </c>
      <c r="H52" s="36">
        <f>(H14 * InpC!$C$31) + (H33 * InpC!$C$32)</f>
        <v>79.49666666666667</v>
      </c>
      <c r="I52" s="36">
        <f>(I14 * InpC!$C$31) + (I33 * InpC!$C$32)</f>
        <v>77.819999999999993</v>
      </c>
      <c r="J52" s="36">
        <f>(J14 * InpC!$C$31) + (J33 * InpC!$C$32)</f>
        <v>75.551539967002441</v>
      </c>
      <c r="K52" s="143">
        <f>(K14 * InpC!$C$31) + (K33 * InpC!$C$32)</f>
        <v>73.983333333333334</v>
      </c>
    </row>
    <row r="53" spans="1:11">
      <c r="B53" s="65" t="s">
        <v>81</v>
      </c>
      <c r="C53" s="66" t="s">
        <v>106</v>
      </c>
      <c r="D53" s="66" t="s">
        <v>167</v>
      </c>
      <c r="E53" s="65" t="s">
        <v>168</v>
      </c>
      <c r="F53" s="146" t="s">
        <v>106</v>
      </c>
      <c r="G53" s="36">
        <f>(G15 * InpC!$C$31) + (G34 * InpC!$C$32)</f>
        <v>84.47</v>
      </c>
      <c r="H53" s="36">
        <f>(H15 * InpC!$C$31) + (H34 * InpC!$C$32)</f>
        <v>82.193333333333328</v>
      </c>
      <c r="I53" s="36">
        <f>(I15 * InpC!$C$31) + (I34 * InpC!$C$32)</f>
        <v>82.083333333333329</v>
      </c>
      <c r="J53" s="36">
        <f>(J15 * InpC!$C$31) + (J34 * InpC!$C$32)</f>
        <v>79.193333333333328</v>
      </c>
      <c r="K53" s="143">
        <f>(K15 * InpC!$C$31) + (K34 * InpC!$C$32)</f>
        <v>79.622680477000003</v>
      </c>
    </row>
    <row r="54" spans="1:11">
      <c r="B54" s="65" t="s">
        <v>82</v>
      </c>
      <c r="C54" s="66" t="s">
        <v>106</v>
      </c>
      <c r="D54" s="66" t="s">
        <v>167</v>
      </c>
      <c r="E54" s="65" t="s">
        <v>168</v>
      </c>
      <c r="F54" s="146" t="s">
        <v>106</v>
      </c>
      <c r="G54" s="36">
        <f>(G16 * InpC!$C$31) + (G35 * InpC!$C$32)</f>
        <v>80.250527750073061</v>
      </c>
      <c r="H54" s="36">
        <f>(H16 * InpC!$C$31) + (H35 * InpC!$C$32)</f>
        <v>78.009724771842826</v>
      </c>
      <c r="I54" s="36">
        <f>(I16 * InpC!$C$31) + (I35 * InpC!$C$32)</f>
        <v>79.313333333333333</v>
      </c>
      <c r="J54" s="36">
        <f>(J16 * InpC!$C$31) + (J35 * InpC!$C$32)</f>
        <v>75.78</v>
      </c>
      <c r="K54" s="143">
        <f>(K16 * InpC!$C$31) + (K35 * InpC!$C$32)</f>
        <v>76.889999999999986</v>
      </c>
    </row>
    <row r="55" spans="1:11">
      <c r="B55" s="65" t="s">
        <v>91</v>
      </c>
      <c r="C55" s="66" t="s">
        <v>106</v>
      </c>
      <c r="D55" s="66" t="s">
        <v>167</v>
      </c>
      <c r="E55" s="65" t="s">
        <v>168</v>
      </c>
      <c r="F55" s="146" t="s">
        <v>106</v>
      </c>
      <c r="G55" s="36">
        <f>(G17 * InpC!$C$31) + (G36 * InpC!$C$32)</f>
        <v>77.891955373964734</v>
      </c>
      <c r="H55" s="36">
        <f>(H17 * InpC!$C$31) + (H36 * InpC!$C$32)</f>
        <v>75.983333333333334</v>
      </c>
      <c r="I55" s="36">
        <f>(I17 * InpC!$C$31) + (I36 * InpC!$C$32)</f>
        <v>73.140037461827774</v>
      </c>
      <c r="J55" s="36">
        <f>(J17 * InpC!$C$31) + (J36 * InpC!$C$32)</f>
        <v>72.013333333333321</v>
      </c>
      <c r="K55" s="143">
        <f>(K17 * InpC!$C$31) + (K36 * InpC!$C$32)</f>
        <v>68.53</v>
      </c>
    </row>
    <row r="56" spans="1:11">
      <c r="B56" s="65" t="s">
        <v>92</v>
      </c>
      <c r="C56" s="66" t="s">
        <v>106</v>
      </c>
      <c r="D56" s="66" t="s">
        <v>167</v>
      </c>
      <c r="E56" s="65" t="s">
        <v>168</v>
      </c>
      <c r="F56" s="146" t="s">
        <v>106</v>
      </c>
      <c r="G56" s="36">
        <f>(G18 * InpC!$C$31) + (G37 * InpC!$C$32)</f>
        <v>83.096666666666664</v>
      </c>
      <c r="H56" s="36">
        <f>(H18 * InpC!$C$31) + (H37 * InpC!$C$32)</f>
        <v>82.943333333333328</v>
      </c>
      <c r="I56" s="36">
        <f>(I18 * InpC!$C$31) + (I37 * InpC!$C$32)</f>
        <v>81.063333333333333</v>
      </c>
      <c r="J56" s="36">
        <f>(J18 * InpC!$C$31) + (J37 * InpC!$C$32)</f>
        <v>81.353333333333325</v>
      </c>
      <c r="K56" s="143">
        <f>(K18 * InpC!$C$31) + (K37 * InpC!$C$32)</f>
        <v>78.143333333333331</v>
      </c>
    </row>
    <row r="57" spans="1:11">
      <c r="B57" s="65" t="s">
        <v>93</v>
      </c>
      <c r="C57" s="66" t="s">
        <v>106</v>
      </c>
      <c r="D57" s="66" t="s">
        <v>167</v>
      </c>
      <c r="E57" s="65" t="s">
        <v>168</v>
      </c>
      <c r="F57" s="146" t="s">
        <v>106</v>
      </c>
      <c r="G57" s="36">
        <f>(G19 * InpC!$C$31) + (G38 * InpC!$C$32)</f>
        <v>85.95</v>
      </c>
      <c r="H57" s="36">
        <f>(H19 * InpC!$C$31) + (H38 * InpC!$C$32)</f>
        <v>84.286666666666662</v>
      </c>
      <c r="I57" s="36">
        <f>(I19 * InpC!$C$31) + (I38 * InpC!$C$32)</f>
        <v>83.7</v>
      </c>
      <c r="J57" s="36">
        <f>(J19 * InpC!$C$31) + (J38 * InpC!$C$32)</f>
        <v>83.116666666666646</v>
      </c>
      <c r="K57" s="143">
        <f>(K19 * InpC!$C$31) + (K38 * InpC!$C$32)</f>
        <v>78.410701880333335</v>
      </c>
    </row>
    <row r="58" spans="1:11">
      <c r="B58" s="65" t="s">
        <v>94</v>
      </c>
      <c r="C58" s="66" t="s">
        <v>106</v>
      </c>
      <c r="D58" s="66" t="s">
        <v>167</v>
      </c>
      <c r="E58" s="65" t="s">
        <v>168</v>
      </c>
      <c r="F58" s="146" t="s">
        <v>106</v>
      </c>
      <c r="G58" s="36">
        <f>(G20 * InpC!$C$31) + (G39 * InpC!$C$32)</f>
        <v>80.206666666666663</v>
      </c>
      <c r="H58" s="36">
        <f>(H20 * InpC!$C$31) + (H39 * InpC!$C$32)</f>
        <v>76.296590498594668</v>
      </c>
      <c r="I58" s="36">
        <f>(I20 * InpC!$C$31) + (I39 * InpC!$C$32)</f>
        <v>72.756222491009865</v>
      </c>
      <c r="J58" s="36">
        <f>(J20 * InpC!$C$31) + (J39 * InpC!$C$32)</f>
        <v>70.076803702223444</v>
      </c>
      <c r="K58" s="143">
        <f>(K20 * InpC!$C$31) + (K39 * InpC!$C$32)</f>
        <v>71.576666666666654</v>
      </c>
    </row>
    <row r="59" spans="1:11">
      <c r="B59" s="65" t="s">
        <v>95</v>
      </c>
      <c r="C59" s="66" t="s">
        <v>106</v>
      </c>
      <c r="D59" s="66" t="s">
        <v>167</v>
      </c>
      <c r="E59" s="65" t="s">
        <v>168</v>
      </c>
      <c r="F59" s="146" t="s">
        <v>106</v>
      </c>
      <c r="G59" s="36">
        <f>(G21 * InpC!$C$31) + (G40 * InpC!$C$32)</f>
        <v>81.123333333333335</v>
      </c>
      <c r="H59" s="36">
        <f>(H21 * InpC!$C$31) + (H40 * InpC!$C$32)</f>
        <v>83.321267906820324</v>
      </c>
      <c r="I59" s="36">
        <f>(I21 * InpC!$C$31) + (I40 * InpC!$C$32)</f>
        <v>78.286088931028203</v>
      </c>
      <c r="J59" s="36">
        <f>(J21 * InpC!$C$31) + (J40 * InpC!$C$32)</f>
        <v>74.546666666666667</v>
      </c>
      <c r="K59" s="143">
        <f>(K21 * InpC!$C$31) + (K40 * InpC!$C$32)</f>
        <v>74.03</v>
      </c>
    </row>
    <row r="60" spans="1:11">
      <c r="B60" s="65" t="s">
        <v>96</v>
      </c>
      <c r="C60" s="66" t="s">
        <v>106</v>
      </c>
      <c r="D60" s="66" t="s">
        <v>167</v>
      </c>
      <c r="E60" s="65" t="s">
        <v>168</v>
      </c>
      <c r="F60" s="146" t="s">
        <v>106</v>
      </c>
      <c r="G60" s="36">
        <f>(G22 * InpC!$C$31) + (G41 * InpC!$C$32)</f>
        <v>77.81</v>
      </c>
      <c r="H60" s="36">
        <f>(H22 * InpC!$C$31) + (H41 * InpC!$C$32)</f>
        <v>75.136666666666656</v>
      </c>
      <c r="I60" s="36">
        <f>(I22 * InpC!$C$31) + (I41 * InpC!$C$32)</f>
        <v>74.95264338984947</v>
      </c>
      <c r="J60" s="36">
        <f>(J22 * InpC!$C$31) + (J41 * InpC!$C$32)</f>
        <v>70.676666666666662</v>
      </c>
      <c r="K60" s="143">
        <f>(K22 * InpC!$C$31) + (K41 * InpC!$C$32)</f>
        <v>68.516666666666666</v>
      </c>
    </row>
    <row r="62" spans="1:11">
      <c r="A62" s="147" t="s">
        <v>40</v>
      </c>
      <c r="B62" s="147"/>
      <c r="C62" s="148"/>
      <c r="D62" s="148"/>
      <c r="E62" s="148"/>
      <c r="F62" s="148"/>
      <c r="G62" s="148"/>
      <c r="H62" s="148"/>
      <c r="I62" s="148"/>
      <c r="J62" s="148"/>
      <c r="K62" s="148"/>
    </row>
  </sheetData>
  <phoneticPr fontId="28" type="noConversion"/>
  <pageMargins left="0.7" right="0.7" top="0.75" bottom="0.75" header="0.3" footer="0.3"/>
  <pageSetup paperSize="9" scale="7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890B2-F1F1-4C52-867C-E601CB3A8CCD}">
  <sheetPr>
    <tabColor rgb="FF0070C0"/>
    <pageSetUpPr fitToPage="1"/>
  </sheetPr>
  <dimension ref="A1:N239"/>
  <sheetViews>
    <sheetView zoomScale="70" zoomScaleNormal="70" workbookViewId="0">
      <pane xSplit="5" ySplit="3" topLeftCell="F4" activePane="bottomRight" state="frozen"/>
      <selection pane="bottomRight" activeCell="F4" sqref="F4"/>
      <selection pane="bottomLeft" activeCell="C5" sqref="C5"/>
      <selection pane="topRight" activeCell="C5" sqref="C5"/>
    </sheetView>
  </sheetViews>
  <sheetFormatPr defaultRowHeight="14.25"/>
  <cols>
    <col min="1" max="1" width="9" style="13"/>
    <col min="2" max="2" width="14.5" style="13" customWidth="1"/>
    <col min="3" max="5" width="9" style="13"/>
    <col min="6" max="6" width="9.125" style="13" bestFit="1" customWidth="1"/>
    <col min="7" max="16384" width="9" style="13"/>
  </cols>
  <sheetData>
    <row r="1" spans="1:14" ht="26.25">
      <c r="A1" s="142" t="s">
        <v>169</v>
      </c>
      <c r="B1" s="88"/>
      <c r="C1" s="88"/>
      <c r="D1" s="88"/>
      <c r="E1" s="88"/>
      <c r="F1" s="88"/>
    </row>
    <row r="2" spans="1:14" ht="20.25">
      <c r="A2" s="14"/>
      <c r="B2" s="16" t="s">
        <v>99</v>
      </c>
      <c r="C2" s="14"/>
      <c r="D2" s="14"/>
      <c r="E2" s="14"/>
      <c r="F2" s="17" t="s">
        <v>170</v>
      </c>
    </row>
    <row r="3" spans="1:14" ht="20.25">
      <c r="A3" s="14"/>
      <c r="B3" s="16" t="s">
        <v>100</v>
      </c>
      <c r="C3" s="14"/>
      <c r="D3" s="14"/>
      <c r="E3" s="14"/>
      <c r="F3" s="18">
        <v>6</v>
      </c>
    </row>
    <row r="4" spans="1:14" ht="24" customHeight="1">
      <c r="A4" s="14"/>
      <c r="B4" s="18" t="s">
        <v>101</v>
      </c>
      <c r="C4" s="24"/>
      <c r="D4" s="14"/>
      <c r="E4" s="14"/>
      <c r="F4" s="108" t="s">
        <v>162</v>
      </c>
    </row>
    <row r="5" spans="1:14" ht="20.25">
      <c r="A5" s="14"/>
      <c r="B5" s="14"/>
      <c r="C5" s="14"/>
      <c r="D5" s="14"/>
      <c r="E5" s="14"/>
    </row>
    <row r="6" spans="1:14" ht="20.25">
      <c r="A6" s="137" t="s">
        <v>171</v>
      </c>
      <c r="B6" s="14"/>
      <c r="C6" s="14"/>
      <c r="D6" s="14"/>
      <c r="E6" s="14"/>
    </row>
    <row r="7" spans="1:14" ht="20.25">
      <c r="A7" s="14"/>
      <c r="B7" s="14"/>
      <c r="C7" s="14"/>
      <c r="D7" s="14"/>
      <c r="E7" s="14"/>
      <c r="K7" s="192"/>
      <c r="L7" s="79"/>
      <c r="M7" s="79"/>
      <c r="N7" s="79"/>
    </row>
    <row r="8" spans="1:14" ht="20.25">
      <c r="A8" s="14"/>
      <c r="B8" s="20" t="s">
        <v>104</v>
      </c>
      <c r="C8" s="25" t="s">
        <v>64</v>
      </c>
      <c r="D8" s="26" t="s">
        <v>105</v>
      </c>
      <c r="E8" s="14"/>
      <c r="K8" s="192"/>
      <c r="L8" s="79"/>
      <c r="M8" s="79"/>
      <c r="N8" s="79"/>
    </row>
    <row r="9" spans="1:14" ht="18.95" customHeight="1">
      <c r="A9" s="14"/>
      <c r="B9" s="54" t="s">
        <v>74</v>
      </c>
      <c r="C9" s="22" t="s">
        <v>159</v>
      </c>
      <c r="D9" s="26"/>
      <c r="E9" s="14"/>
      <c r="F9" s="28">
        <f>IFERROR(_xlfn.XLOOKUP(B9,Inp_RCV!$B$9:$B$25,Inp_RCV!$C$9:$C$25), "-")</f>
        <v>5352.2828680592684</v>
      </c>
      <c r="K9" s="192"/>
      <c r="L9" s="80"/>
      <c r="M9" s="80"/>
      <c r="N9" s="80"/>
    </row>
    <row r="10" spans="1:14" ht="18.95" customHeight="1">
      <c r="A10" s="14"/>
      <c r="B10" s="54" t="s">
        <v>83</v>
      </c>
      <c r="C10" s="22" t="s">
        <v>159</v>
      </c>
      <c r="D10" s="26"/>
      <c r="E10" s="14"/>
      <c r="F10" s="28">
        <f>IFERROR(_xlfn.XLOOKUP(B10,Inp_RCV!$B$9:$B$25,Inp_RCV!$C$9:$C$25), "-")</f>
        <v>3114.6717621676758</v>
      </c>
      <c r="K10" s="192"/>
      <c r="L10" s="79"/>
      <c r="M10" s="79"/>
      <c r="N10" s="79"/>
    </row>
    <row r="11" spans="1:14" ht="18.95" customHeight="1">
      <c r="A11" s="14"/>
      <c r="B11" s="54" t="s">
        <v>84</v>
      </c>
      <c r="C11" s="22" t="s">
        <v>159</v>
      </c>
      <c r="D11" s="26"/>
      <c r="E11" s="14"/>
      <c r="F11" s="28">
        <f>IFERROR(_xlfn.XLOOKUP(B11,Inp_RCV!$B$9:$B$25,Inp_RCV!$C$9:$C$25), "-")</f>
        <v>6891.8519706727539</v>
      </c>
      <c r="K11" s="192"/>
      <c r="L11" s="79"/>
      <c r="M11" s="79"/>
      <c r="N11" s="79"/>
    </row>
    <row r="12" spans="1:14" ht="18.95" customHeight="1">
      <c r="A12" s="14"/>
      <c r="B12" s="54" t="s">
        <v>85</v>
      </c>
      <c r="C12" s="22" t="s">
        <v>159</v>
      </c>
      <c r="D12" s="26"/>
      <c r="E12" s="14"/>
      <c r="F12" s="28">
        <f>IFERROR(_xlfn.XLOOKUP(B12,Inp_RCV!$B$9:$B$25,Inp_RCV!$C$9:$C$25), "-")</f>
        <v>2301.9532611994614</v>
      </c>
      <c r="K12" s="192"/>
      <c r="L12" s="80"/>
      <c r="M12" s="80"/>
      <c r="N12" s="80"/>
    </row>
    <row r="13" spans="1:14" ht="18.95" customHeight="1">
      <c r="A13" s="14"/>
      <c r="B13" s="54" t="s">
        <v>86</v>
      </c>
      <c r="C13" s="22" t="s">
        <v>159</v>
      </c>
      <c r="D13" s="26"/>
      <c r="E13" s="14"/>
      <c r="F13" s="28">
        <f>IFERROR(_xlfn.XLOOKUP(B13,Inp_RCV!$B$9:$B$25,Inp_RCV!$C$9:$C$25), "-")</f>
        <v>2435.156355270793</v>
      </c>
      <c r="K13" s="192"/>
      <c r="L13" s="79"/>
      <c r="M13" s="79"/>
      <c r="N13" s="79"/>
    </row>
    <row r="14" spans="1:14" ht="18.95" customHeight="1">
      <c r="A14" s="14"/>
      <c r="B14" s="54" t="s">
        <v>87</v>
      </c>
      <c r="C14" s="22" t="s">
        <v>159</v>
      </c>
      <c r="D14" s="26"/>
      <c r="E14" s="14"/>
      <c r="F14" s="28">
        <f>IFERROR(_xlfn.XLOOKUP(B14,Inp_RCV!$B$9:$B$25,Inp_RCV!$C$9:$C$25), "-")</f>
        <v>10567.387951130886</v>
      </c>
      <c r="K14" s="192"/>
      <c r="L14" s="79"/>
      <c r="M14" s="79"/>
      <c r="N14" s="79"/>
    </row>
    <row r="15" spans="1:14" ht="18.95" customHeight="1">
      <c r="A15" s="19" t="s">
        <v>88</v>
      </c>
      <c r="B15" s="54" t="s">
        <v>107</v>
      </c>
      <c r="C15" s="22" t="s">
        <v>159</v>
      </c>
      <c r="D15" s="26"/>
      <c r="E15" s="14"/>
      <c r="F15" s="28">
        <f>IFERROR(_xlfn.XLOOKUP(B15,Inp_RCV!$B$9:$B$25,Inp_RCV!$C$9:$C$25), "-")</f>
        <v>4937.4633511095544</v>
      </c>
      <c r="K15" s="192"/>
      <c r="L15" s="80"/>
      <c r="M15" s="80"/>
      <c r="N15" s="80"/>
    </row>
    <row r="16" spans="1:14" ht="18.95" customHeight="1">
      <c r="A16" s="14"/>
      <c r="B16" s="54" t="s">
        <v>89</v>
      </c>
      <c r="C16" s="22" t="s">
        <v>159</v>
      </c>
      <c r="D16" s="26"/>
      <c r="E16" s="14"/>
      <c r="F16" s="28">
        <f>IFERROR(_xlfn.XLOOKUP(B16,Inp_RCV!$B$9:$B$25,Inp_RCV!$C$9:$C$25), "-")</f>
        <v>1359.2187319086929</v>
      </c>
      <c r="K16" s="192"/>
      <c r="L16" s="79"/>
      <c r="M16" s="79"/>
      <c r="N16" s="79"/>
    </row>
    <row r="17" spans="1:14" ht="18.95" customHeight="1">
      <c r="A17" s="14"/>
      <c r="B17" s="54" t="s">
        <v>90</v>
      </c>
      <c r="C17" s="22" t="s">
        <v>159</v>
      </c>
      <c r="D17" s="26"/>
      <c r="E17" s="14"/>
      <c r="F17" s="28">
        <f>IFERROR(_xlfn.XLOOKUP(B17,Inp_RCV!$B$9:$B$25,Inp_RCV!$C$9:$C$25), "-")</f>
        <v>3716.7607402269714</v>
      </c>
      <c r="K17" s="192"/>
      <c r="L17" s="79"/>
      <c r="M17" s="79"/>
      <c r="N17" s="79"/>
    </row>
    <row r="18" spans="1:14" ht="18.95" customHeight="1">
      <c r="A18" s="14"/>
      <c r="B18" s="54" t="s">
        <v>81</v>
      </c>
      <c r="C18" s="22" t="s">
        <v>159</v>
      </c>
      <c r="D18" s="26"/>
      <c r="E18" s="14"/>
      <c r="F18" s="28">
        <f>IFERROR(_xlfn.XLOOKUP(B18,Inp_RCV!$B$9:$B$25,Inp_RCV!$C$9:$C$25), "-")</f>
        <v>2819.7241910882558</v>
      </c>
      <c r="K18" s="192"/>
      <c r="L18" s="80"/>
      <c r="M18" s="80"/>
      <c r="N18" s="80"/>
    </row>
    <row r="19" spans="1:14" ht="18.95" customHeight="1">
      <c r="A19" s="14"/>
      <c r="B19" s="54" t="s">
        <v>82</v>
      </c>
      <c r="C19" s="22" t="s">
        <v>159</v>
      </c>
      <c r="D19" s="26"/>
      <c r="E19" s="14"/>
      <c r="F19" s="28">
        <f>IFERROR(_xlfn.XLOOKUP(B19,Inp_RCV!$B$9:$B$25,Inp_RCV!$C$9:$C$25), "-")</f>
        <v>140.86987604720701</v>
      </c>
      <c r="K19" s="192"/>
      <c r="L19" s="79"/>
      <c r="M19" s="79"/>
      <c r="N19" s="79"/>
    </row>
    <row r="20" spans="1:14" ht="18.95" customHeight="1">
      <c r="A20" s="14"/>
      <c r="B20" s="54" t="s">
        <v>91</v>
      </c>
      <c r="C20" s="22" t="s">
        <v>159</v>
      </c>
      <c r="D20" s="26"/>
      <c r="E20" s="14"/>
      <c r="F20" s="28">
        <f>IFERROR(_xlfn.XLOOKUP(B20,Inp_RCV!$B$9:$B$25,Inp_RCV!$C$9:$C$25), "-")</f>
        <v>2031.9248570264297</v>
      </c>
      <c r="K20" s="192"/>
      <c r="L20" s="79"/>
      <c r="M20" s="79"/>
      <c r="N20" s="79"/>
    </row>
    <row r="21" spans="1:14" ht="18.95" customHeight="1">
      <c r="A21" s="14"/>
      <c r="B21" s="54" t="s">
        <v>92</v>
      </c>
      <c r="C21" s="22" t="s">
        <v>159</v>
      </c>
      <c r="D21" s="26"/>
      <c r="E21" s="14"/>
      <c r="F21" s="28">
        <f>IFERROR(_xlfn.XLOOKUP(B21,Inp_RCV!$B$9:$B$25,Inp_RCV!$C$9:$C$25), "-")</f>
        <v>696.74236851086664</v>
      </c>
      <c r="K21" s="192"/>
      <c r="L21" s="80"/>
      <c r="M21" s="80"/>
      <c r="N21" s="80"/>
    </row>
    <row r="22" spans="1:14" ht="18.95" customHeight="1">
      <c r="A22" s="14"/>
      <c r="B22" s="54" t="s">
        <v>93</v>
      </c>
      <c r="C22" s="22" t="s">
        <v>159</v>
      </c>
      <c r="D22" s="26"/>
      <c r="E22" s="14"/>
      <c r="F22" s="28">
        <f>IFERROR(_xlfn.XLOOKUP(B22,Inp_RCV!$B$9:$B$25,Inp_RCV!$C$9:$C$25), "-")</f>
        <v>282.60406709861837</v>
      </c>
      <c r="K22" s="192"/>
      <c r="L22" s="79"/>
      <c r="M22" s="79"/>
      <c r="N22" s="79"/>
    </row>
    <row r="23" spans="1:14" ht="18.95" customHeight="1">
      <c r="A23" s="14"/>
      <c r="B23" s="54" t="s">
        <v>94</v>
      </c>
      <c r="C23" s="22" t="s">
        <v>159</v>
      </c>
      <c r="D23" s="26"/>
      <c r="E23" s="14"/>
      <c r="F23" s="28">
        <f>IFERROR(_xlfn.XLOOKUP(B23,Inp_RCV!$B$9:$B$25,Inp_RCV!$C$9:$C$25), "-")</f>
        <v>1925.6126732814214</v>
      </c>
      <c r="K23" s="192"/>
      <c r="L23" s="79"/>
      <c r="M23" s="79"/>
      <c r="N23" s="79"/>
    </row>
    <row r="24" spans="1:14" ht="18.95" customHeight="1">
      <c r="A24" s="14"/>
      <c r="B24" s="21" t="s">
        <v>95</v>
      </c>
      <c r="C24" s="22" t="s">
        <v>159</v>
      </c>
      <c r="D24" s="27"/>
      <c r="E24" s="14"/>
      <c r="F24" s="28">
        <f>IFERROR(_xlfn.XLOOKUP(B24,Inp_RCV!$B$9:$B$25,Inp_RCV!$C$9:$C$25), "-")</f>
        <v>629.68123276017059</v>
      </c>
      <c r="K24" s="192"/>
      <c r="L24" s="80"/>
      <c r="M24" s="80"/>
      <c r="N24" s="80"/>
    </row>
    <row r="25" spans="1:14" ht="18.95" customHeight="1">
      <c r="A25" s="14"/>
      <c r="B25" s="21" t="s">
        <v>96</v>
      </c>
      <c r="C25" s="22" t="s">
        <v>159</v>
      </c>
      <c r="D25" s="27"/>
      <c r="E25" s="14"/>
      <c r="F25" s="28">
        <f>IFERROR(_xlfn.XLOOKUP(B25,Inp_RCV!$B$9:$B$25,Inp_RCV!$C$9:$C$25), "-")</f>
        <v>352.78588459303211</v>
      </c>
      <c r="K25" s="192"/>
      <c r="L25" s="79"/>
      <c r="M25" s="79"/>
      <c r="N25" s="79"/>
    </row>
    <row r="26" spans="1:14" ht="18.95" customHeight="1">
      <c r="A26" s="14"/>
      <c r="B26" s="21" t="s">
        <v>97</v>
      </c>
      <c r="C26" s="22" t="s">
        <v>159</v>
      </c>
      <c r="D26" s="27"/>
      <c r="E26" s="14"/>
      <c r="F26" s="28" t="str">
        <f>IFERROR(_xlfn.XLOOKUP(B26,Inp_RCV!$B$9:$B$25,Inp_RCV!$C$9:$C$25), "-")</f>
        <v>-</v>
      </c>
      <c r="K26" s="192"/>
      <c r="L26" s="79"/>
      <c r="M26" s="79"/>
      <c r="N26" s="79"/>
    </row>
    <row r="27" spans="1:14" ht="20.25">
      <c r="A27" s="14"/>
      <c r="B27" s="14"/>
      <c r="C27" s="14"/>
      <c r="D27" s="14"/>
      <c r="E27" s="14"/>
      <c r="F27" s="23"/>
      <c r="K27" s="192"/>
      <c r="L27" s="80"/>
      <c r="M27" s="80"/>
      <c r="N27" s="80"/>
    </row>
    <row r="28" spans="1:14" ht="20.25">
      <c r="A28" s="137" t="s">
        <v>172</v>
      </c>
      <c r="B28" s="14"/>
      <c r="C28" s="14"/>
      <c r="D28" s="14"/>
      <c r="E28" s="14"/>
      <c r="F28" s="23"/>
    </row>
    <row r="29" spans="1:14" ht="20.25">
      <c r="A29" s="19"/>
      <c r="B29" s="14"/>
      <c r="C29" s="14"/>
      <c r="D29" s="14"/>
      <c r="E29" s="14"/>
      <c r="F29" s="23"/>
    </row>
    <row r="30" spans="1:14" ht="20.25">
      <c r="A30" s="19"/>
      <c r="B30" s="20" t="s">
        <v>104</v>
      </c>
      <c r="C30" s="25" t="s">
        <v>64</v>
      </c>
      <c r="D30" s="20" t="s">
        <v>105</v>
      </c>
      <c r="E30" s="14"/>
      <c r="F30" s="23"/>
    </row>
    <row r="31" spans="1:14" ht="16.5" customHeight="1">
      <c r="A31" s="19"/>
      <c r="B31" s="54" t="s">
        <v>74</v>
      </c>
      <c r="C31" s="22" t="s">
        <v>159</v>
      </c>
      <c r="D31" s="20"/>
      <c r="E31" s="14"/>
      <c r="F31" s="28">
        <f>IFERROR(_xlfn.XLOOKUP(B31,Inp_RCV!$B$9:$B$25,Inp_RCV!$D$9:$D$25),"-")</f>
        <v>7112.9978935221015</v>
      </c>
    </row>
    <row r="32" spans="1:14" ht="16.5" customHeight="1">
      <c r="A32" s="19"/>
      <c r="B32" s="54" t="s">
        <v>83</v>
      </c>
      <c r="C32" s="22" t="s">
        <v>159</v>
      </c>
      <c r="D32" s="20"/>
      <c r="E32" s="14"/>
      <c r="F32" s="28">
        <f>IFERROR(_xlfn.XLOOKUP(B32,Inp_RCV!$B$9:$B$25,Inp_RCV!$D$9:$D$25),"-")</f>
        <v>3469.5383499850263</v>
      </c>
    </row>
    <row r="33" spans="1:6" ht="16.5" customHeight="1">
      <c r="A33" s="19"/>
      <c r="B33" s="54" t="s">
        <v>84</v>
      </c>
      <c r="C33" s="22" t="s">
        <v>159</v>
      </c>
      <c r="D33" s="20"/>
      <c r="E33" s="14"/>
      <c r="F33" s="28">
        <f>IFERROR(_xlfn.XLOOKUP(B33,Inp_RCV!$B$9:$B$25,Inp_RCV!$D$9:$D$25),"-")</f>
        <v>8548.0636914969327</v>
      </c>
    </row>
    <row r="34" spans="1:6" ht="16.5" customHeight="1">
      <c r="A34" s="19"/>
      <c r="B34" s="54" t="s">
        <v>85</v>
      </c>
      <c r="C34" s="22" t="s">
        <v>159</v>
      </c>
      <c r="D34" s="20"/>
      <c r="E34" s="14"/>
      <c r="F34" s="28">
        <f>IFERROR(_xlfn.XLOOKUP(B34,Inp_RCV!$B$9:$B$25,Inp_RCV!$D$9:$D$25),"-")</f>
        <v>2749.3086579426104</v>
      </c>
    </row>
    <row r="35" spans="1:6" ht="16.5" customHeight="1">
      <c r="A35" s="19"/>
      <c r="B35" s="54" t="s">
        <v>86</v>
      </c>
      <c r="C35" s="22" t="s">
        <v>159</v>
      </c>
      <c r="D35" s="20"/>
      <c r="E35" s="14"/>
      <c r="F35" s="28">
        <f>IFERROR(_xlfn.XLOOKUP(B35,Inp_RCV!$B$9:$B$25,Inp_RCV!$D$9:$D$25),"-")</f>
        <v>6247.2920706035984</v>
      </c>
    </row>
    <row r="36" spans="1:6" ht="16.5" customHeight="1">
      <c r="A36" s="19"/>
      <c r="B36" s="54" t="s">
        <v>87</v>
      </c>
      <c r="C36" s="22" t="s">
        <v>159</v>
      </c>
      <c r="D36" s="20"/>
      <c r="E36" s="14"/>
      <c r="F36" s="28">
        <f>IFERROR(_xlfn.XLOOKUP(B36,Inp_RCV!$B$9:$B$25,Inp_RCV!$D$9:$D$25),"-")</f>
        <v>10412.355901856205</v>
      </c>
    </row>
    <row r="37" spans="1:6" ht="16.5" customHeight="1">
      <c r="A37" s="19" t="s">
        <v>88</v>
      </c>
      <c r="B37" s="54" t="s">
        <v>107</v>
      </c>
      <c r="C37" s="22" t="s">
        <v>159</v>
      </c>
      <c r="D37" s="20"/>
      <c r="E37" s="14"/>
      <c r="F37" s="28">
        <f>IFERROR(_xlfn.XLOOKUP(B37,Inp_RCV!$B$9:$B$25,Inp_RCV!$D$9:$D$25),"-")</f>
        <v>11271.149017529133</v>
      </c>
    </row>
    <row r="38" spans="1:6" ht="16.5" customHeight="1">
      <c r="A38" s="19"/>
      <c r="B38" s="54" t="s">
        <v>89</v>
      </c>
      <c r="C38" s="22" t="s">
        <v>159</v>
      </c>
      <c r="D38" s="20"/>
      <c r="E38" s="14"/>
      <c r="F38" s="28">
        <f>IFERROR(_xlfn.XLOOKUP(B38,Inp_RCV!$B$9:$B$25,Inp_RCV!$D$9:$D$25),"-")</f>
        <v>3498.0627709236319</v>
      </c>
    </row>
    <row r="39" spans="1:6" ht="16.5" customHeight="1">
      <c r="A39" s="19"/>
      <c r="B39" s="54" t="s">
        <v>90</v>
      </c>
      <c r="C39" s="22" t="s">
        <v>159</v>
      </c>
      <c r="D39" s="20"/>
      <c r="E39" s="14"/>
      <c r="F39" s="28">
        <f>IFERROR(_xlfn.XLOOKUP(B39,Inp_RCV!$B$9:$B$25,Inp_RCV!$D$9:$D$25),"-")</f>
        <v>6394.5434127767921</v>
      </c>
    </row>
    <row r="40" spans="1:6" ht="16.5" customHeight="1">
      <c r="A40" s="19"/>
      <c r="B40" s="54" t="s">
        <v>81</v>
      </c>
      <c r="C40" s="22" t="s">
        <v>159</v>
      </c>
      <c r="D40" s="20"/>
      <c r="E40" s="14"/>
      <c r="F40" s="28">
        <f>IFERROR(_xlfn.XLOOKUP(B40,Inp_RCV!$B$9:$B$25,Inp_RCV!$D$9:$D$25),"-")</f>
        <v>5315.3676126988594</v>
      </c>
    </row>
    <row r="41" spans="1:6" ht="16.5" customHeight="1">
      <c r="A41" s="19"/>
      <c r="B41" s="54" t="s">
        <v>82</v>
      </c>
      <c r="C41" s="22" t="s">
        <v>159</v>
      </c>
      <c r="D41" s="20"/>
      <c r="E41" s="14"/>
      <c r="F41" s="28">
        <f>IFERROR(_xlfn.XLOOKUP(B41,Inp_RCV!$B$9:$B$25,Inp_RCV!$D$9:$D$25),"-")</f>
        <v>32.077613399511165</v>
      </c>
    </row>
    <row r="42" spans="1:6" ht="16.5" customHeight="1">
      <c r="A42" s="19"/>
      <c r="B42" s="54" t="s">
        <v>91</v>
      </c>
      <c r="C42" s="22" t="s">
        <v>159</v>
      </c>
      <c r="D42" s="20"/>
      <c r="E42" s="14"/>
      <c r="F42" s="28" t="str">
        <f>IFERROR(_xlfn.XLOOKUP(B42,Inp_RCV!$B$9:$B$25,Inp_RCV!$D$9:$D$25),"-")</f>
        <v>-</v>
      </c>
    </row>
    <row r="43" spans="1:6" ht="16.5" customHeight="1">
      <c r="A43" s="19"/>
      <c r="B43" s="54" t="s">
        <v>92</v>
      </c>
      <c r="C43" s="22" t="s">
        <v>159</v>
      </c>
      <c r="D43" s="20"/>
      <c r="E43" s="14"/>
      <c r="F43" s="28" t="str">
        <f>IFERROR(_xlfn.XLOOKUP(B43,Inp_RCV!$B$9:$B$25,Inp_RCV!$D$9:$D$25),"-")</f>
        <v>-</v>
      </c>
    </row>
    <row r="44" spans="1:6" ht="16.5" customHeight="1">
      <c r="A44" s="19"/>
      <c r="B44" s="54" t="s">
        <v>93</v>
      </c>
      <c r="C44" s="22" t="s">
        <v>159</v>
      </c>
      <c r="D44" s="20"/>
      <c r="E44" s="14"/>
      <c r="F44" s="28" t="str">
        <f>IFERROR(_xlfn.XLOOKUP(B44,Inp_RCV!$B$9:$B$25,Inp_RCV!$D$9:$D$25),"-")</f>
        <v>-</v>
      </c>
    </row>
    <row r="45" spans="1:6" ht="16.5" customHeight="1">
      <c r="A45" s="19"/>
      <c r="B45" s="54" t="s">
        <v>94</v>
      </c>
      <c r="C45" s="22" t="s">
        <v>159</v>
      </c>
      <c r="D45" s="20"/>
      <c r="E45" s="14"/>
      <c r="F45" s="28" t="str">
        <f>IFERROR(_xlfn.XLOOKUP(B45,Inp_RCV!$B$9:$B$25,Inp_RCV!$D$9:$D$25),"-")</f>
        <v>-</v>
      </c>
    </row>
    <row r="46" spans="1:6" ht="16.5" customHeight="1">
      <c r="A46" s="19"/>
      <c r="B46" s="21" t="s">
        <v>95</v>
      </c>
      <c r="C46" s="22" t="s">
        <v>159</v>
      </c>
      <c r="D46" s="27"/>
      <c r="E46" s="14"/>
      <c r="F46" s="28" t="str">
        <f>IFERROR(_xlfn.XLOOKUP(B46,Inp_RCV!$B$9:$B$25,Inp_RCV!$D$9:$D$25),"-")</f>
        <v>-</v>
      </c>
    </row>
    <row r="47" spans="1:6" ht="16.5" customHeight="1">
      <c r="A47" s="14"/>
      <c r="B47" s="21" t="s">
        <v>96</v>
      </c>
      <c r="C47" s="22" t="s">
        <v>159</v>
      </c>
      <c r="D47" s="27"/>
      <c r="E47" s="14"/>
      <c r="F47" s="28" t="str">
        <f>IFERROR(_xlfn.XLOOKUP(B47,Inp_RCV!$B$9:$B$25,Inp_RCV!$D$9:$D$25),"-")</f>
        <v>-</v>
      </c>
    </row>
    <row r="48" spans="1:6" ht="20.25">
      <c r="A48" s="29"/>
      <c r="B48" s="21" t="s">
        <v>97</v>
      </c>
      <c r="C48" s="22" t="s">
        <v>159</v>
      </c>
      <c r="D48" s="27"/>
      <c r="E48" s="30"/>
      <c r="F48" s="28" t="str">
        <f>IFERROR(_xlfn.XLOOKUP(B48,Inp_RCV!$B$9:$B$25,Inp_RCV!$D$9:$D$25),"-")</f>
        <v>-</v>
      </c>
    </row>
    <row r="49" spans="1:6" ht="20.25">
      <c r="A49" s="29"/>
      <c r="B49" s="18"/>
      <c r="C49" s="18"/>
    </row>
    <row r="50" spans="1:6" ht="20.25">
      <c r="A50" s="137" t="s">
        <v>173</v>
      </c>
      <c r="B50" s="30"/>
      <c r="C50" s="30"/>
      <c r="D50" s="30"/>
      <c r="E50" s="30"/>
      <c r="F50" s="23"/>
    </row>
    <row r="51" spans="1:6" ht="20.25">
      <c r="A51" s="14"/>
      <c r="B51" s="14"/>
      <c r="C51" s="14"/>
      <c r="D51" s="14"/>
      <c r="E51" s="14"/>
      <c r="F51" s="23"/>
    </row>
    <row r="52" spans="1:6" ht="20.25">
      <c r="A52" s="14"/>
      <c r="B52" s="20" t="s">
        <v>104</v>
      </c>
      <c r="C52" s="25" t="s">
        <v>64</v>
      </c>
      <c r="D52" s="20" t="s">
        <v>105</v>
      </c>
      <c r="E52" s="14"/>
      <c r="F52" s="23"/>
    </row>
    <row r="53" spans="1:6" ht="20.25">
      <c r="A53" s="14"/>
      <c r="B53" s="54" t="s">
        <v>74</v>
      </c>
      <c r="C53" s="22" t="s">
        <v>159</v>
      </c>
      <c r="D53" s="20"/>
      <c r="E53" s="14"/>
      <c r="F53" s="28">
        <f t="shared" ref="F53:F69" si="0">SUM(F9,F31)</f>
        <v>12465.280761581369</v>
      </c>
    </row>
    <row r="54" spans="1:6" ht="20.25">
      <c r="A54" s="14"/>
      <c r="B54" s="54" t="s">
        <v>83</v>
      </c>
      <c r="C54" s="22" t="s">
        <v>159</v>
      </c>
      <c r="D54" s="20"/>
      <c r="E54" s="14"/>
      <c r="F54" s="28">
        <f t="shared" si="0"/>
        <v>6584.2101121527021</v>
      </c>
    </row>
    <row r="55" spans="1:6" ht="20.25">
      <c r="A55" s="14"/>
      <c r="B55" s="54" t="s">
        <v>84</v>
      </c>
      <c r="C55" s="22" t="s">
        <v>159</v>
      </c>
      <c r="D55" s="20"/>
      <c r="E55" s="14"/>
      <c r="F55" s="28">
        <f t="shared" si="0"/>
        <v>15439.915662169686</v>
      </c>
    </row>
    <row r="56" spans="1:6" ht="20.25">
      <c r="A56" s="14"/>
      <c r="B56" s="54" t="s">
        <v>85</v>
      </c>
      <c r="C56" s="22" t="s">
        <v>159</v>
      </c>
      <c r="D56" s="20"/>
      <c r="E56" s="14"/>
      <c r="F56" s="28">
        <f t="shared" si="0"/>
        <v>5051.2619191420717</v>
      </c>
    </row>
    <row r="57" spans="1:6" ht="20.25">
      <c r="A57" s="14"/>
      <c r="B57" s="54" t="s">
        <v>86</v>
      </c>
      <c r="C57" s="22" t="s">
        <v>159</v>
      </c>
      <c r="D57" s="20"/>
      <c r="E57" s="14"/>
      <c r="F57" s="28">
        <f t="shared" si="0"/>
        <v>8682.4484258743905</v>
      </c>
    </row>
    <row r="58" spans="1:6" ht="20.25">
      <c r="A58" s="14"/>
      <c r="B58" s="54" t="s">
        <v>87</v>
      </c>
      <c r="C58" s="22" t="s">
        <v>159</v>
      </c>
      <c r="D58" s="20"/>
      <c r="E58" s="14"/>
      <c r="F58" s="28">
        <f t="shared" si="0"/>
        <v>20979.743852987092</v>
      </c>
    </row>
    <row r="59" spans="1:6" ht="20.25">
      <c r="A59" s="19" t="s">
        <v>88</v>
      </c>
      <c r="B59" s="54" t="s">
        <v>107</v>
      </c>
      <c r="C59" s="22" t="s">
        <v>159</v>
      </c>
      <c r="D59" s="20"/>
      <c r="E59" s="14"/>
      <c r="F59" s="28">
        <f t="shared" si="0"/>
        <v>16208.612368638687</v>
      </c>
    </row>
    <row r="60" spans="1:6" ht="20.25">
      <c r="A60" s="14"/>
      <c r="B60" s="54" t="s">
        <v>89</v>
      </c>
      <c r="C60" s="22" t="s">
        <v>159</v>
      </c>
      <c r="D60" s="20"/>
      <c r="E60" s="14"/>
      <c r="F60" s="28">
        <f t="shared" si="0"/>
        <v>4857.2815028323248</v>
      </c>
    </row>
    <row r="61" spans="1:6" ht="20.25">
      <c r="A61" s="14"/>
      <c r="B61" s="54" t="s">
        <v>90</v>
      </c>
      <c r="C61" s="22" t="s">
        <v>159</v>
      </c>
      <c r="D61" s="20"/>
      <c r="E61" s="14"/>
      <c r="F61" s="28">
        <f t="shared" si="0"/>
        <v>10111.304153003763</v>
      </c>
    </row>
    <row r="62" spans="1:6" ht="20.25">
      <c r="A62" s="14"/>
      <c r="B62" s="54" t="s">
        <v>81</v>
      </c>
      <c r="C62" s="22" t="s">
        <v>159</v>
      </c>
      <c r="D62" s="20"/>
      <c r="E62" s="14"/>
      <c r="F62" s="28">
        <f t="shared" si="0"/>
        <v>8135.0918037871152</v>
      </c>
    </row>
    <row r="63" spans="1:6" ht="20.25">
      <c r="A63" s="14"/>
      <c r="B63" s="54" t="s">
        <v>82</v>
      </c>
      <c r="C63" s="22" t="s">
        <v>159</v>
      </c>
      <c r="D63" s="20"/>
      <c r="E63" s="14"/>
      <c r="F63" s="28">
        <f t="shared" si="0"/>
        <v>172.94748944671818</v>
      </c>
    </row>
    <row r="64" spans="1:6" ht="20.25">
      <c r="A64" s="14"/>
      <c r="B64" s="54" t="s">
        <v>91</v>
      </c>
      <c r="C64" s="22" t="s">
        <v>159</v>
      </c>
      <c r="D64" s="20"/>
      <c r="E64" s="14"/>
      <c r="F64" s="28">
        <f t="shared" si="0"/>
        <v>2031.9248570264297</v>
      </c>
    </row>
    <row r="65" spans="1:6" ht="20.25">
      <c r="A65" s="14"/>
      <c r="B65" s="54" t="s">
        <v>92</v>
      </c>
      <c r="C65" s="22" t="s">
        <v>159</v>
      </c>
      <c r="D65" s="20"/>
      <c r="E65" s="14"/>
      <c r="F65" s="28">
        <f t="shared" si="0"/>
        <v>696.74236851086664</v>
      </c>
    </row>
    <row r="66" spans="1:6" ht="20.25">
      <c r="A66" s="14"/>
      <c r="B66" s="54" t="s">
        <v>93</v>
      </c>
      <c r="C66" s="22" t="s">
        <v>159</v>
      </c>
      <c r="D66" s="20"/>
      <c r="E66" s="14"/>
      <c r="F66" s="28">
        <f t="shared" si="0"/>
        <v>282.60406709861837</v>
      </c>
    </row>
    <row r="67" spans="1:6" ht="20.25">
      <c r="A67" s="14"/>
      <c r="B67" s="54" t="s">
        <v>94</v>
      </c>
      <c r="C67" s="22" t="s">
        <v>159</v>
      </c>
      <c r="D67" s="20"/>
      <c r="E67" s="14"/>
      <c r="F67" s="28">
        <f t="shared" si="0"/>
        <v>1925.6126732814214</v>
      </c>
    </row>
    <row r="68" spans="1:6" ht="20.25">
      <c r="A68" s="14"/>
      <c r="B68" s="21" t="s">
        <v>95</v>
      </c>
      <c r="C68" s="22" t="s">
        <v>159</v>
      </c>
      <c r="D68" s="27"/>
      <c r="E68" s="14"/>
      <c r="F68" s="28">
        <f t="shared" si="0"/>
        <v>629.68123276017059</v>
      </c>
    </row>
    <row r="69" spans="1:6">
      <c r="B69" s="21" t="s">
        <v>96</v>
      </c>
      <c r="C69" s="22" t="s">
        <v>159</v>
      </c>
      <c r="D69" s="27"/>
      <c r="F69" s="28">
        <f t="shared" si="0"/>
        <v>352.78588459303211</v>
      </c>
    </row>
    <row r="71" spans="1:6" ht="15">
      <c r="A71" s="137" t="s">
        <v>174</v>
      </c>
    </row>
    <row r="73" spans="1:6">
      <c r="B73" s="20" t="s">
        <v>104</v>
      </c>
      <c r="C73" s="25" t="s">
        <v>64</v>
      </c>
      <c r="D73" s="20" t="s">
        <v>105</v>
      </c>
    </row>
    <row r="74" spans="1:6">
      <c r="B74" s="54" t="s">
        <v>74</v>
      </c>
      <c r="C74" s="22" t="s">
        <v>159</v>
      </c>
      <c r="D74" s="20"/>
      <c r="F74" s="31">
        <v>0.55000000000000004</v>
      </c>
    </row>
    <row r="75" spans="1:6">
      <c r="B75" s="54" t="s">
        <v>83</v>
      </c>
      <c r="C75" s="22" t="s">
        <v>159</v>
      </c>
      <c r="D75" s="20"/>
      <c r="F75" s="31">
        <v>0.55000000000000004</v>
      </c>
    </row>
    <row r="76" spans="1:6">
      <c r="B76" s="54" t="s">
        <v>84</v>
      </c>
      <c r="C76" s="22" t="s">
        <v>159</v>
      </c>
      <c r="D76" s="20"/>
      <c r="F76" s="31">
        <v>0.55000000000000004</v>
      </c>
    </row>
    <row r="77" spans="1:6">
      <c r="B77" s="54" t="s">
        <v>85</v>
      </c>
      <c r="C77" s="22" t="s">
        <v>159</v>
      </c>
      <c r="D77" s="20"/>
      <c r="F77" s="31">
        <v>0.55000000000000004</v>
      </c>
    </row>
    <row r="78" spans="1:6">
      <c r="B78" s="54" t="s">
        <v>86</v>
      </c>
      <c r="C78" s="22" t="s">
        <v>159</v>
      </c>
      <c r="D78" s="20"/>
      <c r="F78" s="31">
        <v>0.55000000000000004</v>
      </c>
    </row>
    <row r="79" spans="1:6">
      <c r="B79" s="54" t="s">
        <v>87</v>
      </c>
      <c r="C79" s="22" t="s">
        <v>159</v>
      </c>
      <c r="D79" s="20"/>
      <c r="F79" s="31">
        <v>0.55000000000000004</v>
      </c>
    </row>
    <row r="80" spans="1:6">
      <c r="A80" s="19" t="s">
        <v>88</v>
      </c>
      <c r="B80" s="54" t="s">
        <v>107</v>
      </c>
      <c r="C80" s="22" t="s">
        <v>159</v>
      </c>
      <c r="D80" s="20"/>
      <c r="F80" s="31">
        <v>0.55000000000000004</v>
      </c>
    </row>
    <row r="81" spans="1:6">
      <c r="B81" s="54" t="s">
        <v>89</v>
      </c>
      <c r="C81" s="22" t="s">
        <v>159</v>
      </c>
      <c r="D81" s="20"/>
      <c r="F81" s="31">
        <v>0.55000000000000004</v>
      </c>
    </row>
    <row r="82" spans="1:6">
      <c r="B82" s="54" t="s">
        <v>90</v>
      </c>
      <c r="C82" s="22" t="s">
        <v>159</v>
      </c>
      <c r="D82" s="20"/>
      <c r="F82" s="31">
        <v>0.55000000000000004</v>
      </c>
    </row>
    <row r="83" spans="1:6">
      <c r="B83" s="54" t="s">
        <v>81</v>
      </c>
      <c r="C83" s="22" t="s">
        <v>159</v>
      </c>
      <c r="D83" s="20"/>
      <c r="F83" s="31">
        <v>0.55000000000000004</v>
      </c>
    </row>
    <row r="84" spans="1:6">
      <c r="B84" s="54" t="s">
        <v>82</v>
      </c>
      <c r="C84" s="22" t="s">
        <v>159</v>
      </c>
      <c r="D84" s="20"/>
      <c r="F84" s="31">
        <v>0.55000000000000004</v>
      </c>
    </row>
    <row r="85" spans="1:6">
      <c r="B85" s="54" t="s">
        <v>91</v>
      </c>
      <c r="C85" s="22" t="s">
        <v>159</v>
      </c>
      <c r="D85" s="20"/>
      <c r="F85" s="31">
        <v>0.55000000000000004</v>
      </c>
    </row>
    <row r="86" spans="1:6">
      <c r="B86" s="54" t="s">
        <v>92</v>
      </c>
      <c r="C86" s="22" t="s">
        <v>159</v>
      </c>
      <c r="D86" s="20"/>
      <c r="F86" s="31">
        <v>0.55000000000000004</v>
      </c>
    </row>
    <row r="87" spans="1:6">
      <c r="B87" s="54" t="s">
        <v>93</v>
      </c>
      <c r="C87" s="22" t="s">
        <v>159</v>
      </c>
      <c r="D87" s="20"/>
      <c r="F87" s="31">
        <v>0.55000000000000004</v>
      </c>
    </row>
    <row r="88" spans="1:6">
      <c r="B88" s="54" t="s">
        <v>94</v>
      </c>
      <c r="C88" s="22" t="s">
        <v>159</v>
      </c>
      <c r="D88" s="20"/>
      <c r="F88" s="31">
        <v>0.55000000000000004</v>
      </c>
    </row>
    <row r="89" spans="1:6">
      <c r="B89" s="21" t="s">
        <v>95</v>
      </c>
      <c r="C89" s="22" t="s">
        <v>159</v>
      </c>
      <c r="D89" s="27"/>
      <c r="F89" s="31">
        <v>0.55000000000000004</v>
      </c>
    </row>
    <row r="90" spans="1:6">
      <c r="B90" s="21" t="s">
        <v>96</v>
      </c>
      <c r="C90" s="22" t="s">
        <v>159</v>
      </c>
      <c r="D90" s="27"/>
      <c r="F90" s="31">
        <v>0.55000000000000004</v>
      </c>
    </row>
    <row r="92" spans="1:6" ht="15">
      <c r="A92" s="137" t="s">
        <v>175</v>
      </c>
    </row>
    <row r="94" spans="1:6">
      <c r="B94" s="20" t="s">
        <v>104</v>
      </c>
      <c r="C94" s="25" t="s">
        <v>64</v>
      </c>
      <c r="D94" s="20" t="s">
        <v>105</v>
      </c>
    </row>
    <row r="95" spans="1:6">
      <c r="B95" s="54" t="s">
        <v>74</v>
      </c>
      <c r="C95" s="22" t="s">
        <v>159</v>
      </c>
      <c r="D95" s="20"/>
      <c r="F95" s="32">
        <f t="shared" ref="F95:F111" si="1">F9*(1-F74)</f>
        <v>2408.5272906266705</v>
      </c>
    </row>
    <row r="96" spans="1:6">
      <c r="B96" s="54" t="s">
        <v>83</v>
      </c>
      <c r="C96" s="22" t="s">
        <v>159</v>
      </c>
      <c r="D96" s="20"/>
      <c r="F96" s="32">
        <f t="shared" si="1"/>
        <v>1401.602292975454</v>
      </c>
    </row>
    <row r="97" spans="1:6">
      <c r="B97" s="54" t="s">
        <v>84</v>
      </c>
      <c r="C97" s="22" t="s">
        <v>159</v>
      </c>
      <c r="D97" s="20"/>
      <c r="F97" s="32">
        <f t="shared" si="1"/>
        <v>3101.3333868027389</v>
      </c>
    </row>
    <row r="98" spans="1:6">
      <c r="B98" s="54" t="s">
        <v>85</v>
      </c>
      <c r="C98" s="22" t="s">
        <v>159</v>
      </c>
      <c r="D98" s="20"/>
      <c r="F98" s="32">
        <f t="shared" si="1"/>
        <v>1035.8789675397575</v>
      </c>
    </row>
    <row r="99" spans="1:6">
      <c r="B99" s="54" t="s">
        <v>86</v>
      </c>
      <c r="C99" s="22" t="s">
        <v>159</v>
      </c>
      <c r="D99" s="20"/>
      <c r="F99" s="32">
        <f t="shared" si="1"/>
        <v>1095.8203598718567</v>
      </c>
    </row>
    <row r="100" spans="1:6">
      <c r="B100" s="54" t="s">
        <v>87</v>
      </c>
      <c r="C100" s="22" t="s">
        <v>159</v>
      </c>
      <c r="D100" s="20"/>
      <c r="F100" s="32">
        <f t="shared" si="1"/>
        <v>4755.3245780088982</v>
      </c>
    </row>
    <row r="101" spans="1:6">
      <c r="A101" s="19" t="s">
        <v>88</v>
      </c>
      <c r="B101" s="54" t="s">
        <v>107</v>
      </c>
      <c r="C101" s="22" t="s">
        <v>159</v>
      </c>
      <c r="D101" s="20"/>
      <c r="F101" s="32">
        <f t="shared" si="1"/>
        <v>2221.8585079992995</v>
      </c>
    </row>
    <row r="102" spans="1:6">
      <c r="B102" s="54" t="s">
        <v>89</v>
      </c>
      <c r="C102" s="22" t="s">
        <v>159</v>
      </c>
      <c r="D102" s="20"/>
      <c r="F102" s="32">
        <f t="shared" si="1"/>
        <v>611.6484293589117</v>
      </c>
    </row>
    <row r="103" spans="1:6">
      <c r="B103" s="54" t="s">
        <v>90</v>
      </c>
      <c r="C103" s="22" t="s">
        <v>159</v>
      </c>
      <c r="D103" s="20"/>
      <c r="F103" s="32">
        <f t="shared" si="1"/>
        <v>1672.542333102137</v>
      </c>
    </row>
    <row r="104" spans="1:6">
      <c r="B104" s="54" t="s">
        <v>81</v>
      </c>
      <c r="C104" s="22" t="s">
        <v>159</v>
      </c>
      <c r="D104" s="20"/>
      <c r="F104" s="32">
        <f t="shared" si="1"/>
        <v>1268.875885989715</v>
      </c>
    </row>
    <row r="105" spans="1:6">
      <c r="B105" s="54" t="s">
        <v>82</v>
      </c>
      <c r="C105" s="22" t="s">
        <v>159</v>
      </c>
      <c r="D105" s="20"/>
      <c r="F105" s="32">
        <f t="shared" si="1"/>
        <v>63.391444221243148</v>
      </c>
    </row>
    <row r="106" spans="1:6">
      <c r="B106" s="54" t="s">
        <v>91</v>
      </c>
      <c r="C106" s="22" t="s">
        <v>159</v>
      </c>
      <c r="D106" s="20"/>
      <c r="F106" s="32">
        <f t="shared" si="1"/>
        <v>914.36618566189327</v>
      </c>
    </row>
    <row r="107" spans="1:6">
      <c r="B107" s="54" t="s">
        <v>92</v>
      </c>
      <c r="C107" s="22" t="s">
        <v>159</v>
      </c>
      <c r="D107" s="20"/>
      <c r="F107" s="32">
        <f t="shared" si="1"/>
        <v>313.53406582988998</v>
      </c>
    </row>
    <row r="108" spans="1:6">
      <c r="B108" s="54" t="s">
        <v>93</v>
      </c>
      <c r="C108" s="22" t="s">
        <v>159</v>
      </c>
      <c r="D108" s="20"/>
      <c r="F108" s="32">
        <f t="shared" si="1"/>
        <v>127.17183019437826</v>
      </c>
    </row>
    <row r="109" spans="1:6">
      <c r="B109" s="54" t="s">
        <v>94</v>
      </c>
      <c r="C109" s="22" t="s">
        <v>159</v>
      </c>
      <c r="D109" s="20"/>
      <c r="F109" s="32">
        <f t="shared" si="1"/>
        <v>866.52570297663954</v>
      </c>
    </row>
    <row r="110" spans="1:6">
      <c r="B110" s="21" t="s">
        <v>95</v>
      </c>
      <c r="C110" s="22" t="s">
        <v>159</v>
      </c>
      <c r="D110" s="27" t="s">
        <v>160</v>
      </c>
      <c r="F110" s="32">
        <f t="shared" si="1"/>
        <v>283.35655474207675</v>
      </c>
    </row>
    <row r="111" spans="1:6">
      <c r="B111" s="21" t="s">
        <v>96</v>
      </c>
      <c r="C111" s="22" t="s">
        <v>159</v>
      </c>
      <c r="D111" s="27" t="s">
        <v>160</v>
      </c>
      <c r="F111" s="32">
        <f t="shared" si="1"/>
        <v>158.75364806686443</v>
      </c>
    </row>
    <row r="112" spans="1:6">
      <c r="F112" s="33"/>
    </row>
    <row r="113" spans="1:6" ht="15">
      <c r="A113" s="137" t="s">
        <v>176</v>
      </c>
      <c r="F113" s="33"/>
    </row>
    <row r="114" spans="1:6">
      <c r="F114" s="33"/>
    </row>
    <row r="115" spans="1:6">
      <c r="B115" s="20" t="s">
        <v>104</v>
      </c>
      <c r="C115" s="25" t="s">
        <v>64</v>
      </c>
      <c r="D115" s="20" t="s">
        <v>105</v>
      </c>
      <c r="F115" s="33"/>
    </row>
    <row r="116" spans="1:6">
      <c r="B116" s="54" t="s">
        <v>74</v>
      </c>
      <c r="C116" s="22" t="s">
        <v>159</v>
      </c>
      <c r="D116" s="20"/>
      <c r="F116" s="32">
        <f>IFERROR(F31*(1-F74),"-")</f>
        <v>3200.8490520849455</v>
      </c>
    </row>
    <row r="117" spans="1:6">
      <c r="B117" s="54" t="s">
        <v>83</v>
      </c>
      <c r="C117" s="22" t="s">
        <v>159</v>
      </c>
      <c r="D117" s="20"/>
      <c r="F117" s="32">
        <f t="shared" ref="F117:F132" si="2">IFERROR(F32*(1-F75),"-")</f>
        <v>1561.2922574932618</v>
      </c>
    </row>
    <row r="118" spans="1:6">
      <c r="B118" s="54" t="s">
        <v>84</v>
      </c>
      <c r="C118" s="22" t="s">
        <v>159</v>
      </c>
      <c r="D118" s="20"/>
      <c r="F118" s="32">
        <f t="shared" si="2"/>
        <v>3846.6286611736195</v>
      </c>
    </row>
    <row r="119" spans="1:6">
      <c r="B119" s="54" t="s">
        <v>85</v>
      </c>
      <c r="C119" s="22" t="s">
        <v>159</v>
      </c>
      <c r="D119" s="20"/>
      <c r="F119" s="32">
        <f t="shared" si="2"/>
        <v>1237.1888960741746</v>
      </c>
    </row>
    <row r="120" spans="1:6">
      <c r="B120" s="54" t="s">
        <v>86</v>
      </c>
      <c r="C120" s="22" t="s">
        <v>159</v>
      </c>
      <c r="D120" s="20"/>
      <c r="F120" s="32">
        <f t="shared" si="2"/>
        <v>2811.2814317716188</v>
      </c>
    </row>
    <row r="121" spans="1:6">
      <c r="B121" s="54" t="s">
        <v>87</v>
      </c>
      <c r="C121" s="22" t="s">
        <v>159</v>
      </c>
      <c r="D121" s="20"/>
      <c r="F121" s="32">
        <f t="shared" si="2"/>
        <v>4685.5601558352919</v>
      </c>
    </row>
    <row r="122" spans="1:6">
      <c r="A122" s="19" t="s">
        <v>88</v>
      </c>
      <c r="B122" s="54" t="s">
        <v>107</v>
      </c>
      <c r="C122" s="22" t="s">
        <v>159</v>
      </c>
      <c r="D122" s="20"/>
      <c r="F122" s="32">
        <f t="shared" si="2"/>
        <v>5072.0170578881089</v>
      </c>
    </row>
    <row r="123" spans="1:6">
      <c r="B123" s="54" t="s">
        <v>89</v>
      </c>
      <c r="C123" s="22" t="s">
        <v>159</v>
      </c>
      <c r="D123" s="20"/>
      <c r="F123" s="32">
        <f t="shared" si="2"/>
        <v>1574.1282469156342</v>
      </c>
    </row>
    <row r="124" spans="1:6">
      <c r="B124" s="54" t="s">
        <v>90</v>
      </c>
      <c r="C124" s="22" t="s">
        <v>159</v>
      </c>
      <c r="D124" s="20"/>
      <c r="F124" s="32">
        <f t="shared" si="2"/>
        <v>2877.544535749556</v>
      </c>
    </row>
    <row r="125" spans="1:6">
      <c r="B125" s="54" t="s">
        <v>81</v>
      </c>
      <c r="C125" s="22" t="s">
        <v>159</v>
      </c>
      <c r="D125" s="20"/>
      <c r="F125" s="32">
        <f t="shared" si="2"/>
        <v>2391.9154257144864</v>
      </c>
    </row>
    <row r="126" spans="1:6">
      <c r="B126" s="54" t="s">
        <v>82</v>
      </c>
      <c r="C126" s="22" t="s">
        <v>159</v>
      </c>
      <c r="D126" s="20"/>
      <c r="F126" s="32">
        <f t="shared" si="2"/>
        <v>14.434926029780023</v>
      </c>
    </row>
    <row r="127" spans="1:6">
      <c r="B127" s="54" t="s">
        <v>91</v>
      </c>
      <c r="C127" s="22" t="s">
        <v>159</v>
      </c>
      <c r="D127" s="20"/>
      <c r="F127" s="32" t="str">
        <f t="shared" si="2"/>
        <v>-</v>
      </c>
    </row>
    <row r="128" spans="1:6">
      <c r="B128" s="54" t="s">
        <v>92</v>
      </c>
      <c r="C128" s="22" t="s">
        <v>159</v>
      </c>
      <c r="D128" s="20"/>
      <c r="F128" s="32" t="str">
        <f t="shared" si="2"/>
        <v>-</v>
      </c>
    </row>
    <row r="129" spans="1:6">
      <c r="B129" s="54" t="s">
        <v>93</v>
      </c>
      <c r="C129" s="22" t="s">
        <v>159</v>
      </c>
      <c r="D129" s="20"/>
      <c r="F129" s="32" t="str">
        <f t="shared" si="2"/>
        <v>-</v>
      </c>
    </row>
    <row r="130" spans="1:6">
      <c r="B130" s="54" t="s">
        <v>94</v>
      </c>
      <c r="C130" s="22" t="s">
        <v>159</v>
      </c>
      <c r="D130" s="20"/>
      <c r="F130" s="32" t="str">
        <f t="shared" si="2"/>
        <v>-</v>
      </c>
    </row>
    <row r="131" spans="1:6">
      <c r="B131" s="21" t="s">
        <v>95</v>
      </c>
      <c r="C131" s="22" t="s">
        <v>159</v>
      </c>
      <c r="D131" s="27" t="s">
        <v>160</v>
      </c>
      <c r="F131" s="32" t="str">
        <f t="shared" si="2"/>
        <v>-</v>
      </c>
    </row>
    <row r="132" spans="1:6">
      <c r="B132" s="21" t="s">
        <v>96</v>
      </c>
      <c r="C132" s="22" t="s">
        <v>159</v>
      </c>
      <c r="D132" s="27" t="s">
        <v>160</v>
      </c>
      <c r="F132" s="32" t="str">
        <f t="shared" si="2"/>
        <v>-</v>
      </c>
    </row>
    <row r="133" spans="1:6">
      <c r="F133" s="33"/>
    </row>
    <row r="134" spans="1:6" ht="15">
      <c r="A134" s="137" t="s">
        <v>177</v>
      </c>
      <c r="F134" s="33"/>
    </row>
    <row r="135" spans="1:6">
      <c r="F135" s="33"/>
    </row>
    <row r="136" spans="1:6">
      <c r="B136" s="20" t="s">
        <v>104</v>
      </c>
      <c r="C136" s="25" t="s">
        <v>64</v>
      </c>
      <c r="D136" s="20" t="s">
        <v>105</v>
      </c>
      <c r="F136" s="33"/>
    </row>
    <row r="137" spans="1:6">
      <c r="B137" s="54" t="s">
        <v>74</v>
      </c>
      <c r="C137" s="22" t="s">
        <v>159</v>
      </c>
      <c r="D137" s="20"/>
      <c r="F137" s="32">
        <f>F53*(1-F74)</f>
        <v>5609.3763427116155</v>
      </c>
    </row>
    <row r="138" spans="1:6">
      <c r="B138" s="54" t="s">
        <v>83</v>
      </c>
      <c r="C138" s="22" t="s">
        <v>159</v>
      </c>
      <c r="D138" s="20"/>
      <c r="F138" s="32">
        <f t="shared" ref="F138:F153" si="3">F54*(1-F75)</f>
        <v>2962.8945504687158</v>
      </c>
    </row>
    <row r="139" spans="1:6">
      <c r="B139" s="54" t="s">
        <v>84</v>
      </c>
      <c r="C139" s="22" t="s">
        <v>159</v>
      </c>
      <c r="D139" s="20"/>
      <c r="F139" s="32">
        <f t="shared" si="3"/>
        <v>6947.962047976358</v>
      </c>
    </row>
    <row r="140" spans="1:6">
      <c r="B140" s="54" t="s">
        <v>85</v>
      </c>
      <c r="C140" s="22" t="s">
        <v>159</v>
      </c>
      <c r="D140" s="20"/>
      <c r="F140" s="32">
        <f t="shared" si="3"/>
        <v>2273.0678636139319</v>
      </c>
    </row>
    <row r="141" spans="1:6">
      <c r="B141" s="54" t="s">
        <v>86</v>
      </c>
      <c r="C141" s="22" t="s">
        <v>159</v>
      </c>
      <c r="D141" s="20"/>
      <c r="F141" s="32">
        <f t="shared" si="3"/>
        <v>3907.1017916434753</v>
      </c>
    </row>
    <row r="142" spans="1:6">
      <c r="B142" s="54" t="s">
        <v>87</v>
      </c>
      <c r="C142" s="22" t="s">
        <v>159</v>
      </c>
      <c r="D142" s="20"/>
      <c r="F142" s="32">
        <f t="shared" si="3"/>
        <v>9440.8847338441901</v>
      </c>
    </row>
    <row r="143" spans="1:6">
      <c r="A143" s="19" t="s">
        <v>88</v>
      </c>
      <c r="B143" s="54" t="s">
        <v>107</v>
      </c>
      <c r="C143" s="22" t="s">
        <v>159</v>
      </c>
      <c r="D143" s="20"/>
      <c r="F143" s="32">
        <f t="shared" si="3"/>
        <v>7293.8755658874088</v>
      </c>
    </row>
    <row r="144" spans="1:6">
      <c r="B144" s="54" t="s">
        <v>89</v>
      </c>
      <c r="C144" s="22" t="s">
        <v>159</v>
      </c>
      <c r="D144" s="20"/>
      <c r="F144" s="32">
        <f t="shared" si="3"/>
        <v>2185.7766762745459</v>
      </c>
    </row>
    <row r="145" spans="1:6">
      <c r="B145" s="54" t="s">
        <v>90</v>
      </c>
      <c r="C145" s="22" t="s">
        <v>159</v>
      </c>
      <c r="D145" s="20"/>
      <c r="F145" s="32">
        <f t="shared" si="3"/>
        <v>4550.086868851693</v>
      </c>
    </row>
    <row r="146" spans="1:6">
      <c r="B146" s="54" t="s">
        <v>81</v>
      </c>
      <c r="C146" s="22" t="s">
        <v>159</v>
      </c>
      <c r="D146" s="20"/>
      <c r="F146" s="32">
        <f t="shared" si="3"/>
        <v>3660.7913117042017</v>
      </c>
    </row>
    <row r="147" spans="1:6">
      <c r="B147" s="54" t="s">
        <v>82</v>
      </c>
      <c r="C147" s="22" t="s">
        <v>159</v>
      </c>
      <c r="D147" s="20"/>
      <c r="F147" s="32">
        <f t="shared" si="3"/>
        <v>77.826370251023178</v>
      </c>
    </row>
    <row r="148" spans="1:6">
      <c r="B148" s="54" t="s">
        <v>91</v>
      </c>
      <c r="C148" s="22" t="s">
        <v>159</v>
      </c>
      <c r="D148" s="20"/>
      <c r="F148" s="32">
        <f t="shared" si="3"/>
        <v>914.36618566189327</v>
      </c>
    </row>
    <row r="149" spans="1:6">
      <c r="B149" s="54" t="s">
        <v>92</v>
      </c>
      <c r="C149" s="22" t="s">
        <v>159</v>
      </c>
      <c r="D149" s="20"/>
      <c r="F149" s="32">
        <f t="shared" si="3"/>
        <v>313.53406582988998</v>
      </c>
    </row>
    <row r="150" spans="1:6">
      <c r="B150" s="54" t="s">
        <v>93</v>
      </c>
      <c r="C150" s="22" t="s">
        <v>159</v>
      </c>
      <c r="D150" s="20"/>
      <c r="F150" s="32">
        <f t="shared" si="3"/>
        <v>127.17183019437826</v>
      </c>
    </row>
    <row r="151" spans="1:6">
      <c r="B151" s="54" t="s">
        <v>94</v>
      </c>
      <c r="C151" s="22" t="s">
        <v>159</v>
      </c>
      <c r="D151" s="20"/>
      <c r="F151" s="32">
        <f t="shared" si="3"/>
        <v>866.52570297663954</v>
      </c>
    </row>
    <row r="152" spans="1:6">
      <c r="B152" s="21" t="s">
        <v>95</v>
      </c>
      <c r="C152" s="22" t="s">
        <v>159</v>
      </c>
      <c r="D152" s="27" t="s">
        <v>160</v>
      </c>
      <c r="F152" s="32">
        <f t="shared" si="3"/>
        <v>283.35655474207675</v>
      </c>
    </row>
    <row r="153" spans="1:6">
      <c r="B153" s="21" t="s">
        <v>96</v>
      </c>
      <c r="C153" s="22" t="s">
        <v>159</v>
      </c>
      <c r="D153" s="27" t="s">
        <v>160</v>
      </c>
      <c r="F153" s="32">
        <f t="shared" si="3"/>
        <v>158.75364806686443</v>
      </c>
    </row>
    <row r="155" spans="1:6" ht="15">
      <c r="A155" s="137" t="s">
        <v>178</v>
      </c>
    </row>
    <row r="157" spans="1:6">
      <c r="B157" s="20" t="s">
        <v>104</v>
      </c>
      <c r="C157" s="25" t="s">
        <v>64</v>
      </c>
      <c r="D157" s="20" t="s">
        <v>105</v>
      </c>
    </row>
    <row r="158" spans="1:6">
      <c r="B158" s="54" t="s">
        <v>74</v>
      </c>
      <c r="C158" s="22" t="s">
        <v>106</v>
      </c>
      <c r="D158" s="20"/>
      <c r="F158" s="34">
        <v>1</v>
      </c>
    </row>
    <row r="159" spans="1:6">
      <c r="B159" s="54" t="s">
        <v>83</v>
      </c>
      <c r="C159" s="22" t="s">
        <v>106</v>
      </c>
      <c r="D159" s="20"/>
      <c r="F159" s="34">
        <v>1</v>
      </c>
    </row>
    <row r="160" spans="1:6">
      <c r="B160" s="54" t="s">
        <v>84</v>
      </c>
      <c r="C160" s="22" t="s">
        <v>106</v>
      </c>
      <c r="D160" s="20"/>
      <c r="F160" s="34">
        <v>1</v>
      </c>
    </row>
    <row r="161" spans="1:6">
      <c r="B161" s="54" t="s">
        <v>85</v>
      </c>
      <c r="C161" s="22" t="s">
        <v>106</v>
      </c>
      <c r="D161" s="20"/>
      <c r="F161" s="34">
        <v>1</v>
      </c>
    </row>
    <row r="162" spans="1:6">
      <c r="B162" s="54" t="s">
        <v>86</v>
      </c>
      <c r="C162" s="22" t="s">
        <v>106</v>
      </c>
      <c r="D162" s="20"/>
      <c r="F162" s="34">
        <v>1</v>
      </c>
    </row>
    <row r="163" spans="1:6">
      <c r="B163" s="54" t="s">
        <v>87</v>
      </c>
      <c r="C163" s="22" t="s">
        <v>106</v>
      </c>
      <c r="D163" s="20"/>
      <c r="F163" s="34">
        <v>1</v>
      </c>
    </row>
    <row r="164" spans="1:6">
      <c r="A164" s="19" t="s">
        <v>88</v>
      </c>
      <c r="B164" s="54" t="s">
        <v>107</v>
      </c>
      <c r="C164" s="22" t="s">
        <v>106</v>
      </c>
      <c r="D164" s="20"/>
      <c r="F164" s="34">
        <v>1</v>
      </c>
    </row>
    <row r="165" spans="1:6">
      <c r="B165" s="54" t="s">
        <v>89</v>
      </c>
      <c r="C165" s="22" t="s">
        <v>106</v>
      </c>
      <c r="D165" s="20"/>
      <c r="F165" s="34">
        <v>1</v>
      </c>
    </row>
    <row r="166" spans="1:6">
      <c r="B166" s="54" t="s">
        <v>90</v>
      </c>
      <c r="C166" s="22" t="s">
        <v>106</v>
      </c>
      <c r="D166" s="20"/>
      <c r="F166" s="34">
        <v>1</v>
      </c>
    </row>
    <row r="167" spans="1:6">
      <c r="B167" s="54" t="s">
        <v>81</v>
      </c>
      <c r="C167" s="22" t="s">
        <v>106</v>
      </c>
      <c r="D167" s="20"/>
      <c r="F167" s="34">
        <v>1</v>
      </c>
    </row>
    <row r="168" spans="1:6">
      <c r="B168" s="54" t="s">
        <v>82</v>
      </c>
      <c r="C168" s="22" t="s">
        <v>106</v>
      </c>
      <c r="D168" s="20"/>
      <c r="F168" s="34">
        <v>1</v>
      </c>
    </row>
    <row r="169" spans="1:6">
      <c r="B169" s="54" t="s">
        <v>91</v>
      </c>
      <c r="C169" s="22" t="s">
        <v>106</v>
      </c>
      <c r="D169" s="20"/>
      <c r="F169" s="34">
        <v>1</v>
      </c>
    </row>
    <row r="170" spans="1:6">
      <c r="B170" s="54" t="s">
        <v>92</v>
      </c>
      <c r="C170" s="22" t="s">
        <v>106</v>
      </c>
      <c r="D170" s="20"/>
      <c r="F170" s="34">
        <v>1</v>
      </c>
    </row>
    <row r="171" spans="1:6">
      <c r="B171" s="54" t="s">
        <v>93</v>
      </c>
      <c r="C171" s="22" t="s">
        <v>106</v>
      </c>
      <c r="D171" s="20"/>
      <c r="F171" s="34">
        <v>1</v>
      </c>
    </row>
    <row r="172" spans="1:6">
      <c r="B172" s="54" t="s">
        <v>94</v>
      </c>
      <c r="C172" s="22" t="s">
        <v>106</v>
      </c>
      <c r="D172" s="20"/>
      <c r="F172" s="34">
        <v>1</v>
      </c>
    </row>
    <row r="173" spans="1:6">
      <c r="B173" s="21" t="s">
        <v>95</v>
      </c>
      <c r="C173" s="22" t="s">
        <v>106</v>
      </c>
      <c r="D173" s="27" t="s">
        <v>160</v>
      </c>
      <c r="F173" s="34">
        <v>1</v>
      </c>
    </row>
    <row r="174" spans="1:6">
      <c r="B174" s="21" t="s">
        <v>96</v>
      </c>
      <c r="C174" s="22" t="s">
        <v>106</v>
      </c>
      <c r="D174" s="27" t="s">
        <v>160</v>
      </c>
      <c r="F174" s="34">
        <v>1</v>
      </c>
    </row>
    <row r="176" spans="1:6" ht="15">
      <c r="A176" s="137" t="s">
        <v>179</v>
      </c>
    </row>
    <row r="178" spans="1:6">
      <c r="B178" s="20" t="s">
        <v>104</v>
      </c>
      <c r="C178" s="25" t="s">
        <v>64</v>
      </c>
      <c r="D178" s="20" t="s">
        <v>105</v>
      </c>
    </row>
    <row r="179" spans="1:6">
      <c r="B179" s="54" t="s">
        <v>74</v>
      </c>
      <c r="C179" s="22" t="s">
        <v>159</v>
      </c>
      <c r="D179" s="20"/>
      <c r="F179" s="35">
        <f>F95*F158</f>
        <v>2408.5272906266705</v>
      </c>
    </row>
    <row r="180" spans="1:6">
      <c r="B180" s="54" t="s">
        <v>83</v>
      </c>
      <c r="C180" s="22" t="s">
        <v>159</v>
      </c>
      <c r="D180" s="20"/>
      <c r="F180" s="35">
        <f t="shared" ref="F180:F195" si="4">F96*F159</f>
        <v>1401.602292975454</v>
      </c>
    </row>
    <row r="181" spans="1:6">
      <c r="B181" s="54" t="s">
        <v>84</v>
      </c>
      <c r="C181" s="22" t="s">
        <v>159</v>
      </c>
      <c r="D181" s="20"/>
      <c r="F181" s="35">
        <f t="shared" si="4"/>
        <v>3101.3333868027389</v>
      </c>
    </row>
    <row r="182" spans="1:6">
      <c r="B182" s="54" t="s">
        <v>85</v>
      </c>
      <c r="C182" s="22" t="s">
        <v>159</v>
      </c>
      <c r="D182" s="20"/>
      <c r="F182" s="35">
        <f t="shared" si="4"/>
        <v>1035.8789675397575</v>
      </c>
    </row>
    <row r="183" spans="1:6">
      <c r="B183" s="54" t="s">
        <v>86</v>
      </c>
      <c r="C183" s="22" t="s">
        <v>159</v>
      </c>
      <c r="D183" s="20"/>
      <c r="F183" s="35">
        <f t="shared" si="4"/>
        <v>1095.8203598718567</v>
      </c>
    </row>
    <row r="184" spans="1:6">
      <c r="B184" s="54" t="s">
        <v>87</v>
      </c>
      <c r="C184" s="22" t="s">
        <v>159</v>
      </c>
      <c r="D184" s="20"/>
      <c r="F184" s="35">
        <f t="shared" si="4"/>
        <v>4755.3245780088982</v>
      </c>
    </row>
    <row r="185" spans="1:6">
      <c r="A185" s="19" t="s">
        <v>88</v>
      </c>
      <c r="B185" s="54" t="s">
        <v>107</v>
      </c>
      <c r="C185" s="22" t="s">
        <v>159</v>
      </c>
      <c r="D185" s="20"/>
      <c r="F185" s="35">
        <f t="shared" si="4"/>
        <v>2221.8585079992995</v>
      </c>
    </row>
    <row r="186" spans="1:6">
      <c r="B186" s="54" t="s">
        <v>89</v>
      </c>
      <c r="C186" s="22" t="s">
        <v>159</v>
      </c>
      <c r="D186" s="20"/>
      <c r="F186" s="35">
        <f t="shared" si="4"/>
        <v>611.6484293589117</v>
      </c>
    </row>
    <row r="187" spans="1:6">
      <c r="B187" s="54" t="s">
        <v>90</v>
      </c>
      <c r="C187" s="22" t="s">
        <v>159</v>
      </c>
      <c r="D187" s="20"/>
      <c r="F187" s="35">
        <f t="shared" si="4"/>
        <v>1672.542333102137</v>
      </c>
    </row>
    <row r="188" spans="1:6">
      <c r="B188" s="54" t="s">
        <v>81</v>
      </c>
      <c r="C188" s="22" t="s">
        <v>159</v>
      </c>
      <c r="D188" s="20"/>
      <c r="F188" s="35">
        <f t="shared" si="4"/>
        <v>1268.875885989715</v>
      </c>
    </row>
    <row r="189" spans="1:6">
      <c r="B189" s="54" t="s">
        <v>82</v>
      </c>
      <c r="C189" s="22" t="s">
        <v>159</v>
      </c>
      <c r="D189" s="20"/>
      <c r="F189" s="35">
        <f t="shared" si="4"/>
        <v>63.391444221243148</v>
      </c>
    </row>
    <row r="190" spans="1:6">
      <c r="B190" s="54" t="s">
        <v>91</v>
      </c>
      <c r="C190" s="22" t="s">
        <v>159</v>
      </c>
      <c r="D190" s="20"/>
      <c r="F190" s="35">
        <f t="shared" si="4"/>
        <v>914.36618566189327</v>
      </c>
    </row>
    <row r="191" spans="1:6">
      <c r="B191" s="54" t="s">
        <v>92</v>
      </c>
      <c r="C191" s="22" t="s">
        <v>159</v>
      </c>
      <c r="D191" s="20"/>
      <c r="F191" s="35">
        <f t="shared" si="4"/>
        <v>313.53406582988998</v>
      </c>
    </row>
    <row r="192" spans="1:6">
      <c r="B192" s="54" t="s">
        <v>93</v>
      </c>
      <c r="C192" s="22" t="s">
        <v>159</v>
      </c>
      <c r="D192" s="20"/>
      <c r="F192" s="35">
        <f t="shared" si="4"/>
        <v>127.17183019437826</v>
      </c>
    </row>
    <row r="193" spans="1:6">
      <c r="B193" s="54" t="s">
        <v>94</v>
      </c>
      <c r="C193" s="22" t="s">
        <v>159</v>
      </c>
      <c r="D193" s="20"/>
      <c r="F193" s="35">
        <f t="shared" si="4"/>
        <v>866.52570297663954</v>
      </c>
    </row>
    <row r="194" spans="1:6">
      <c r="B194" s="21" t="s">
        <v>95</v>
      </c>
      <c r="C194" s="22" t="s">
        <v>159</v>
      </c>
      <c r="D194" s="27" t="s">
        <v>160</v>
      </c>
      <c r="F194" s="35">
        <f t="shared" si="4"/>
        <v>283.35655474207675</v>
      </c>
    </row>
    <row r="195" spans="1:6">
      <c r="B195" s="21" t="s">
        <v>96</v>
      </c>
      <c r="C195" s="22" t="s">
        <v>159</v>
      </c>
      <c r="D195" s="27" t="s">
        <v>160</v>
      </c>
      <c r="F195" s="35">
        <f t="shared" si="4"/>
        <v>158.75364806686443</v>
      </c>
    </row>
    <row r="196" spans="1:6">
      <c r="F196" s="36"/>
    </row>
    <row r="197" spans="1:6" ht="15">
      <c r="A197" s="137" t="s">
        <v>180</v>
      </c>
      <c r="F197" s="36"/>
    </row>
    <row r="198" spans="1:6" ht="15">
      <c r="A198" s="137"/>
      <c r="F198" s="36"/>
    </row>
    <row r="199" spans="1:6">
      <c r="A199" s="19"/>
      <c r="B199" s="20" t="s">
        <v>104</v>
      </c>
      <c r="C199" s="25" t="s">
        <v>64</v>
      </c>
      <c r="D199" s="20" t="s">
        <v>105</v>
      </c>
      <c r="F199" s="36"/>
    </row>
    <row r="200" spans="1:6">
      <c r="A200" s="19"/>
      <c r="B200" s="54" t="s">
        <v>74</v>
      </c>
      <c r="C200" s="22" t="s">
        <v>159</v>
      </c>
      <c r="D200" s="20"/>
      <c r="F200" s="35">
        <f>IFERROR(F116*F158,"-")</f>
        <v>3200.8490520849455</v>
      </c>
    </row>
    <row r="201" spans="1:6">
      <c r="A201" s="19"/>
      <c r="B201" s="54" t="s">
        <v>83</v>
      </c>
      <c r="C201" s="22" t="s">
        <v>159</v>
      </c>
      <c r="D201" s="20"/>
      <c r="F201" s="35">
        <f t="shared" ref="F201:F216" si="5">IFERROR(F117*F159,"-")</f>
        <v>1561.2922574932618</v>
      </c>
    </row>
    <row r="202" spans="1:6">
      <c r="A202" s="19"/>
      <c r="B202" s="54" t="s">
        <v>84</v>
      </c>
      <c r="C202" s="22" t="s">
        <v>159</v>
      </c>
      <c r="D202" s="20"/>
      <c r="F202" s="35">
        <f t="shared" si="5"/>
        <v>3846.6286611736195</v>
      </c>
    </row>
    <row r="203" spans="1:6">
      <c r="A203" s="19"/>
      <c r="B203" s="54" t="s">
        <v>85</v>
      </c>
      <c r="C203" s="22" t="s">
        <v>159</v>
      </c>
      <c r="D203" s="20"/>
      <c r="F203" s="35">
        <f t="shared" si="5"/>
        <v>1237.1888960741746</v>
      </c>
    </row>
    <row r="204" spans="1:6">
      <c r="A204" s="19"/>
      <c r="B204" s="54" t="s">
        <v>86</v>
      </c>
      <c r="C204" s="22" t="s">
        <v>159</v>
      </c>
      <c r="D204" s="20"/>
      <c r="F204" s="35">
        <f t="shared" si="5"/>
        <v>2811.2814317716188</v>
      </c>
    </row>
    <row r="205" spans="1:6">
      <c r="A205" s="19"/>
      <c r="B205" s="54" t="s">
        <v>87</v>
      </c>
      <c r="C205" s="22" t="s">
        <v>159</v>
      </c>
      <c r="D205" s="20"/>
      <c r="F205" s="35">
        <f t="shared" si="5"/>
        <v>4685.5601558352919</v>
      </c>
    </row>
    <row r="206" spans="1:6">
      <c r="A206" s="19" t="s">
        <v>88</v>
      </c>
      <c r="B206" s="54" t="s">
        <v>107</v>
      </c>
      <c r="C206" s="22" t="s">
        <v>159</v>
      </c>
      <c r="D206" s="20"/>
      <c r="F206" s="35">
        <f t="shared" si="5"/>
        <v>5072.0170578881089</v>
      </c>
    </row>
    <row r="207" spans="1:6">
      <c r="A207" s="19"/>
      <c r="B207" s="54" t="s">
        <v>89</v>
      </c>
      <c r="C207" s="22" t="s">
        <v>159</v>
      </c>
      <c r="D207" s="20"/>
      <c r="F207" s="35">
        <f t="shared" si="5"/>
        <v>1574.1282469156342</v>
      </c>
    </row>
    <row r="208" spans="1:6">
      <c r="A208" s="19"/>
      <c r="B208" s="54" t="s">
        <v>90</v>
      </c>
      <c r="C208" s="22" t="s">
        <v>159</v>
      </c>
      <c r="D208" s="20"/>
      <c r="F208" s="35">
        <f t="shared" si="5"/>
        <v>2877.544535749556</v>
      </c>
    </row>
    <row r="209" spans="1:6">
      <c r="A209" s="19"/>
      <c r="B209" s="54" t="s">
        <v>81</v>
      </c>
      <c r="C209" s="22" t="s">
        <v>159</v>
      </c>
      <c r="D209" s="20"/>
      <c r="F209" s="35">
        <f t="shared" si="5"/>
        <v>2391.9154257144864</v>
      </c>
    </row>
    <row r="210" spans="1:6">
      <c r="A210" s="19"/>
      <c r="B210" s="54" t="s">
        <v>82</v>
      </c>
      <c r="C210" s="22" t="s">
        <v>159</v>
      </c>
      <c r="D210" s="20"/>
      <c r="F210" s="35">
        <f t="shared" si="5"/>
        <v>14.434926029780023</v>
      </c>
    </row>
    <row r="211" spans="1:6">
      <c r="A211" s="19"/>
      <c r="B211" s="54" t="s">
        <v>91</v>
      </c>
      <c r="C211" s="22" t="s">
        <v>159</v>
      </c>
      <c r="D211" s="20"/>
      <c r="F211" s="35" t="str">
        <f t="shared" si="5"/>
        <v>-</v>
      </c>
    </row>
    <row r="212" spans="1:6">
      <c r="A212" s="19"/>
      <c r="B212" s="54" t="s">
        <v>92</v>
      </c>
      <c r="C212" s="22" t="s">
        <v>159</v>
      </c>
      <c r="D212" s="20"/>
      <c r="F212" s="35" t="str">
        <f t="shared" si="5"/>
        <v>-</v>
      </c>
    </row>
    <row r="213" spans="1:6">
      <c r="A213" s="19"/>
      <c r="B213" s="54" t="s">
        <v>93</v>
      </c>
      <c r="C213" s="22" t="s">
        <v>159</v>
      </c>
      <c r="D213" s="20"/>
      <c r="F213" s="35" t="str">
        <f t="shared" si="5"/>
        <v>-</v>
      </c>
    </row>
    <row r="214" spans="1:6">
      <c r="A214" s="19"/>
      <c r="B214" s="54" t="s">
        <v>94</v>
      </c>
      <c r="C214" s="22" t="s">
        <v>159</v>
      </c>
      <c r="D214" s="20"/>
      <c r="F214" s="35" t="str">
        <f t="shared" si="5"/>
        <v>-</v>
      </c>
    </row>
    <row r="215" spans="1:6">
      <c r="A215" s="19"/>
      <c r="B215" s="21" t="s">
        <v>95</v>
      </c>
      <c r="C215" s="22" t="s">
        <v>159</v>
      </c>
      <c r="D215" s="27" t="s">
        <v>160</v>
      </c>
      <c r="F215" s="35" t="str">
        <f t="shared" si="5"/>
        <v>-</v>
      </c>
    </row>
    <row r="216" spans="1:6">
      <c r="A216" s="19"/>
      <c r="B216" s="21" t="s">
        <v>96</v>
      </c>
      <c r="C216" s="22" t="s">
        <v>159</v>
      </c>
      <c r="D216" s="27" t="s">
        <v>160</v>
      </c>
      <c r="F216" s="35" t="str">
        <f t="shared" si="5"/>
        <v>-</v>
      </c>
    </row>
    <row r="217" spans="1:6">
      <c r="A217" s="19"/>
      <c r="F217" s="36"/>
    </row>
    <row r="218" spans="1:6" ht="15">
      <c r="A218" s="137" t="s">
        <v>181</v>
      </c>
      <c r="F218" s="36"/>
    </row>
    <row r="219" spans="1:6">
      <c r="F219" s="36"/>
    </row>
    <row r="220" spans="1:6">
      <c r="B220" s="20" t="s">
        <v>104</v>
      </c>
      <c r="C220" s="25" t="s">
        <v>64</v>
      </c>
      <c r="D220" s="20" t="s">
        <v>105</v>
      </c>
      <c r="F220" s="36"/>
    </row>
    <row r="221" spans="1:6">
      <c r="B221" s="54" t="s">
        <v>74</v>
      </c>
      <c r="C221" s="22" t="s">
        <v>159</v>
      </c>
      <c r="D221" s="20"/>
      <c r="F221" s="37">
        <f>F137*F158</f>
        <v>5609.3763427116155</v>
      </c>
    </row>
    <row r="222" spans="1:6">
      <c r="B222" s="54" t="s">
        <v>83</v>
      </c>
      <c r="C222" s="22" t="s">
        <v>159</v>
      </c>
      <c r="D222" s="20"/>
      <c r="F222" s="37">
        <f t="shared" ref="F222:F237" si="6">F138*F159</f>
        <v>2962.8945504687158</v>
      </c>
    </row>
    <row r="223" spans="1:6">
      <c r="B223" s="54" t="s">
        <v>84</v>
      </c>
      <c r="C223" s="22" t="s">
        <v>159</v>
      </c>
      <c r="D223" s="20"/>
      <c r="F223" s="37">
        <f t="shared" si="6"/>
        <v>6947.962047976358</v>
      </c>
    </row>
    <row r="224" spans="1:6">
      <c r="B224" s="54" t="s">
        <v>85</v>
      </c>
      <c r="C224" s="22" t="s">
        <v>159</v>
      </c>
      <c r="D224" s="20"/>
      <c r="F224" s="37">
        <f t="shared" si="6"/>
        <v>2273.0678636139319</v>
      </c>
    </row>
    <row r="225" spans="1:6">
      <c r="B225" s="54" t="s">
        <v>86</v>
      </c>
      <c r="C225" s="22" t="s">
        <v>159</v>
      </c>
      <c r="D225" s="20"/>
      <c r="F225" s="37">
        <f t="shared" si="6"/>
        <v>3907.1017916434753</v>
      </c>
    </row>
    <row r="226" spans="1:6">
      <c r="B226" s="54" t="s">
        <v>87</v>
      </c>
      <c r="C226" s="22" t="s">
        <v>159</v>
      </c>
      <c r="D226" s="20"/>
      <c r="F226" s="37">
        <f t="shared" si="6"/>
        <v>9440.8847338441901</v>
      </c>
    </row>
    <row r="227" spans="1:6">
      <c r="A227" s="19" t="s">
        <v>88</v>
      </c>
      <c r="B227" s="54" t="s">
        <v>107</v>
      </c>
      <c r="C227" s="22" t="s">
        <v>159</v>
      </c>
      <c r="D227" s="20"/>
      <c r="F227" s="37">
        <f t="shared" si="6"/>
        <v>7293.8755658874088</v>
      </c>
    </row>
    <row r="228" spans="1:6">
      <c r="B228" s="54" t="s">
        <v>89</v>
      </c>
      <c r="C228" s="22" t="s">
        <v>159</v>
      </c>
      <c r="D228" s="20"/>
      <c r="F228" s="37">
        <f t="shared" si="6"/>
        <v>2185.7766762745459</v>
      </c>
    </row>
    <row r="229" spans="1:6">
      <c r="B229" s="54" t="s">
        <v>90</v>
      </c>
      <c r="C229" s="22" t="s">
        <v>159</v>
      </c>
      <c r="D229" s="20"/>
      <c r="F229" s="37">
        <f t="shared" si="6"/>
        <v>4550.086868851693</v>
      </c>
    </row>
    <row r="230" spans="1:6">
      <c r="B230" s="54" t="s">
        <v>81</v>
      </c>
      <c r="C230" s="22" t="s">
        <v>159</v>
      </c>
      <c r="D230" s="20"/>
      <c r="F230" s="37">
        <f t="shared" si="6"/>
        <v>3660.7913117042017</v>
      </c>
    </row>
    <row r="231" spans="1:6">
      <c r="B231" s="54" t="s">
        <v>82</v>
      </c>
      <c r="C231" s="22" t="s">
        <v>159</v>
      </c>
      <c r="D231" s="20"/>
      <c r="F231" s="37">
        <f t="shared" si="6"/>
        <v>77.826370251023178</v>
      </c>
    </row>
    <row r="232" spans="1:6">
      <c r="B232" s="54" t="s">
        <v>91</v>
      </c>
      <c r="C232" s="22" t="s">
        <v>159</v>
      </c>
      <c r="D232" s="20"/>
      <c r="F232" s="37">
        <f t="shared" si="6"/>
        <v>914.36618566189327</v>
      </c>
    </row>
    <row r="233" spans="1:6">
      <c r="B233" s="54" t="s">
        <v>92</v>
      </c>
      <c r="C233" s="22" t="s">
        <v>159</v>
      </c>
      <c r="D233" s="20"/>
      <c r="F233" s="37">
        <f t="shared" si="6"/>
        <v>313.53406582988998</v>
      </c>
    </row>
    <row r="234" spans="1:6">
      <c r="B234" s="54" t="s">
        <v>93</v>
      </c>
      <c r="C234" s="22" t="s">
        <v>159</v>
      </c>
      <c r="D234" s="20"/>
      <c r="F234" s="37">
        <f>F150*F171</f>
        <v>127.17183019437826</v>
      </c>
    </row>
    <row r="235" spans="1:6">
      <c r="B235" s="54" t="s">
        <v>94</v>
      </c>
      <c r="C235" s="22" t="s">
        <v>159</v>
      </c>
      <c r="D235" s="20"/>
      <c r="F235" s="37">
        <f t="shared" si="6"/>
        <v>866.52570297663954</v>
      </c>
    </row>
    <row r="236" spans="1:6">
      <c r="B236" s="21" t="s">
        <v>95</v>
      </c>
      <c r="C236" s="22" t="s">
        <v>159</v>
      </c>
      <c r="D236" s="27" t="s">
        <v>160</v>
      </c>
      <c r="F236" s="37">
        <f t="shared" si="6"/>
        <v>283.35655474207675</v>
      </c>
    </row>
    <row r="237" spans="1:6">
      <c r="B237" s="21" t="s">
        <v>96</v>
      </c>
      <c r="C237" s="22" t="s">
        <v>159</v>
      </c>
      <c r="D237" s="27" t="s">
        <v>160</v>
      </c>
      <c r="F237" s="37">
        <f t="shared" si="6"/>
        <v>158.75364806686443</v>
      </c>
    </row>
    <row r="239" spans="1:6">
      <c r="A239" s="122" t="s">
        <v>40</v>
      </c>
      <c r="B239" s="122"/>
      <c r="C239" s="123"/>
      <c r="D239" s="123"/>
      <c r="E239" s="123"/>
      <c r="F239" s="123"/>
    </row>
  </sheetData>
  <mergeCells count="7">
    <mergeCell ref="K22:K24"/>
    <mergeCell ref="K25:K27"/>
    <mergeCell ref="K7:K9"/>
    <mergeCell ref="K10:K12"/>
    <mergeCell ref="K13:K15"/>
    <mergeCell ref="K16:K18"/>
    <mergeCell ref="K19:K21"/>
  </mergeCells>
  <pageMargins left="0.7" right="0.7" top="0.75" bottom="0.75" header="0.3" footer="0.3"/>
  <pageSetup paperSize="9" scale="2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2C3CE-B81B-443A-B0D4-C58871FAB633}">
  <sheetPr>
    <tabColor rgb="FF0070C0"/>
    <pageSetUpPr fitToPage="1"/>
  </sheetPr>
  <dimension ref="A1:P83"/>
  <sheetViews>
    <sheetView zoomScale="80" zoomScaleNormal="80" workbookViewId="0">
      <pane xSplit="5" ySplit="4" topLeftCell="F5" activePane="bottomRight" state="frozen"/>
      <selection pane="bottomRight" activeCell="F5" sqref="F5"/>
      <selection pane="bottomLeft"/>
      <selection pane="topRight"/>
    </sheetView>
  </sheetViews>
  <sheetFormatPr defaultRowHeight="14.25"/>
  <cols>
    <col min="1" max="1" width="9" style="13"/>
    <col min="2" max="2" width="25.375" style="13" customWidth="1"/>
    <col min="3" max="4" width="9" style="13"/>
    <col min="5" max="5" width="20.5" style="13" customWidth="1"/>
    <col min="6" max="6" width="9.5" style="13" bestFit="1" customWidth="1"/>
    <col min="7" max="16384" width="9" style="13"/>
  </cols>
  <sheetData>
    <row r="1" spans="1:15" ht="26.25">
      <c r="A1" s="142" t="s">
        <v>182</v>
      </c>
      <c r="B1" s="88"/>
      <c r="C1" s="88"/>
      <c r="D1" s="88"/>
      <c r="E1" s="88"/>
      <c r="F1" s="88"/>
      <c r="G1" s="88"/>
      <c r="H1" s="88"/>
      <c r="I1" s="88"/>
      <c r="J1" s="88"/>
      <c r="K1" s="88"/>
      <c r="L1" s="88"/>
      <c r="M1" s="88"/>
      <c r="N1" s="88"/>
      <c r="O1" s="88"/>
    </row>
    <row r="3" spans="1:15">
      <c r="B3" s="16" t="s">
        <v>99</v>
      </c>
      <c r="F3" s="17">
        <v>44286</v>
      </c>
      <c r="G3" s="17">
        <v>44651</v>
      </c>
      <c r="H3" s="17">
        <v>45016</v>
      </c>
      <c r="I3" s="17">
        <v>45382</v>
      </c>
      <c r="J3" s="17">
        <v>45747</v>
      </c>
      <c r="K3" s="17">
        <v>46112</v>
      </c>
      <c r="L3" s="17">
        <v>46477</v>
      </c>
      <c r="M3" s="17">
        <v>46843</v>
      </c>
      <c r="N3" s="17">
        <v>47208</v>
      </c>
      <c r="O3" s="17">
        <v>47573</v>
      </c>
    </row>
    <row r="4" spans="1:15">
      <c r="B4" s="16" t="s">
        <v>100</v>
      </c>
      <c r="C4" s="19" t="s">
        <v>123</v>
      </c>
      <c r="D4" s="39" t="s">
        <v>64</v>
      </c>
      <c r="E4" s="39" t="s">
        <v>42</v>
      </c>
      <c r="F4" s="18">
        <v>1</v>
      </c>
      <c r="G4" s="18">
        <v>2</v>
      </c>
      <c r="H4" s="18">
        <v>3</v>
      </c>
      <c r="I4" s="18">
        <v>4</v>
      </c>
      <c r="J4" s="18">
        <v>5</v>
      </c>
      <c r="K4" s="18">
        <v>6</v>
      </c>
      <c r="L4" s="18">
        <v>7</v>
      </c>
      <c r="M4" s="18">
        <v>8</v>
      </c>
      <c r="N4" s="18">
        <v>9</v>
      </c>
      <c r="O4" s="18">
        <v>10</v>
      </c>
    </row>
    <row r="7" spans="1:15">
      <c r="B7" s="19" t="s">
        <v>183</v>
      </c>
      <c r="C7" s="18"/>
      <c r="D7" s="18"/>
      <c r="F7" s="17">
        <f>F3</f>
        <v>44286</v>
      </c>
      <c r="G7" s="17">
        <f>G3</f>
        <v>44651</v>
      </c>
      <c r="H7" s="17">
        <f>H3</f>
        <v>45016</v>
      </c>
      <c r="I7" s="17">
        <f>I3</f>
        <v>45382</v>
      </c>
      <c r="J7" s="17">
        <f>J3</f>
        <v>45747</v>
      </c>
    </row>
    <row r="8" spans="1:15">
      <c r="B8" s="18"/>
      <c r="C8" s="18" t="s">
        <v>74</v>
      </c>
      <c r="D8" s="40" t="s">
        <v>106</v>
      </c>
      <c r="E8" s="41"/>
      <c r="F8" s="42">
        <f>SUMIFS(Performance_modelled!G$44:G$60,Performance_modelled!$B$44:$B$60,Performance_Analysis!$C8)</f>
        <v>82.87</v>
      </c>
      <c r="G8" s="42">
        <f>SUMIFS(Performance_modelled!H$44:H$60,Performance_modelled!$B$44:$B$60,Performance_Analysis!$C8)</f>
        <v>80</v>
      </c>
      <c r="H8" s="42">
        <f>SUMIFS(Performance_modelled!I$44:I$60,Performance_modelled!$B$44:$B$60,Performance_Analysis!$C8)</f>
        <v>78.773333333333326</v>
      </c>
      <c r="I8" s="42">
        <f>SUMIFS(Performance_modelled!J$44:J$60,Performance_modelled!$B$44:$B$60,Performance_Analysis!$C8)</f>
        <v>77.039999999999992</v>
      </c>
      <c r="J8" s="42">
        <f>SUMIFS(Performance_modelled!K$44:K$60,Performance_modelled!$B$44:$B$60,Performance_Analysis!$C8)</f>
        <v>77.84</v>
      </c>
    </row>
    <row r="9" spans="1:15">
      <c r="B9" s="18"/>
      <c r="C9" s="18" t="s">
        <v>83</v>
      </c>
      <c r="D9" s="40" t="s">
        <v>106</v>
      </c>
      <c r="E9" s="41"/>
      <c r="F9" s="42">
        <f>SUMIFS(Performance_modelled!G$44:G$60,Performance_modelled!$B$44:$B$60,Performance_Analysis!$C9)</f>
        <v>85.303333333333327</v>
      </c>
      <c r="G9" s="42">
        <f>SUMIFS(Performance_modelled!H$44:H$60,Performance_modelled!$B$44:$B$60,Performance_Analysis!$C9)</f>
        <v>84.006666666666661</v>
      </c>
      <c r="H9" s="42">
        <f>SUMIFS(Performance_modelled!I$44:I$60,Performance_modelled!$B$44:$B$60,Performance_Analysis!$C9)</f>
        <v>83.73734620227826</v>
      </c>
      <c r="I9" s="42">
        <f>SUMIFS(Performance_modelled!J$44:J$60,Performance_modelled!$B$44:$B$60,Performance_Analysis!$C9)</f>
        <v>81.403333333333322</v>
      </c>
      <c r="J9" s="42">
        <f>SUMIFS(Performance_modelled!K$44:K$60,Performance_modelled!$B$44:$B$60,Performance_Analysis!$C9)</f>
        <v>80.97999999999999</v>
      </c>
    </row>
    <row r="10" spans="1:15">
      <c r="B10" s="18"/>
      <c r="C10" s="18" t="s">
        <v>84</v>
      </c>
      <c r="D10" s="40" t="s">
        <v>106</v>
      </c>
      <c r="E10" s="41"/>
      <c r="F10" s="42">
        <f>SUMIFS(Performance_modelled!G$44:G$60,Performance_modelled!$B$44:$B$60,Performance_Analysis!$C10)</f>
        <v>81.011333333333326</v>
      </c>
      <c r="G10" s="42">
        <f>SUMIFS(Performance_modelled!H$44:H$60,Performance_modelled!$B$44:$B$60,Performance_Analysis!$C10)</f>
        <v>79.263333333333321</v>
      </c>
      <c r="H10" s="42">
        <f>SUMIFS(Performance_modelled!I$44:I$60,Performance_modelled!$B$44:$B$60,Performance_Analysis!$C10)</f>
        <v>77.709999999999994</v>
      </c>
      <c r="I10" s="42">
        <f>SUMIFS(Performance_modelled!J$44:J$60,Performance_modelled!$B$44:$B$60,Performance_Analysis!$C10)</f>
        <v>72.5</v>
      </c>
      <c r="J10" s="42">
        <f>SUMIFS(Performance_modelled!K$44:K$60,Performance_modelled!$B$44:$B$60,Performance_Analysis!$C10)</f>
        <v>73.673333333333332</v>
      </c>
    </row>
    <row r="11" spans="1:15">
      <c r="B11" s="18"/>
      <c r="C11" s="18" t="s">
        <v>85</v>
      </c>
      <c r="D11" s="40" t="s">
        <v>106</v>
      </c>
      <c r="E11" s="41"/>
      <c r="F11" s="42">
        <f>SUMIFS(Performance_modelled!G$44:G$60,Performance_modelled!$B$44:$B$60,Performance_Analysis!$C11)</f>
        <v>80.943333333333328</v>
      </c>
      <c r="G11" s="42">
        <f>SUMIFS(Performance_modelled!H$44:H$60,Performance_modelled!$B$44:$B$60,Performance_Analysis!$C11)</f>
        <v>78.516666666666666</v>
      </c>
      <c r="H11" s="42">
        <f>SUMIFS(Performance_modelled!I$44:I$60,Performance_modelled!$B$44:$B$60,Performance_Analysis!$C11)</f>
        <v>76.58</v>
      </c>
      <c r="I11" s="42">
        <f>SUMIFS(Performance_modelled!J$44:J$60,Performance_modelled!$B$44:$B$60,Performance_Analysis!$C11)</f>
        <v>73.466666666666669</v>
      </c>
      <c r="J11" s="42">
        <f>SUMIFS(Performance_modelled!K$44:K$60,Performance_modelled!$B$44:$B$60,Performance_Analysis!$C11)</f>
        <v>69.833333333333329</v>
      </c>
    </row>
    <row r="12" spans="1:15">
      <c r="B12" s="18"/>
      <c r="C12" s="18" t="s">
        <v>86</v>
      </c>
      <c r="D12" s="40" t="s">
        <v>106</v>
      </c>
      <c r="E12" s="41"/>
      <c r="F12" s="42">
        <f>SUMIFS(Performance_modelled!G$44:G$60,Performance_modelled!$B$44:$B$60,Performance_Analysis!$C12)</f>
        <v>72.263469340244654</v>
      </c>
      <c r="G12" s="42">
        <f>SUMIFS(Performance_modelled!H$44:H$60,Performance_modelled!$B$44:$B$60,Performance_Analysis!$C12)</f>
        <v>71.106666666666655</v>
      </c>
      <c r="H12" s="42">
        <f>SUMIFS(Performance_modelled!I$44:I$60,Performance_modelled!$B$44:$B$60,Performance_Analysis!$C12)</f>
        <v>68.743333333333325</v>
      </c>
      <c r="I12" s="42">
        <f>SUMIFS(Performance_modelled!J$44:J$60,Performance_modelled!$B$44:$B$60,Performance_Analysis!$C12)</f>
        <v>65.77</v>
      </c>
      <c r="J12" s="42">
        <f>SUMIFS(Performance_modelled!K$44:K$60,Performance_modelled!$B$44:$B$60,Performance_Analysis!$C12)</f>
        <v>64.570269063666657</v>
      </c>
      <c r="K12" s="42"/>
      <c r="M12" s="42"/>
      <c r="N12" s="42"/>
      <c r="O12" s="42"/>
    </row>
    <row r="13" spans="1:15">
      <c r="B13" s="18"/>
      <c r="C13" s="18" t="s">
        <v>87</v>
      </c>
      <c r="D13" s="40" t="s">
        <v>106</v>
      </c>
      <c r="E13" s="41"/>
      <c r="F13" s="42">
        <f>SUMIFS(Performance_modelled!G$44:G$60,Performance_modelled!$B$44:$B$60,Performance_Analysis!$C13)</f>
        <v>70.493333333333339</v>
      </c>
      <c r="G13" s="42">
        <f>SUMIFS(Performance_modelled!H$44:H$60,Performance_modelled!$B$44:$B$60,Performance_Analysis!$C13)</f>
        <v>66.239100461302499</v>
      </c>
      <c r="H13" s="42">
        <f>SUMIFS(Performance_modelled!I$44:I$60,Performance_modelled!$B$44:$B$60,Performance_Analysis!$C13)</f>
        <v>64.53</v>
      </c>
      <c r="I13" s="42">
        <f>SUMIFS(Performance_modelled!J$44:J$60,Performance_modelled!$B$44:$B$60,Performance_Analysis!$C13)</f>
        <v>62.559999999999988</v>
      </c>
      <c r="J13" s="42">
        <f>SUMIFS(Performance_modelled!K$44:K$60,Performance_modelled!$B$44:$B$60,Performance_Analysis!$C13)</f>
        <v>60.286666666666662</v>
      </c>
      <c r="K13" s="42"/>
      <c r="M13" s="42"/>
      <c r="N13" s="42"/>
      <c r="O13" s="42"/>
    </row>
    <row r="14" spans="1:15">
      <c r="B14" s="18"/>
      <c r="C14" s="18" t="s">
        <v>107</v>
      </c>
      <c r="D14" s="40" t="s">
        <v>106</v>
      </c>
      <c r="E14" s="41"/>
      <c r="F14" s="42">
        <f>SUMIFS(Performance_modelled!G$44:G$60,Performance_modelled!$B$44:$B$60,Performance_Analysis!$C14)</f>
        <v>83.10450009948346</v>
      </c>
      <c r="G14" s="42">
        <f>SUMIFS(Performance_modelled!H$44:H$60,Performance_modelled!$B$44:$B$60,Performance_Analysis!$C14)</f>
        <v>81.943907436022329</v>
      </c>
      <c r="H14" s="42">
        <f>SUMIFS(Performance_modelled!I$44:I$60,Performance_modelled!$B$44:$B$60,Performance_Analysis!$C14)</f>
        <v>81.23</v>
      </c>
      <c r="I14" s="42">
        <f>SUMIFS(Performance_modelled!J$44:J$60,Performance_modelled!$B$44:$B$60,Performance_Analysis!$C14)</f>
        <v>78.282764242759157</v>
      </c>
      <c r="J14" s="42">
        <f>SUMIFS(Performance_modelled!K$44:K$60,Performance_modelled!$B$44:$B$60,Performance_Analysis!$C14)</f>
        <v>76.493333333333325</v>
      </c>
      <c r="K14" s="42"/>
      <c r="M14" s="42"/>
      <c r="N14" s="42"/>
      <c r="O14" s="42"/>
    </row>
    <row r="15" spans="1:15">
      <c r="B15" s="18"/>
      <c r="C15" s="18" t="s">
        <v>89</v>
      </c>
      <c r="D15" s="40" t="s">
        <v>106</v>
      </c>
      <c r="E15" s="41"/>
      <c r="F15" s="42">
        <f>SUMIFS(Performance_modelled!G$44:G$60,Performance_modelled!$B$44:$B$60,Performance_Analysis!$C15)</f>
        <v>86.315315173918762</v>
      </c>
      <c r="G15" s="42">
        <f>SUMIFS(Performance_modelled!H$44:H$60,Performance_modelled!$B$44:$B$60,Performance_Analysis!$C15)</f>
        <v>85.470710610102174</v>
      </c>
      <c r="H15" s="42">
        <f>SUMIFS(Performance_modelled!I$44:I$60,Performance_modelled!$B$44:$B$60,Performance_Analysis!$C15)</f>
        <v>83.441551032591889</v>
      </c>
      <c r="I15" s="42">
        <f>SUMIFS(Performance_modelled!J$44:J$60,Performance_modelled!$B$44:$B$60,Performance_Analysis!$C15)</f>
        <v>82.11</v>
      </c>
      <c r="J15" s="42">
        <f>SUMIFS(Performance_modelled!K$44:K$60,Performance_modelled!$B$44:$B$60,Performance_Analysis!$C15)</f>
        <v>80.569999999999993</v>
      </c>
      <c r="K15" s="42"/>
      <c r="L15" s="42"/>
      <c r="M15" s="42"/>
      <c r="N15" s="42"/>
      <c r="O15" s="42"/>
    </row>
    <row r="16" spans="1:15">
      <c r="B16" s="18"/>
      <c r="C16" s="18" t="s">
        <v>90</v>
      </c>
      <c r="D16" s="40" t="s">
        <v>106</v>
      </c>
      <c r="E16" s="41"/>
      <c r="F16" s="42">
        <f>SUMIFS(Performance_modelled!G$44:G$60,Performance_modelled!$B$44:$B$60,Performance_Analysis!$C16)</f>
        <v>81.934999999999988</v>
      </c>
      <c r="G16" s="42">
        <f>SUMIFS(Performance_modelled!H$44:H$60,Performance_modelled!$B$44:$B$60,Performance_Analysis!$C16)</f>
        <v>79.49666666666667</v>
      </c>
      <c r="H16" s="42">
        <f>SUMIFS(Performance_modelled!I$44:I$60,Performance_modelled!$B$44:$B$60,Performance_Analysis!$C16)</f>
        <v>77.819999999999993</v>
      </c>
      <c r="I16" s="42">
        <f>SUMIFS(Performance_modelled!J$44:J$60,Performance_modelled!$B$44:$B$60,Performance_Analysis!$C16)</f>
        <v>75.551539967002441</v>
      </c>
      <c r="J16" s="42">
        <f>SUMIFS(Performance_modelled!K$44:K$60,Performance_modelled!$B$44:$B$60,Performance_Analysis!$C16)</f>
        <v>73.983333333333334</v>
      </c>
      <c r="K16" s="42"/>
      <c r="L16" s="42"/>
      <c r="M16" s="42"/>
      <c r="N16" s="42"/>
      <c r="O16" s="42"/>
    </row>
    <row r="17" spans="2:15">
      <c r="B17" s="18"/>
      <c r="C17" s="18" t="s">
        <v>81</v>
      </c>
      <c r="D17" s="40" t="s">
        <v>106</v>
      </c>
      <c r="E17" s="41"/>
      <c r="F17" s="42">
        <f>SUMIFS(Performance_modelled!G$44:G$60,Performance_modelled!$B$44:$B$60,Performance_Analysis!$C17)</f>
        <v>84.47</v>
      </c>
      <c r="G17" s="42">
        <f>SUMIFS(Performance_modelled!H$44:H$60,Performance_modelled!$B$44:$B$60,Performance_Analysis!$C17)</f>
        <v>82.193333333333328</v>
      </c>
      <c r="H17" s="42">
        <f>SUMIFS(Performance_modelled!I$44:I$60,Performance_modelled!$B$44:$B$60,Performance_Analysis!$C17)</f>
        <v>82.083333333333329</v>
      </c>
      <c r="I17" s="42">
        <f>SUMIFS(Performance_modelled!J$44:J$60,Performance_modelled!$B$44:$B$60,Performance_Analysis!$C17)</f>
        <v>79.193333333333328</v>
      </c>
      <c r="J17" s="42">
        <f>SUMIFS(Performance_modelled!K$44:K$60,Performance_modelled!$B$44:$B$60,Performance_Analysis!$C17)</f>
        <v>79.622680477000003</v>
      </c>
      <c r="K17" s="42"/>
      <c r="L17" s="42"/>
      <c r="M17" s="42"/>
      <c r="N17" s="42"/>
      <c r="O17" s="42"/>
    </row>
    <row r="18" spans="2:15">
      <c r="B18" s="18"/>
      <c r="C18" s="18" t="s">
        <v>82</v>
      </c>
      <c r="D18" s="40" t="s">
        <v>106</v>
      </c>
      <c r="E18" s="41"/>
      <c r="F18" s="42">
        <f>SUMIFS(Performance_modelled!G$44:G$60,Performance_modelled!$B$44:$B$60,Performance_Analysis!$C18)</f>
        <v>80.250527750073061</v>
      </c>
      <c r="G18" s="42">
        <f>SUMIFS(Performance_modelled!H$44:H$60,Performance_modelled!$B$44:$B$60,Performance_Analysis!$C18)</f>
        <v>78.009724771842826</v>
      </c>
      <c r="H18" s="42">
        <f>SUMIFS(Performance_modelled!I$44:I$60,Performance_modelled!$B$44:$B$60,Performance_Analysis!$C18)</f>
        <v>79.313333333333333</v>
      </c>
      <c r="I18" s="42">
        <f>SUMIFS(Performance_modelled!J$44:J$60,Performance_modelled!$B$44:$B$60,Performance_Analysis!$C18)</f>
        <v>75.78</v>
      </c>
      <c r="J18" s="42">
        <f>SUMIFS(Performance_modelled!K$44:K$60,Performance_modelled!$B$44:$B$60,Performance_Analysis!$C18)</f>
        <v>76.889999999999986</v>
      </c>
      <c r="K18" s="42"/>
      <c r="L18" s="42"/>
      <c r="M18" s="42"/>
      <c r="N18" s="42"/>
      <c r="O18" s="42"/>
    </row>
    <row r="19" spans="2:15">
      <c r="B19" s="18"/>
      <c r="C19" s="18" t="s">
        <v>91</v>
      </c>
      <c r="D19" s="40" t="s">
        <v>106</v>
      </c>
      <c r="E19" s="41"/>
      <c r="F19" s="42">
        <f>SUMIFS(Performance_modelled!G$44:G$60,Performance_modelled!$B$44:$B$60,Performance_Analysis!$C19)</f>
        <v>77.891955373964734</v>
      </c>
      <c r="G19" s="42">
        <f>SUMIFS(Performance_modelled!H$44:H$60,Performance_modelled!$B$44:$B$60,Performance_Analysis!$C19)</f>
        <v>75.983333333333334</v>
      </c>
      <c r="H19" s="42">
        <f>SUMIFS(Performance_modelled!I$44:I$60,Performance_modelled!$B$44:$B$60,Performance_Analysis!$C19)</f>
        <v>73.140037461827774</v>
      </c>
      <c r="I19" s="42">
        <f>SUMIFS(Performance_modelled!J$44:J$60,Performance_modelled!$B$44:$B$60,Performance_Analysis!$C19)</f>
        <v>72.013333333333321</v>
      </c>
      <c r="J19" s="42">
        <f>SUMIFS(Performance_modelled!K$44:K$60,Performance_modelled!$B$44:$B$60,Performance_Analysis!$C19)</f>
        <v>68.53</v>
      </c>
      <c r="K19" s="42"/>
      <c r="L19" s="42"/>
      <c r="M19" s="42"/>
      <c r="N19" s="42"/>
      <c r="O19" s="42"/>
    </row>
    <row r="20" spans="2:15">
      <c r="B20" s="18"/>
      <c r="C20" s="18" t="s">
        <v>92</v>
      </c>
      <c r="D20" s="40" t="s">
        <v>106</v>
      </c>
      <c r="E20" s="41"/>
      <c r="F20" s="42">
        <f>SUMIFS(Performance_modelled!G$44:G$60,Performance_modelled!$B$44:$B$60,Performance_Analysis!$C20)</f>
        <v>83.096666666666664</v>
      </c>
      <c r="G20" s="42">
        <f>SUMIFS(Performance_modelled!H$44:H$60,Performance_modelled!$B$44:$B$60,Performance_Analysis!$C20)</f>
        <v>82.943333333333328</v>
      </c>
      <c r="H20" s="42">
        <f>SUMIFS(Performance_modelled!I$44:I$60,Performance_modelled!$B$44:$B$60,Performance_Analysis!$C20)</f>
        <v>81.063333333333333</v>
      </c>
      <c r="I20" s="42">
        <f>SUMIFS(Performance_modelled!J$44:J$60,Performance_modelled!$B$44:$B$60,Performance_Analysis!$C20)</f>
        <v>81.353333333333325</v>
      </c>
      <c r="J20" s="42">
        <f>SUMIFS(Performance_modelled!K$44:K$60,Performance_modelled!$B$44:$B$60,Performance_Analysis!$C20)</f>
        <v>78.143333333333331</v>
      </c>
      <c r="K20" s="42"/>
      <c r="L20" s="42"/>
      <c r="M20" s="42"/>
      <c r="N20" s="42"/>
      <c r="O20" s="42"/>
    </row>
    <row r="21" spans="2:15">
      <c r="B21" s="18"/>
      <c r="C21" s="18" t="s">
        <v>93</v>
      </c>
      <c r="D21" s="40" t="s">
        <v>106</v>
      </c>
      <c r="E21" s="41"/>
      <c r="F21" s="42">
        <f>SUMIFS(Performance_modelled!G$44:G$60,Performance_modelled!$B$44:$B$60,Performance_Analysis!$C21)</f>
        <v>85.95</v>
      </c>
      <c r="G21" s="42">
        <f>SUMIFS(Performance_modelled!H$44:H$60,Performance_modelled!$B$44:$B$60,Performance_Analysis!$C21)</f>
        <v>84.286666666666662</v>
      </c>
      <c r="H21" s="42">
        <f>SUMIFS(Performance_modelled!I$44:I$60,Performance_modelled!$B$44:$B$60,Performance_Analysis!$C21)</f>
        <v>83.7</v>
      </c>
      <c r="I21" s="42">
        <f>SUMIFS(Performance_modelled!J$44:J$60,Performance_modelled!$B$44:$B$60,Performance_Analysis!$C21)</f>
        <v>83.116666666666646</v>
      </c>
      <c r="J21" s="42">
        <f>SUMIFS(Performance_modelled!K$44:K$60,Performance_modelled!$B$44:$B$60,Performance_Analysis!$C21)</f>
        <v>78.410701880333335</v>
      </c>
      <c r="K21" s="42"/>
      <c r="L21" s="42"/>
      <c r="M21" s="42"/>
      <c r="N21" s="42"/>
      <c r="O21" s="42"/>
    </row>
    <row r="22" spans="2:15">
      <c r="B22" s="18"/>
      <c r="C22" s="18" t="s">
        <v>94</v>
      </c>
      <c r="D22" s="40" t="s">
        <v>106</v>
      </c>
      <c r="E22" s="41"/>
      <c r="F22" s="42">
        <f>SUMIFS(Performance_modelled!G$44:G$60,Performance_modelled!$B$44:$B$60,Performance_Analysis!$C22)</f>
        <v>80.206666666666663</v>
      </c>
      <c r="G22" s="42">
        <f>SUMIFS(Performance_modelled!H$44:H$60,Performance_modelled!$B$44:$B$60,Performance_Analysis!$C22)</f>
        <v>76.296590498594668</v>
      </c>
      <c r="H22" s="42">
        <f>SUMIFS(Performance_modelled!I$44:I$60,Performance_modelled!$B$44:$B$60,Performance_Analysis!$C22)</f>
        <v>72.756222491009865</v>
      </c>
      <c r="I22" s="42">
        <f>SUMIFS(Performance_modelled!J$44:J$60,Performance_modelled!$B$44:$B$60,Performance_Analysis!$C22)</f>
        <v>70.076803702223444</v>
      </c>
      <c r="J22" s="42">
        <f>SUMIFS(Performance_modelled!K$44:K$60,Performance_modelled!$B$44:$B$60,Performance_Analysis!$C22)</f>
        <v>71.576666666666654</v>
      </c>
      <c r="K22" s="42"/>
      <c r="L22" s="42"/>
      <c r="M22" s="42"/>
      <c r="N22" s="42"/>
      <c r="O22" s="42"/>
    </row>
    <row r="23" spans="2:15">
      <c r="B23" s="18"/>
      <c r="C23" s="18" t="s">
        <v>95</v>
      </c>
      <c r="D23" s="40" t="s">
        <v>106</v>
      </c>
      <c r="E23" s="41"/>
      <c r="F23" s="42">
        <f>SUMIFS(Performance_modelled!G$44:G$60,Performance_modelled!$B$44:$B$60,Performance_Analysis!$C23)</f>
        <v>81.123333333333335</v>
      </c>
      <c r="G23" s="42">
        <f>SUMIFS(Performance_modelled!H$44:H$60,Performance_modelled!$B$44:$B$60,Performance_Analysis!$C23)</f>
        <v>83.321267906820324</v>
      </c>
      <c r="H23" s="42">
        <f>SUMIFS(Performance_modelled!I$44:I$60,Performance_modelled!$B$44:$B$60,Performance_Analysis!$C23)</f>
        <v>78.286088931028203</v>
      </c>
      <c r="I23" s="42">
        <f>SUMIFS(Performance_modelled!J$44:J$60,Performance_modelled!$B$44:$B$60,Performance_Analysis!$C23)</f>
        <v>74.546666666666667</v>
      </c>
      <c r="J23" s="42">
        <f>SUMIFS(Performance_modelled!K$44:K$60,Performance_modelled!$B$44:$B$60,Performance_Analysis!$C23)</f>
        <v>74.03</v>
      </c>
      <c r="K23" s="42"/>
      <c r="L23" s="42"/>
      <c r="M23" s="42"/>
      <c r="N23" s="42"/>
      <c r="O23" s="42"/>
    </row>
    <row r="24" spans="2:15">
      <c r="B24" s="18"/>
      <c r="C24" s="18" t="s">
        <v>96</v>
      </c>
      <c r="D24" s="40" t="s">
        <v>106</v>
      </c>
      <c r="E24" s="41"/>
      <c r="F24" s="42">
        <f>SUMIFS(Performance_modelled!G$44:G$60,Performance_modelled!$B$44:$B$60,Performance_Analysis!$C24)</f>
        <v>77.81</v>
      </c>
      <c r="G24" s="42">
        <f>SUMIFS(Performance_modelled!H$44:H$60,Performance_modelled!$B$44:$B$60,Performance_Analysis!$C24)</f>
        <v>75.136666666666656</v>
      </c>
      <c r="H24" s="42">
        <f>SUMIFS(Performance_modelled!I$44:I$60,Performance_modelled!$B$44:$B$60,Performance_Analysis!$C24)</f>
        <v>74.95264338984947</v>
      </c>
      <c r="I24" s="42">
        <f>SUMIFS(Performance_modelled!J$44:J$60,Performance_modelled!$B$44:$B$60,Performance_Analysis!$C24)</f>
        <v>70.676666666666662</v>
      </c>
      <c r="J24" s="42">
        <f>SUMIFS(Performance_modelled!K$44:K$60,Performance_modelled!$B$44:$B$60,Performance_Analysis!$C24)</f>
        <v>68.516666666666666</v>
      </c>
      <c r="K24" s="42"/>
      <c r="L24" s="42"/>
      <c r="M24" s="42"/>
      <c r="N24" s="42"/>
      <c r="O24" s="42"/>
    </row>
    <row r="25" spans="2:15">
      <c r="B25" s="18"/>
      <c r="C25" s="18"/>
      <c r="D25" s="40"/>
    </row>
    <row r="26" spans="2:15">
      <c r="B26" s="19" t="s">
        <v>110</v>
      </c>
      <c r="D26" s="152"/>
      <c r="F26" s="17">
        <f>F3</f>
        <v>44286</v>
      </c>
      <c r="G26" s="17">
        <f t="shared" ref="G26:O26" si="0">G3</f>
        <v>44651</v>
      </c>
      <c r="H26" s="17">
        <f t="shared" si="0"/>
        <v>45016</v>
      </c>
      <c r="I26" s="17">
        <f t="shared" si="0"/>
        <v>45382</v>
      </c>
      <c r="J26" s="17">
        <f t="shared" si="0"/>
        <v>45747</v>
      </c>
      <c r="K26" s="17">
        <f t="shared" si="0"/>
        <v>46112</v>
      </c>
      <c r="L26" s="17">
        <f t="shared" si="0"/>
        <v>46477</v>
      </c>
      <c r="M26" s="17">
        <f t="shared" si="0"/>
        <v>46843</v>
      </c>
      <c r="N26" s="17">
        <f t="shared" si="0"/>
        <v>47208</v>
      </c>
      <c r="O26" s="17">
        <f t="shared" si="0"/>
        <v>47573</v>
      </c>
    </row>
    <row r="27" spans="2:15">
      <c r="B27" s="18"/>
      <c r="C27" s="18"/>
      <c r="D27" s="40" t="s">
        <v>106</v>
      </c>
      <c r="E27" s="41"/>
      <c r="F27" s="153">
        <f>InpC!D38</f>
        <v>79.17</v>
      </c>
      <c r="G27" s="153">
        <f>InpC!E38</f>
        <v>76.45</v>
      </c>
      <c r="H27" s="153">
        <f>InpC!F38</f>
        <v>76.97</v>
      </c>
      <c r="I27" s="153">
        <f>InpC!G38</f>
        <v>78.88</v>
      </c>
      <c r="J27" s="153">
        <f>InpC!H38</f>
        <v>78.84</v>
      </c>
    </row>
    <row r="28" spans="2:15">
      <c r="G28" s="43"/>
      <c r="H28" s="43"/>
      <c r="I28" s="43"/>
      <c r="J28" s="43"/>
    </row>
    <row r="30" spans="2:15">
      <c r="B30" s="5" t="s">
        <v>184</v>
      </c>
      <c r="F30" s="17">
        <f t="shared" ref="F30:O30" si="1">F3</f>
        <v>44286</v>
      </c>
      <c r="G30" s="17">
        <f t="shared" si="1"/>
        <v>44651</v>
      </c>
      <c r="H30" s="17">
        <f t="shared" si="1"/>
        <v>45016</v>
      </c>
      <c r="I30" s="17">
        <f t="shared" si="1"/>
        <v>45382</v>
      </c>
      <c r="J30" s="17">
        <f t="shared" si="1"/>
        <v>45747</v>
      </c>
      <c r="K30" s="17">
        <f t="shared" si="1"/>
        <v>46112</v>
      </c>
      <c r="L30" s="17">
        <f t="shared" si="1"/>
        <v>46477</v>
      </c>
      <c r="M30" s="17">
        <f t="shared" si="1"/>
        <v>46843</v>
      </c>
      <c r="N30" s="17">
        <f t="shared" si="1"/>
        <v>47208</v>
      </c>
      <c r="O30" s="17">
        <f t="shared" si="1"/>
        <v>47573</v>
      </c>
    </row>
    <row r="31" spans="2:15">
      <c r="C31" s="18" t="s">
        <v>74</v>
      </c>
      <c r="D31" s="40" t="s">
        <v>106</v>
      </c>
      <c r="F31" s="150">
        <f t="shared" ref="F31:F47" si="2">F8-$F$27</f>
        <v>3.7000000000000028</v>
      </c>
      <c r="G31" s="150">
        <f t="shared" ref="G31:G47" si="3">G8-$G$27</f>
        <v>3.5499999999999972</v>
      </c>
      <c r="H31" s="150">
        <f t="shared" ref="H31:H47" si="4">H8-$H$27</f>
        <v>1.8033333333333275</v>
      </c>
      <c r="I31" s="150">
        <f t="shared" ref="I31:I47" si="5">I8-$I$27</f>
        <v>-1.8400000000000034</v>
      </c>
      <c r="J31" s="150">
        <f>J8-$J$27</f>
        <v>-1</v>
      </c>
      <c r="K31" s="151"/>
      <c r="L31" s="151"/>
      <c r="M31" s="151"/>
      <c r="N31" s="151"/>
      <c r="O31" s="151"/>
    </row>
    <row r="32" spans="2:15">
      <c r="C32" s="18" t="s">
        <v>83</v>
      </c>
      <c r="D32" s="40" t="s">
        <v>106</v>
      </c>
      <c r="F32" s="150">
        <f t="shared" si="2"/>
        <v>6.1333333333333258</v>
      </c>
      <c r="G32" s="150">
        <f t="shared" si="3"/>
        <v>7.5566666666666578</v>
      </c>
      <c r="H32" s="150">
        <f t="shared" si="4"/>
        <v>6.7673462022782616</v>
      </c>
      <c r="I32" s="150">
        <f t="shared" si="5"/>
        <v>2.5233333333333263</v>
      </c>
      <c r="J32" s="150">
        <f t="shared" ref="J32:J47" si="6">J9-$J$27</f>
        <v>2.1399999999999864</v>
      </c>
      <c r="K32" s="45"/>
      <c r="L32" s="45"/>
      <c r="M32" s="45"/>
      <c r="N32" s="45"/>
      <c r="O32" s="45"/>
    </row>
    <row r="33" spans="3:15">
      <c r="C33" s="18" t="s">
        <v>84</v>
      </c>
      <c r="D33" s="40" t="s">
        <v>106</v>
      </c>
      <c r="F33" s="150">
        <f t="shared" si="2"/>
        <v>1.8413333333333242</v>
      </c>
      <c r="G33" s="150">
        <f t="shared" si="3"/>
        <v>2.8133333333333184</v>
      </c>
      <c r="H33" s="150">
        <f t="shared" si="4"/>
        <v>0.73999999999999488</v>
      </c>
      <c r="I33" s="150">
        <f t="shared" si="5"/>
        <v>-6.3799999999999955</v>
      </c>
      <c r="J33" s="150">
        <f t="shared" si="6"/>
        <v>-5.1666666666666714</v>
      </c>
      <c r="K33" s="45"/>
      <c r="L33" s="45"/>
      <c r="M33" s="45"/>
      <c r="N33" s="45"/>
      <c r="O33" s="45"/>
    </row>
    <row r="34" spans="3:15">
      <c r="C34" s="18" t="s">
        <v>85</v>
      </c>
      <c r="D34" s="40" t="s">
        <v>106</v>
      </c>
      <c r="F34" s="150">
        <f t="shared" si="2"/>
        <v>1.7733333333333263</v>
      </c>
      <c r="G34" s="150">
        <f t="shared" si="3"/>
        <v>2.0666666666666629</v>
      </c>
      <c r="H34" s="150">
        <f t="shared" si="4"/>
        <v>-0.39000000000000057</v>
      </c>
      <c r="I34" s="150">
        <f t="shared" si="5"/>
        <v>-5.4133333333333269</v>
      </c>
      <c r="J34" s="150">
        <f t="shared" si="6"/>
        <v>-9.0066666666666748</v>
      </c>
      <c r="K34" s="45"/>
      <c r="L34" s="45"/>
      <c r="M34" s="45"/>
      <c r="N34" s="45"/>
      <c r="O34" s="45"/>
    </row>
    <row r="35" spans="3:15">
      <c r="C35" s="18" t="s">
        <v>86</v>
      </c>
      <c r="D35" s="40" t="s">
        <v>106</v>
      </c>
      <c r="F35" s="150">
        <f t="shared" si="2"/>
        <v>-6.9065306597553473</v>
      </c>
      <c r="G35" s="150">
        <f t="shared" si="3"/>
        <v>-5.3433333333333479</v>
      </c>
      <c r="H35" s="150">
        <f t="shared" si="4"/>
        <v>-8.2266666666666737</v>
      </c>
      <c r="I35" s="150">
        <f t="shared" si="5"/>
        <v>-13.11</v>
      </c>
      <c r="J35" s="150">
        <f t="shared" si="6"/>
        <v>-14.269730936333346</v>
      </c>
      <c r="K35" s="45"/>
      <c r="L35" s="45"/>
      <c r="M35" s="45"/>
      <c r="N35" s="45"/>
      <c r="O35" s="45"/>
    </row>
    <row r="36" spans="3:15">
      <c r="C36" s="18" t="s">
        <v>87</v>
      </c>
      <c r="D36" s="40" t="s">
        <v>106</v>
      </c>
      <c r="F36" s="150">
        <f t="shared" si="2"/>
        <v>-8.6766666666666623</v>
      </c>
      <c r="G36" s="150">
        <f t="shared" si="3"/>
        <v>-10.210899538697504</v>
      </c>
      <c r="H36" s="150">
        <f t="shared" si="4"/>
        <v>-12.439999999999998</v>
      </c>
      <c r="I36" s="150">
        <f t="shared" si="5"/>
        <v>-16.320000000000007</v>
      </c>
      <c r="J36" s="150">
        <f t="shared" si="6"/>
        <v>-18.553333333333342</v>
      </c>
      <c r="K36" s="45"/>
      <c r="L36" s="45"/>
      <c r="M36" s="45"/>
      <c r="N36" s="45"/>
      <c r="O36" s="45"/>
    </row>
    <row r="37" spans="3:15">
      <c r="C37" s="18" t="s">
        <v>107</v>
      </c>
      <c r="D37" s="40" t="s">
        <v>106</v>
      </c>
      <c r="F37" s="150">
        <f t="shared" si="2"/>
        <v>3.9345000994834578</v>
      </c>
      <c r="G37" s="150">
        <f t="shared" si="3"/>
        <v>5.4939074360223259</v>
      </c>
      <c r="H37" s="150">
        <f t="shared" si="4"/>
        <v>4.2600000000000051</v>
      </c>
      <c r="I37" s="150">
        <f t="shared" si="5"/>
        <v>-0.59723575724083844</v>
      </c>
      <c r="J37" s="150">
        <f t="shared" si="6"/>
        <v>-2.3466666666666782</v>
      </c>
      <c r="K37" s="45"/>
      <c r="L37" s="45"/>
      <c r="M37" s="45"/>
      <c r="N37" s="45"/>
      <c r="O37" s="45"/>
    </row>
    <row r="38" spans="3:15">
      <c r="C38" s="18" t="s">
        <v>89</v>
      </c>
      <c r="D38" s="40" t="s">
        <v>106</v>
      </c>
      <c r="F38" s="150">
        <f t="shared" si="2"/>
        <v>7.1453151739187604</v>
      </c>
      <c r="G38" s="150">
        <f t="shared" si="3"/>
        <v>9.0207106101021708</v>
      </c>
      <c r="H38" s="150">
        <f t="shared" si="4"/>
        <v>6.4715510325918899</v>
      </c>
      <c r="I38" s="150">
        <f t="shared" si="5"/>
        <v>3.230000000000004</v>
      </c>
      <c r="J38" s="150">
        <f t="shared" si="6"/>
        <v>1.7299999999999898</v>
      </c>
      <c r="K38" s="45"/>
      <c r="L38" s="45"/>
      <c r="M38" s="45"/>
      <c r="N38" s="45"/>
      <c r="O38" s="45"/>
    </row>
    <row r="39" spans="3:15">
      <c r="C39" s="18" t="s">
        <v>90</v>
      </c>
      <c r="D39" s="40" t="s">
        <v>106</v>
      </c>
      <c r="F39" s="150">
        <f t="shared" si="2"/>
        <v>2.7649999999999864</v>
      </c>
      <c r="G39" s="150">
        <f t="shared" si="3"/>
        <v>3.0466666666666669</v>
      </c>
      <c r="H39" s="150">
        <f t="shared" si="4"/>
        <v>0.84999999999999432</v>
      </c>
      <c r="I39" s="150">
        <f t="shared" si="5"/>
        <v>-3.3284600329975547</v>
      </c>
      <c r="J39" s="150">
        <f t="shared" si="6"/>
        <v>-4.8566666666666691</v>
      </c>
      <c r="K39" s="45"/>
      <c r="L39" s="45"/>
      <c r="M39" s="45"/>
      <c r="N39" s="45"/>
      <c r="O39" s="45"/>
    </row>
    <row r="40" spans="3:15">
      <c r="C40" s="18" t="s">
        <v>81</v>
      </c>
      <c r="D40" s="40" t="s">
        <v>106</v>
      </c>
      <c r="F40" s="150">
        <f t="shared" si="2"/>
        <v>5.2999999999999972</v>
      </c>
      <c r="G40" s="150">
        <f t="shared" si="3"/>
        <v>5.7433333333333252</v>
      </c>
      <c r="H40" s="150">
        <f t="shared" si="4"/>
        <v>5.1133333333333297</v>
      </c>
      <c r="I40" s="150">
        <f t="shared" si="5"/>
        <v>0.31333333333333258</v>
      </c>
      <c r="J40" s="150">
        <f t="shared" si="6"/>
        <v>0.78268047699999954</v>
      </c>
      <c r="K40" s="45"/>
      <c r="L40" s="45"/>
      <c r="M40" s="45"/>
      <c r="N40" s="45"/>
      <c r="O40" s="45"/>
    </row>
    <row r="41" spans="3:15">
      <c r="C41" s="18" t="s">
        <v>82</v>
      </c>
      <c r="D41" s="40" t="s">
        <v>106</v>
      </c>
      <c r="F41" s="150">
        <f t="shared" si="2"/>
        <v>1.0805277500730597</v>
      </c>
      <c r="G41" s="150">
        <f t="shared" si="3"/>
        <v>1.5597247718428235</v>
      </c>
      <c r="H41" s="150">
        <f t="shared" si="4"/>
        <v>2.3433333333333337</v>
      </c>
      <c r="I41" s="150">
        <f t="shared" si="5"/>
        <v>-3.0999999999999943</v>
      </c>
      <c r="J41" s="150">
        <f t="shared" si="6"/>
        <v>-1.9500000000000171</v>
      </c>
      <c r="K41" s="45"/>
      <c r="L41" s="45"/>
      <c r="M41" s="45"/>
      <c r="N41" s="45"/>
      <c r="O41" s="45"/>
    </row>
    <row r="42" spans="3:15">
      <c r="C42" s="18" t="s">
        <v>91</v>
      </c>
      <c r="D42" s="40" t="s">
        <v>106</v>
      </c>
      <c r="F42" s="150">
        <f t="shared" si="2"/>
        <v>-1.2780446260352676</v>
      </c>
      <c r="G42" s="150">
        <f t="shared" si="3"/>
        <v>-0.46666666666666856</v>
      </c>
      <c r="H42" s="150">
        <f t="shared" si="4"/>
        <v>-3.8299625381722251</v>
      </c>
      <c r="I42" s="150">
        <f t="shared" si="5"/>
        <v>-6.8666666666666742</v>
      </c>
      <c r="J42" s="150">
        <f t="shared" si="6"/>
        <v>-10.310000000000002</v>
      </c>
      <c r="K42" s="45"/>
      <c r="L42" s="45"/>
      <c r="M42" s="45"/>
      <c r="N42" s="45"/>
      <c r="O42" s="45"/>
    </row>
    <row r="43" spans="3:15">
      <c r="C43" s="18" t="s">
        <v>92</v>
      </c>
      <c r="D43" s="40" t="s">
        <v>106</v>
      </c>
      <c r="F43" s="150">
        <f t="shared" si="2"/>
        <v>3.9266666666666623</v>
      </c>
      <c r="G43" s="150">
        <f t="shared" si="3"/>
        <v>6.4933333333333252</v>
      </c>
      <c r="H43" s="150">
        <f t="shared" si="4"/>
        <v>4.0933333333333337</v>
      </c>
      <c r="I43" s="150">
        <f t="shared" si="5"/>
        <v>2.4733333333333292</v>
      </c>
      <c r="J43" s="150">
        <f t="shared" si="6"/>
        <v>-0.69666666666667254</v>
      </c>
      <c r="K43" s="45"/>
      <c r="L43" s="45"/>
      <c r="M43" s="45"/>
      <c r="N43" s="45"/>
      <c r="O43" s="45"/>
    </row>
    <row r="44" spans="3:15">
      <c r="C44" s="18" t="s">
        <v>93</v>
      </c>
      <c r="D44" s="40" t="s">
        <v>106</v>
      </c>
      <c r="F44" s="150">
        <f t="shared" si="2"/>
        <v>6.7800000000000011</v>
      </c>
      <c r="G44" s="150">
        <f t="shared" si="3"/>
        <v>7.8366666666666589</v>
      </c>
      <c r="H44" s="150">
        <f t="shared" si="4"/>
        <v>6.730000000000004</v>
      </c>
      <c r="I44" s="150">
        <f t="shared" si="5"/>
        <v>4.2366666666666504</v>
      </c>
      <c r="J44" s="150">
        <f t="shared" si="6"/>
        <v>-0.42929811966666875</v>
      </c>
      <c r="K44" s="45"/>
      <c r="L44" s="45"/>
      <c r="M44" s="45"/>
      <c r="N44" s="45"/>
      <c r="O44" s="45"/>
    </row>
    <row r="45" spans="3:15">
      <c r="C45" s="18" t="s">
        <v>94</v>
      </c>
      <c r="D45" s="40" t="s">
        <v>106</v>
      </c>
      <c r="F45" s="150">
        <f t="shared" si="2"/>
        <v>1.0366666666666617</v>
      </c>
      <c r="G45" s="150">
        <f t="shared" si="3"/>
        <v>-0.15340950140533494</v>
      </c>
      <c r="H45" s="150">
        <f t="shared" si="4"/>
        <v>-4.2137775089901339</v>
      </c>
      <c r="I45" s="150">
        <f t="shared" si="5"/>
        <v>-8.8031962977765517</v>
      </c>
      <c r="J45" s="150">
        <f t="shared" si="6"/>
        <v>-7.2633333333333496</v>
      </c>
      <c r="K45" s="45"/>
      <c r="L45" s="45"/>
      <c r="M45" s="45"/>
      <c r="N45" s="45"/>
      <c r="O45" s="45"/>
    </row>
    <row r="46" spans="3:15">
      <c r="C46" s="18" t="s">
        <v>95</v>
      </c>
      <c r="D46" s="40" t="s">
        <v>106</v>
      </c>
      <c r="F46" s="150">
        <f t="shared" si="2"/>
        <v>1.9533333333333331</v>
      </c>
      <c r="G46" s="150">
        <f t="shared" si="3"/>
        <v>6.8712679068203215</v>
      </c>
      <c r="H46" s="150">
        <f t="shared" si="4"/>
        <v>1.3160889310282045</v>
      </c>
      <c r="I46" s="150">
        <f t="shared" si="5"/>
        <v>-4.3333333333333286</v>
      </c>
      <c r="J46" s="150">
        <f t="shared" si="6"/>
        <v>-4.8100000000000023</v>
      </c>
      <c r="K46" s="45"/>
      <c r="L46" s="45"/>
      <c r="M46" s="45"/>
      <c r="N46" s="45"/>
      <c r="O46" s="45"/>
    </row>
    <row r="47" spans="3:15">
      <c r="C47" s="18" t="s">
        <v>96</v>
      </c>
      <c r="D47" s="40" t="s">
        <v>106</v>
      </c>
      <c r="F47" s="150">
        <f t="shared" si="2"/>
        <v>-1.3599999999999994</v>
      </c>
      <c r="G47" s="150">
        <f t="shared" si="3"/>
        <v>-1.3133333333333468</v>
      </c>
      <c r="H47" s="150">
        <f t="shared" si="4"/>
        <v>-2.0173566101505287</v>
      </c>
      <c r="I47" s="150">
        <f t="shared" si="5"/>
        <v>-8.2033333333333331</v>
      </c>
      <c r="J47" s="150">
        <f t="shared" si="6"/>
        <v>-10.323333333333338</v>
      </c>
    </row>
    <row r="48" spans="3:15">
      <c r="C48" s="18"/>
    </row>
    <row r="49" spans="2:15">
      <c r="B49" s="19" t="s">
        <v>185</v>
      </c>
      <c r="F49" s="17">
        <f t="shared" ref="F49:O49" si="7">F3</f>
        <v>44286</v>
      </c>
      <c r="G49" s="17">
        <f t="shared" si="7"/>
        <v>44651</v>
      </c>
      <c r="H49" s="17">
        <f t="shared" si="7"/>
        <v>45016</v>
      </c>
      <c r="I49" s="17">
        <f t="shared" si="7"/>
        <v>45382</v>
      </c>
      <c r="J49" s="17">
        <f t="shared" si="7"/>
        <v>45747</v>
      </c>
      <c r="K49" s="17">
        <f t="shared" si="7"/>
        <v>46112</v>
      </c>
      <c r="L49" s="17">
        <f t="shared" si="7"/>
        <v>46477</v>
      </c>
      <c r="M49" s="17">
        <f t="shared" si="7"/>
        <v>46843</v>
      </c>
      <c r="N49" s="17">
        <f t="shared" si="7"/>
        <v>47208</v>
      </c>
      <c r="O49" s="17">
        <f t="shared" si="7"/>
        <v>47573</v>
      </c>
    </row>
    <row r="50" spans="2:15">
      <c r="B50" s="44"/>
      <c r="C50" s="18" t="s">
        <v>74</v>
      </c>
      <c r="D50" s="40" t="s">
        <v>186</v>
      </c>
      <c r="F50" s="56">
        <f>F31/$F$27</f>
        <v>4.6734874321081255E-2</v>
      </c>
      <c r="G50" s="56">
        <f>G31/$G$27</f>
        <v>4.6435578809679488E-2</v>
      </c>
      <c r="H50" s="56">
        <f>H31/$H$27</f>
        <v>2.342904161794631E-2</v>
      </c>
      <c r="I50" s="56">
        <f>I31/$I$27</f>
        <v>-2.3326572008113635E-2</v>
      </c>
      <c r="J50" s="56">
        <f>J31/$J$27</f>
        <v>-1.2683916793505834E-2</v>
      </c>
      <c r="K50" s="45"/>
      <c r="L50" s="45"/>
      <c r="M50" s="45"/>
      <c r="N50" s="45"/>
      <c r="O50" s="45"/>
    </row>
    <row r="51" spans="2:15">
      <c r="B51" s="18"/>
      <c r="C51" s="18" t="s">
        <v>83</v>
      </c>
      <c r="D51" s="40" t="s">
        <v>186</v>
      </c>
      <c r="F51" s="56">
        <f t="shared" ref="F51:F66" si="8">F32/$F$27</f>
        <v>7.7470422298008407E-2</v>
      </c>
      <c r="G51" s="56">
        <f t="shared" ref="G51:G66" si="9">G32/$G$27</f>
        <v>9.8844560715064186E-2</v>
      </c>
      <c r="H51" s="56">
        <f t="shared" ref="H51:H66" si="10">H32/$H$27</f>
        <v>8.7921868289960528E-2</v>
      </c>
      <c r="I51" s="56">
        <f t="shared" ref="I51:I66" si="11">I32/$I$27</f>
        <v>3.198951994590931E-2</v>
      </c>
      <c r="J51" s="56">
        <f t="shared" ref="J51:J66" si="12">J32/$J$27</f>
        <v>2.7143581938102311E-2</v>
      </c>
      <c r="K51" s="45"/>
      <c r="L51" s="45"/>
      <c r="M51" s="45"/>
      <c r="N51" s="45"/>
      <c r="O51" s="45"/>
    </row>
    <row r="52" spans="2:15">
      <c r="B52" s="18"/>
      <c r="C52" s="18" t="s">
        <v>84</v>
      </c>
      <c r="D52" s="40" t="s">
        <v>186</v>
      </c>
      <c r="F52" s="56">
        <f t="shared" si="8"/>
        <v>2.3257968085554175E-2</v>
      </c>
      <c r="G52" s="56">
        <f t="shared" si="9"/>
        <v>3.6799651188140201E-2</v>
      </c>
      <c r="H52" s="56">
        <f t="shared" si="10"/>
        <v>9.6141353774197077E-3</v>
      </c>
      <c r="I52" s="56">
        <f t="shared" si="11"/>
        <v>-8.0882352941176419E-2</v>
      </c>
      <c r="J52" s="56">
        <f t="shared" si="12"/>
        <v>-6.5533570099780197E-2</v>
      </c>
      <c r="K52" s="45"/>
      <c r="L52" s="45"/>
      <c r="M52" s="45"/>
      <c r="N52" s="45"/>
      <c r="O52" s="45"/>
    </row>
    <row r="53" spans="2:15">
      <c r="B53" s="18"/>
      <c r="C53" s="18" t="s">
        <v>85</v>
      </c>
      <c r="D53" s="40" t="s">
        <v>186</v>
      </c>
      <c r="F53" s="56">
        <f t="shared" si="8"/>
        <v>2.2399056881815413E-2</v>
      </c>
      <c r="G53" s="56">
        <f t="shared" si="9"/>
        <v>2.7032919119250005E-2</v>
      </c>
      <c r="H53" s="56">
        <f t="shared" si="10"/>
        <v>-5.0669091853969154E-3</v>
      </c>
      <c r="I53" s="56">
        <f t="shared" si="11"/>
        <v>-6.862745098039208E-2</v>
      </c>
      <c r="J53" s="56">
        <f t="shared" si="12"/>
        <v>-0.11423981058684265</v>
      </c>
      <c r="K53" s="45"/>
      <c r="L53" s="45"/>
      <c r="M53" s="45"/>
      <c r="N53" s="45"/>
      <c r="O53" s="45"/>
    </row>
    <row r="54" spans="2:15">
      <c r="B54" s="18"/>
      <c r="C54" s="18" t="s">
        <v>86</v>
      </c>
      <c r="D54" s="40" t="s">
        <v>186</v>
      </c>
      <c r="F54" s="56">
        <f t="shared" si="8"/>
        <v>-8.7236714156313594E-2</v>
      </c>
      <c r="G54" s="56">
        <f t="shared" si="9"/>
        <v>-6.9893176367996704E-2</v>
      </c>
      <c r="H54" s="56">
        <f t="shared" si="10"/>
        <v>-0.1068814689705947</v>
      </c>
      <c r="I54" s="56">
        <f t="shared" si="11"/>
        <v>-0.16620182555780932</v>
      </c>
      <c r="J54" s="56">
        <f t="shared" si="12"/>
        <v>-0.18099607986216826</v>
      </c>
      <c r="K54" s="45"/>
      <c r="L54" s="45"/>
      <c r="M54" s="45"/>
      <c r="N54" s="45"/>
      <c r="O54" s="45"/>
    </row>
    <row r="55" spans="2:15">
      <c r="B55" s="18"/>
      <c r="C55" s="18" t="s">
        <v>87</v>
      </c>
      <c r="D55" s="40" t="s">
        <v>186</v>
      </c>
      <c r="F55" s="56">
        <f t="shared" si="8"/>
        <v>-0.10959538545745437</v>
      </c>
      <c r="G55" s="56">
        <f t="shared" si="9"/>
        <v>-0.13356310711180513</v>
      </c>
      <c r="H55" s="56">
        <f t="shared" si="10"/>
        <v>-0.16162141093932697</v>
      </c>
      <c r="I55" s="56">
        <f t="shared" si="11"/>
        <v>-0.20689655172413804</v>
      </c>
      <c r="J55" s="56">
        <f t="shared" si="12"/>
        <v>-0.23532893624217835</v>
      </c>
      <c r="K55" s="45"/>
      <c r="L55" s="45"/>
      <c r="M55" s="45"/>
      <c r="N55" s="45"/>
      <c r="O55" s="45"/>
    </row>
    <row r="56" spans="2:15">
      <c r="B56" s="18"/>
      <c r="C56" s="18" t="s">
        <v>107</v>
      </c>
      <c r="D56" s="40" t="s">
        <v>186</v>
      </c>
      <c r="F56" s="56">
        <f t="shared" si="8"/>
        <v>4.9696856125848905E-2</v>
      </c>
      <c r="G56" s="56">
        <f t="shared" si="9"/>
        <v>7.186275259676031E-2</v>
      </c>
      <c r="H56" s="56">
        <f t="shared" si="10"/>
        <v>5.534623879433552E-2</v>
      </c>
      <c r="I56" s="56">
        <f t="shared" si="11"/>
        <v>-7.5714472266840581E-3</v>
      </c>
      <c r="J56" s="56">
        <f t="shared" si="12"/>
        <v>-2.9764924742093836E-2</v>
      </c>
      <c r="K56" s="45"/>
      <c r="L56" s="45"/>
      <c r="M56" s="45"/>
      <c r="N56" s="45"/>
      <c r="O56" s="45"/>
    </row>
    <row r="57" spans="2:15">
      <c r="B57" s="18"/>
      <c r="C57" s="18" t="s">
        <v>89</v>
      </c>
      <c r="D57" s="40" t="s">
        <v>186</v>
      </c>
      <c r="F57" s="56">
        <f t="shared" si="8"/>
        <v>9.025281260475887E-2</v>
      </c>
      <c r="G57" s="56">
        <f t="shared" si="9"/>
        <v>0.11799490660696102</v>
      </c>
      <c r="H57" s="56">
        <f t="shared" si="10"/>
        <v>8.4078875309755621E-2</v>
      </c>
      <c r="I57" s="56">
        <f t="shared" si="11"/>
        <v>4.094827586206902E-2</v>
      </c>
      <c r="J57" s="56">
        <f t="shared" si="12"/>
        <v>2.1943176052764964E-2</v>
      </c>
      <c r="K57" s="45"/>
      <c r="L57" s="45"/>
      <c r="M57" s="45"/>
      <c r="N57" s="45"/>
      <c r="O57" s="45"/>
    </row>
    <row r="58" spans="2:15">
      <c r="B58" s="18"/>
      <c r="C58" s="18" t="s">
        <v>90</v>
      </c>
      <c r="D58" s="40" t="s">
        <v>186</v>
      </c>
      <c r="F58" s="56">
        <f t="shared" si="8"/>
        <v>3.4924845269672683E-2</v>
      </c>
      <c r="G58" s="56">
        <f t="shared" si="9"/>
        <v>3.9851754959668632E-2</v>
      </c>
      <c r="H58" s="56">
        <f t="shared" si="10"/>
        <v>1.1043263609198316E-2</v>
      </c>
      <c r="I58" s="56">
        <f t="shared" si="11"/>
        <v>-4.2196501432524784E-2</v>
      </c>
      <c r="J58" s="56">
        <f t="shared" si="12"/>
        <v>-6.1601555893793368E-2</v>
      </c>
      <c r="K58" s="45"/>
      <c r="L58" s="45"/>
      <c r="M58" s="45"/>
      <c r="N58" s="45"/>
      <c r="O58" s="45"/>
    </row>
    <row r="59" spans="2:15">
      <c r="B59" s="18"/>
      <c r="C59" s="18" t="s">
        <v>81</v>
      </c>
      <c r="D59" s="40" t="s">
        <v>186</v>
      </c>
      <c r="F59" s="56">
        <f t="shared" si="8"/>
        <v>6.6944549703170361E-2</v>
      </c>
      <c r="G59" s="56">
        <f t="shared" si="9"/>
        <v>7.5125354262044794E-2</v>
      </c>
      <c r="H59" s="56">
        <f t="shared" si="10"/>
        <v>6.6432809319648303E-2</v>
      </c>
      <c r="I59" s="56">
        <f t="shared" si="11"/>
        <v>3.9722785665990438E-3</v>
      </c>
      <c r="J59" s="56">
        <f t="shared" si="12"/>
        <v>9.9274540461694507E-3</v>
      </c>
      <c r="K59" s="45"/>
      <c r="L59" s="45"/>
      <c r="M59" s="45"/>
      <c r="N59" s="45"/>
      <c r="O59" s="45"/>
    </row>
    <row r="60" spans="2:15">
      <c r="B60" s="18"/>
      <c r="C60" s="18" t="s">
        <v>82</v>
      </c>
      <c r="D60" s="40" t="s">
        <v>186</v>
      </c>
      <c r="F60" s="56">
        <f t="shared" si="8"/>
        <v>1.3648196918947324E-2</v>
      </c>
      <c r="G60" s="56">
        <f t="shared" si="9"/>
        <v>2.0401893680089253E-2</v>
      </c>
      <c r="H60" s="56">
        <f t="shared" si="10"/>
        <v>3.0444762028495956E-2</v>
      </c>
      <c r="I60" s="56">
        <f t="shared" si="11"/>
        <v>-3.9300202839756521E-2</v>
      </c>
      <c r="J60" s="56">
        <f t="shared" si="12"/>
        <v>-2.4733637747336591E-2</v>
      </c>
      <c r="K60" s="45"/>
      <c r="L60" s="45"/>
      <c r="M60" s="45"/>
      <c r="N60" s="45"/>
      <c r="O60" s="45"/>
    </row>
    <row r="61" spans="2:15">
      <c r="B61" s="18"/>
      <c r="C61" s="18" t="s">
        <v>91</v>
      </c>
      <c r="D61" s="40" t="s">
        <v>186</v>
      </c>
      <c r="F61" s="56">
        <f t="shared" si="8"/>
        <v>-1.6143041884997697E-2</v>
      </c>
      <c r="G61" s="56">
        <f t="shared" si="9"/>
        <v>-6.1042075430564882E-3</v>
      </c>
      <c r="H61" s="56">
        <f t="shared" si="10"/>
        <v>-4.9759159908694624E-2</v>
      </c>
      <c r="I61" s="56">
        <f t="shared" si="11"/>
        <v>-8.7052062204192121E-2</v>
      </c>
      <c r="J61" s="56">
        <f t="shared" si="12"/>
        <v>-0.13077118214104519</v>
      </c>
      <c r="K61" s="45"/>
      <c r="L61" s="45"/>
      <c r="M61" s="45"/>
      <c r="N61" s="45"/>
      <c r="O61" s="45"/>
    </row>
    <row r="62" spans="2:15">
      <c r="B62" s="18"/>
      <c r="C62" s="18" t="s">
        <v>92</v>
      </c>
      <c r="D62" s="40" t="s">
        <v>186</v>
      </c>
      <c r="F62" s="56">
        <f t="shared" si="8"/>
        <v>4.9597911666877131E-2</v>
      </c>
      <c r="G62" s="56">
        <f t="shared" si="9"/>
        <v>8.4935687813385549E-2</v>
      </c>
      <c r="H62" s="56">
        <f t="shared" si="10"/>
        <v>5.3180892988610284E-2</v>
      </c>
      <c r="I62" s="56">
        <f t="shared" si="11"/>
        <v>3.1355645706558431E-2</v>
      </c>
      <c r="J62" s="56">
        <f t="shared" si="12"/>
        <v>-8.8364620328091389E-3</v>
      </c>
      <c r="K62" s="45"/>
      <c r="L62" s="45"/>
      <c r="M62" s="45"/>
      <c r="N62" s="45"/>
      <c r="O62" s="45"/>
    </row>
    <row r="63" spans="2:15">
      <c r="B63" s="18"/>
      <c r="C63" s="18" t="s">
        <v>93</v>
      </c>
      <c r="D63" s="40" t="s">
        <v>186</v>
      </c>
      <c r="F63" s="56">
        <f t="shared" si="8"/>
        <v>8.5638499431602899E-2</v>
      </c>
      <c r="G63" s="56">
        <f t="shared" si="9"/>
        <v>0.10250708524089809</v>
      </c>
      <c r="H63" s="56">
        <f t="shared" si="10"/>
        <v>8.7436663635182585E-2</v>
      </c>
      <c r="I63" s="56">
        <f t="shared" si="11"/>
        <v>5.3710277214333808E-2</v>
      </c>
      <c r="J63" s="56">
        <f t="shared" si="12"/>
        <v>-5.445181629460537E-3</v>
      </c>
      <c r="K63" s="45"/>
      <c r="L63" s="45"/>
      <c r="M63" s="45"/>
      <c r="N63" s="45"/>
      <c r="O63" s="45"/>
    </row>
    <row r="64" spans="2:15">
      <c r="B64" s="18"/>
      <c r="C64" s="18" t="s">
        <v>94</v>
      </c>
      <c r="D64" s="40" t="s">
        <v>186</v>
      </c>
      <c r="F64" s="56">
        <f t="shared" si="8"/>
        <v>1.3094185507978549E-2</v>
      </c>
      <c r="G64" s="56">
        <f t="shared" si="9"/>
        <v>-2.0066645049749499E-3</v>
      </c>
      <c r="H64" s="56">
        <f t="shared" si="10"/>
        <v>-5.4745712732105156E-2</v>
      </c>
      <c r="I64" s="56">
        <f t="shared" si="11"/>
        <v>-0.11160238714219767</v>
      </c>
      <c r="J64" s="56">
        <f t="shared" si="12"/>
        <v>-9.2127515643497582E-2</v>
      </c>
      <c r="K64" s="45"/>
      <c r="L64" s="45"/>
      <c r="M64" s="45"/>
      <c r="N64" s="45"/>
      <c r="O64" s="45"/>
    </row>
    <row r="65" spans="2:16">
      <c r="B65" s="18"/>
      <c r="C65" s="18" t="s">
        <v>95</v>
      </c>
      <c r="D65" s="40" t="s">
        <v>186</v>
      </c>
      <c r="F65" s="56">
        <f t="shared" si="8"/>
        <v>2.4672645362300533E-2</v>
      </c>
      <c r="G65" s="56">
        <f t="shared" si="9"/>
        <v>8.9879240115373724E-2</v>
      </c>
      <c r="H65" s="56">
        <f t="shared" si="10"/>
        <v>1.7098725880579504E-2</v>
      </c>
      <c r="I65" s="56">
        <f t="shared" si="11"/>
        <v>-5.4935767410412381E-2</v>
      </c>
      <c r="J65" s="56">
        <f t="shared" si="12"/>
        <v>-6.1009639776763089E-2</v>
      </c>
      <c r="K65" s="45"/>
      <c r="L65" s="45"/>
      <c r="M65" s="45"/>
      <c r="N65" s="45"/>
      <c r="O65" s="45"/>
    </row>
    <row r="66" spans="2:16">
      <c r="B66" s="18"/>
      <c r="C66" s="18" t="s">
        <v>96</v>
      </c>
      <c r="D66" s="40" t="s">
        <v>186</v>
      </c>
      <c r="F66" s="56">
        <f t="shared" si="8"/>
        <v>-1.7178224074775792E-2</v>
      </c>
      <c r="G66" s="56">
        <f t="shared" si="9"/>
        <v>-1.7178984085459082E-2</v>
      </c>
      <c r="H66" s="56">
        <f t="shared" si="10"/>
        <v>-2.6209648046648416E-2</v>
      </c>
      <c r="I66" s="56">
        <f t="shared" si="11"/>
        <v>-0.1039976335361731</v>
      </c>
      <c r="J66" s="56">
        <f t="shared" si="12"/>
        <v>-0.13094030103162529</v>
      </c>
      <c r="K66" s="45"/>
      <c r="L66" s="45"/>
      <c r="M66" s="45"/>
      <c r="N66" s="45"/>
      <c r="O66" s="45"/>
    </row>
    <row r="67" spans="2:16">
      <c r="B67" s="18"/>
      <c r="C67" s="18"/>
      <c r="D67" s="40"/>
      <c r="F67" s="46"/>
      <c r="G67" s="46"/>
      <c r="H67" s="46"/>
      <c r="I67" s="46"/>
      <c r="J67" s="46"/>
      <c r="K67" s="45"/>
      <c r="L67" s="45"/>
      <c r="M67" s="45"/>
      <c r="N67" s="45"/>
      <c r="O67" s="45"/>
    </row>
    <row r="68" spans="2:16">
      <c r="B68" s="19" t="s">
        <v>187</v>
      </c>
    </row>
    <row r="69" spans="2:16">
      <c r="B69" s="18"/>
      <c r="C69" s="18"/>
      <c r="D69" s="40" t="s">
        <v>186</v>
      </c>
      <c r="E69" s="18"/>
      <c r="F69" s="46">
        <f>_xlfn.PERCENTILE.INC(F50:J66,0.9)</f>
        <v>8.4592962811933584E-2</v>
      </c>
      <c r="K69" s="57"/>
      <c r="L69" s="57"/>
      <c r="M69" s="57"/>
      <c r="N69" s="57"/>
      <c r="P69" s="149"/>
    </row>
    <row r="70" spans="2:16">
      <c r="B70" s="19" t="s">
        <v>188</v>
      </c>
      <c r="C70" s="18"/>
      <c r="D70" s="40"/>
      <c r="E70" s="18"/>
      <c r="F70" s="46"/>
      <c r="K70" s="57"/>
      <c r="L70" s="57"/>
      <c r="M70" s="57"/>
      <c r="N70" s="57"/>
    </row>
    <row r="71" spans="2:16">
      <c r="B71" s="19"/>
      <c r="C71" s="18"/>
      <c r="D71" s="40" t="s">
        <v>186</v>
      </c>
      <c r="E71" s="18"/>
      <c r="F71" s="46">
        <f>_xlfn.PERCENTILE.INC(F50:J66,0.1)</f>
        <v>-0.11318484120898466</v>
      </c>
      <c r="K71" s="57"/>
      <c r="L71" s="57"/>
      <c r="M71" s="57"/>
      <c r="N71" s="57"/>
      <c r="P71" s="149"/>
    </row>
    <row r="72" spans="2:16">
      <c r="B72" s="19"/>
      <c r="C72" s="18"/>
      <c r="D72" s="40"/>
      <c r="E72" s="18"/>
      <c r="F72" s="46"/>
    </row>
    <row r="73" spans="2:16">
      <c r="B73" s="19" t="s">
        <v>189</v>
      </c>
      <c r="C73" s="18"/>
      <c r="D73" s="18"/>
      <c r="E73" s="18"/>
      <c r="F73" s="18"/>
    </row>
    <row r="74" spans="2:16">
      <c r="B74" s="18"/>
      <c r="C74" s="18"/>
      <c r="D74" s="18" t="s">
        <v>186</v>
      </c>
      <c r="E74" s="18"/>
      <c r="F74" s="83">
        <f>MAX(ABS(F69), ABS(F71))</f>
        <v>0.11318484120898466</v>
      </c>
    </row>
    <row r="75" spans="2:16">
      <c r="B75" s="18"/>
      <c r="C75" s="18"/>
      <c r="D75" s="18"/>
      <c r="E75" s="18"/>
      <c r="F75" s="18"/>
    </row>
    <row r="76" spans="2:16">
      <c r="B76" s="5" t="s">
        <v>190</v>
      </c>
      <c r="C76" s="18"/>
      <c r="D76" s="18"/>
      <c r="E76" s="18"/>
      <c r="F76" s="18"/>
    </row>
    <row r="77" spans="2:16">
      <c r="B77" s="18"/>
      <c r="C77" s="18"/>
      <c r="D77" s="40" t="s">
        <v>106</v>
      </c>
      <c r="E77" s="18"/>
      <c r="F77" s="43">
        <f>J27</f>
        <v>78.84</v>
      </c>
    </row>
    <row r="78" spans="2:16">
      <c r="B78" s="18"/>
      <c r="C78" s="18"/>
      <c r="D78" s="40"/>
      <c r="E78" s="18"/>
      <c r="F78" s="36"/>
    </row>
    <row r="80" spans="2:16">
      <c r="B80" s="19" t="s">
        <v>191</v>
      </c>
    </row>
    <row r="81" spans="1:15" ht="38.25">
      <c r="B81" s="44" t="s">
        <v>192</v>
      </c>
      <c r="D81" s="40" t="s">
        <v>106</v>
      </c>
      <c r="F81" s="47">
        <f>F77*F74</f>
        <v>8.923492880916351</v>
      </c>
    </row>
    <row r="83" spans="1:15">
      <c r="A83" s="122" t="s">
        <v>40</v>
      </c>
      <c r="B83" s="122"/>
      <c r="C83" s="123"/>
      <c r="D83" s="123"/>
      <c r="E83" s="123"/>
      <c r="F83" s="123"/>
      <c r="G83" s="123"/>
      <c r="H83" s="123"/>
      <c r="I83" s="123"/>
      <c r="J83" s="123"/>
      <c r="K83" s="123"/>
      <c r="L83" s="123"/>
      <c r="M83" s="123"/>
      <c r="N83" s="123"/>
      <c r="O83" s="123"/>
    </row>
  </sheetData>
  <pageMargins left="0.7" right="0.7" top="0.75" bottom="0.75" header="0.3" footer="0.3"/>
  <pageSetup paperSize="9" scale="4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D44E-F844-4D8F-8002-4E40232FF269}">
  <sheetPr>
    <tabColor rgb="FF92D050"/>
    <pageSetUpPr fitToPage="1"/>
  </sheetPr>
  <dimension ref="A1:N116"/>
  <sheetViews>
    <sheetView zoomScale="80" zoomScaleNormal="80" workbookViewId="0"/>
  </sheetViews>
  <sheetFormatPr defaultColWidth="9" defaultRowHeight="20.25"/>
  <cols>
    <col min="1" max="1" width="9" style="14"/>
    <col min="2" max="2" width="24.875" style="14" customWidth="1"/>
    <col min="3" max="3" width="10.625" style="14" customWidth="1"/>
    <col min="4" max="5" width="9" style="14"/>
    <col min="6" max="6" width="8.875" style="14" bestFit="1" customWidth="1"/>
    <col min="7" max="16384" width="9" style="14"/>
  </cols>
  <sheetData>
    <row r="1" spans="1:14" ht="26.25">
      <c r="A1" s="142" t="s">
        <v>193</v>
      </c>
      <c r="B1" s="88"/>
      <c r="C1" s="88"/>
      <c r="D1" s="88"/>
      <c r="E1" s="88"/>
      <c r="F1" s="88"/>
      <c r="H1" s="154"/>
      <c r="I1" s="155"/>
      <c r="J1" s="154"/>
      <c r="K1" s="154"/>
      <c r="L1" s="156"/>
      <c r="M1" s="157"/>
      <c r="N1" s="157"/>
    </row>
    <row r="2" spans="1:14">
      <c r="A2" s="13"/>
      <c r="B2" s="16"/>
      <c r="C2" s="13"/>
      <c r="D2" s="13"/>
      <c r="E2" s="13"/>
      <c r="H2" s="158"/>
      <c r="I2" s="160"/>
      <c r="J2" s="158"/>
      <c r="K2" s="158"/>
      <c r="L2" s="158"/>
      <c r="M2" s="159"/>
      <c r="N2" s="159"/>
    </row>
    <row r="3" spans="1:14">
      <c r="A3" s="13"/>
      <c r="B3" s="16"/>
      <c r="C3" s="13"/>
      <c r="D3" s="39" t="s">
        <v>123</v>
      </c>
      <c r="E3" s="39" t="s">
        <v>64</v>
      </c>
      <c r="H3" s="158"/>
      <c r="I3" s="160"/>
      <c r="J3" s="158"/>
      <c r="K3" s="158"/>
      <c r="L3" s="158"/>
      <c r="M3" s="159"/>
      <c r="N3" s="159"/>
    </row>
    <row r="6" spans="1:14">
      <c r="B6" s="19" t="s">
        <v>194</v>
      </c>
      <c r="D6" s="18" t="s">
        <v>74</v>
      </c>
      <c r="E6" s="40" t="s">
        <v>106</v>
      </c>
      <c r="F6" s="43">
        <f>Performance_Analysis!$F$81</f>
        <v>8.923492880916351</v>
      </c>
    </row>
    <row r="7" spans="1:14">
      <c r="B7" s="19"/>
      <c r="D7" s="18" t="s">
        <v>83</v>
      </c>
      <c r="E7" s="40" t="s">
        <v>106</v>
      </c>
      <c r="F7" s="43">
        <f>Performance_Analysis!$F$81</f>
        <v>8.923492880916351</v>
      </c>
    </row>
    <row r="8" spans="1:14">
      <c r="B8" s="19"/>
      <c r="D8" s="18" t="s">
        <v>84</v>
      </c>
      <c r="E8" s="40" t="s">
        <v>106</v>
      </c>
      <c r="F8" s="43">
        <f>Performance_Analysis!$F$81</f>
        <v>8.923492880916351</v>
      </c>
    </row>
    <row r="9" spans="1:14">
      <c r="B9" s="19"/>
      <c r="D9" s="18" t="s">
        <v>85</v>
      </c>
      <c r="E9" s="40" t="s">
        <v>106</v>
      </c>
      <c r="F9" s="43">
        <f>Performance_Analysis!$F$81</f>
        <v>8.923492880916351</v>
      </c>
    </row>
    <row r="10" spans="1:14">
      <c r="B10" s="19"/>
      <c r="D10" s="18" t="s">
        <v>86</v>
      </c>
      <c r="E10" s="40" t="s">
        <v>106</v>
      </c>
      <c r="F10" s="43">
        <f>Performance_Analysis!$F$81</f>
        <v>8.923492880916351</v>
      </c>
    </row>
    <row r="11" spans="1:14">
      <c r="B11" s="19"/>
      <c r="D11" s="18" t="s">
        <v>87</v>
      </c>
      <c r="E11" s="40" t="s">
        <v>106</v>
      </c>
      <c r="F11" s="43">
        <f>Performance_Analysis!$F$81</f>
        <v>8.923492880916351</v>
      </c>
    </row>
    <row r="12" spans="1:14">
      <c r="B12" s="19"/>
      <c r="D12" s="18" t="s">
        <v>107</v>
      </c>
      <c r="E12" s="40" t="s">
        <v>106</v>
      </c>
      <c r="F12" s="43">
        <f>Performance_Analysis!$F$81</f>
        <v>8.923492880916351</v>
      </c>
    </row>
    <row r="13" spans="1:14">
      <c r="B13" s="19"/>
      <c r="D13" s="18" t="s">
        <v>89</v>
      </c>
      <c r="E13" s="40" t="s">
        <v>106</v>
      </c>
      <c r="F13" s="43">
        <f>Performance_Analysis!$F$81</f>
        <v>8.923492880916351</v>
      </c>
    </row>
    <row r="14" spans="1:14">
      <c r="B14" s="19"/>
      <c r="D14" s="18" t="s">
        <v>90</v>
      </c>
      <c r="E14" s="40" t="s">
        <v>106</v>
      </c>
      <c r="F14" s="43">
        <f>Performance_Analysis!$F$81</f>
        <v>8.923492880916351</v>
      </c>
    </row>
    <row r="15" spans="1:14">
      <c r="B15" s="19"/>
      <c r="D15" s="18" t="s">
        <v>81</v>
      </c>
      <c r="E15" s="40" t="s">
        <v>106</v>
      </c>
      <c r="F15" s="43">
        <f>Performance_Analysis!$F$81</f>
        <v>8.923492880916351</v>
      </c>
    </row>
    <row r="16" spans="1:14">
      <c r="B16" s="19"/>
      <c r="D16" s="18" t="s">
        <v>82</v>
      </c>
      <c r="E16" s="40" t="s">
        <v>106</v>
      </c>
      <c r="F16" s="43">
        <f>Performance_Analysis!$F$81</f>
        <v>8.923492880916351</v>
      </c>
    </row>
    <row r="17" spans="2:6">
      <c r="B17" s="19"/>
      <c r="D17" s="18" t="s">
        <v>91</v>
      </c>
      <c r="E17" s="40" t="s">
        <v>106</v>
      </c>
      <c r="F17" s="43">
        <f>Performance_Analysis!$F$81</f>
        <v>8.923492880916351</v>
      </c>
    </row>
    <row r="18" spans="2:6">
      <c r="B18" s="19"/>
      <c r="D18" s="18" t="s">
        <v>92</v>
      </c>
      <c r="E18" s="40" t="s">
        <v>106</v>
      </c>
      <c r="F18" s="43">
        <f>Performance_Analysis!$F$81</f>
        <v>8.923492880916351</v>
      </c>
    </row>
    <row r="19" spans="2:6">
      <c r="D19" s="18" t="s">
        <v>93</v>
      </c>
      <c r="E19" s="40" t="s">
        <v>106</v>
      </c>
      <c r="F19" s="43">
        <f>Performance_Analysis!$F$81</f>
        <v>8.923492880916351</v>
      </c>
    </row>
    <row r="20" spans="2:6">
      <c r="D20" s="18" t="s">
        <v>94</v>
      </c>
      <c r="E20" s="40" t="s">
        <v>106</v>
      </c>
      <c r="F20" s="43">
        <f>Performance_Analysis!$F$81</f>
        <v>8.923492880916351</v>
      </c>
    </row>
    <row r="21" spans="2:6">
      <c r="D21" s="18" t="s">
        <v>95</v>
      </c>
      <c r="E21" s="40" t="s">
        <v>106</v>
      </c>
      <c r="F21" s="43">
        <f>Performance_Analysis!$F$81</f>
        <v>8.923492880916351</v>
      </c>
    </row>
    <row r="22" spans="2:6">
      <c r="D22" s="18" t="s">
        <v>96</v>
      </c>
      <c r="E22" s="40" t="s">
        <v>106</v>
      </c>
      <c r="F22" s="43">
        <f>Performance_Analysis!$F$81</f>
        <v>8.923492880916351</v>
      </c>
    </row>
    <row r="23" spans="2:6">
      <c r="D23" s="15"/>
      <c r="E23" s="48"/>
      <c r="F23" s="38"/>
    </row>
    <row r="24" spans="2:6">
      <c r="B24" s="49" t="s">
        <v>195</v>
      </c>
      <c r="D24" s="18" t="s">
        <v>74</v>
      </c>
      <c r="E24" s="40" t="s">
        <v>159</v>
      </c>
      <c r="F24" s="43">
        <f>RCV!F221</f>
        <v>5609.3763427116155</v>
      </c>
    </row>
    <row r="25" spans="2:6">
      <c r="B25" s="49"/>
      <c r="D25" s="18" t="s">
        <v>83</v>
      </c>
      <c r="E25" s="40" t="s">
        <v>159</v>
      </c>
      <c r="F25" s="43">
        <f>RCV!F222</f>
        <v>2962.8945504687158</v>
      </c>
    </row>
    <row r="26" spans="2:6">
      <c r="B26" s="49"/>
      <c r="D26" s="18" t="s">
        <v>84</v>
      </c>
      <c r="E26" s="40" t="s">
        <v>159</v>
      </c>
      <c r="F26" s="43">
        <f>RCV!F223</f>
        <v>6947.962047976358</v>
      </c>
    </row>
    <row r="27" spans="2:6">
      <c r="B27" s="49"/>
      <c r="D27" s="18" t="s">
        <v>85</v>
      </c>
      <c r="E27" s="40" t="s">
        <v>159</v>
      </c>
      <c r="F27" s="43">
        <f>RCV!F224</f>
        <v>2273.0678636139319</v>
      </c>
    </row>
    <row r="28" spans="2:6">
      <c r="B28" s="49"/>
      <c r="D28" s="18" t="s">
        <v>86</v>
      </c>
      <c r="E28" s="40" t="s">
        <v>159</v>
      </c>
      <c r="F28" s="43">
        <f>RCV!F225</f>
        <v>3907.1017916434753</v>
      </c>
    </row>
    <row r="29" spans="2:6">
      <c r="B29" s="49"/>
      <c r="D29" s="18" t="s">
        <v>87</v>
      </c>
      <c r="E29" s="40" t="s">
        <v>159</v>
      </c>
      <c r="F29" s="43">
        <f>RCV!F226</f>
        <v>9440.8847338441901</v>
      </c>
    </row>
    <row r="30" spans="2:6">
      <c r="B30" s="49"/>
      <c r="D30" s="18" t="s">
        <v>107</v>
      </c>
      <c r="E30" s="40" t="s">
        <v>159</v>
      </c>
      <c r="F30" s="43">
        <f>RCV!F227</f>
        <v>7293.8755658874088</v>
      </c>
    </row>
    <row r="31" spans="2:6">
      <c r="B31" s="49"/>
      <c r="D31" s="18" t="s">
        <v>89</v>
      </c>
      <c r="E31" s="40" t="s">
        <v>159</v>
      </c>
      <c r="F31" s="43">
        <f>RCV!F228</f>
        <v>2185.7766762745459</v>
      </c>
    </row>
    <row r="32" spans="2:6">
      <c r="B32" s="49"/>
      <c r="D32" s="18" t="s">
        <v>90</v>
      </c>
      <c r="E32" s="40" t="s">
        <v>159</v>
      </c>
      <c r="F32" s="43">
        <f>RCV!F229</f>
        <v>4550.086868851693</v>
      </c>
    </row>
    <row r="33" spans="2:6">
      <c r="B33" s="49"/>
      <c r="D33" s="18" t="s">
        <v>81</v>
      </c>
      <c r="E33" s="40" t="s">
        <v>159</v>
      </c>
      <c r="F33" s="43">
        <f>RCV!F230</f>
        <v>3660.7913117042017</v>
      </c>
    </row>
    <row r="34" spans="2:6">
      <c r="B34" s="49"/>
      <c r="D34" s="18" t="s">
        <v>82</v>
      </c>
      <c r="E34" s="40" t="s">
        <v>159</v>
      </c>
      <c r="F34" s="43">
        <f>RCV!F231</f>
        <v>77.826370251023178</v>
      </c>
    </row>
    <row r="35" spans="2:6">
      <c r="B35" s="49"/>
      <c r="D35" s="18" t="s">
        <v>91</v>
      </c>
      <c r="E35" s="40" t="s">
        <v>159</v>
      </c>
      <c r="F35" s="43">
        <f>RCV!F232</f>
        <v>914.36618566189327</v>
      </c>
    </row>
    <row r="36" spans="2:6">
      <c r="B36" s="49"/>
      <c r="D36" s="18" t="s">
        <v>92</v>
      </c>
      <c r="E36" s="40" t="s">
        <v>159</v>
      </c>
      <c r="F36" s="43">
        <f>RCV!F233</f>
        <v>313.53406582988998</v>
      </c>
    </row>
    <row r="37" spans="2:6">
      <c r="B37" s="49"/>
      <c r="D37" s="18" t="s">
        <v>93</v>
      </c>
      <c r="E37" s="40" t="s">
        <v>159</v>
      </c>
      <c r="F37" s="43">
        <f>RCV!F234</f>
        <v>127.17183019437826</v>
      </c>
    </row>
    <row r="38" spans="2:6">
      <c r="B38" s="49"/>
      <c r="D38" s="18" t="s">
        <v>94</v>
      </c>
      <c r="E38" s="40" t="s">
        <v>159</v>
      </c>
      <c r="F38" s="43">
        <f>RCV!F235</f>
        <v>866.52570297663954</v>
      </c>
    </row>
    <row r="39" spans="2:6">
      <c r="D39" s="18" t="s">
        <v>95</v>
      </c>
      <c r="E39" s="40" t="s">
        <v>159</v>
      </c>
      <c r="F39" s="43">
        <f>RCV!F236</f>
        <v>283.35655474207675</v>
      </c>
    </row>
    <row r="40" spans="2:6">
      <c r="D40" s="18" t="s">
        <v>96</v>
      </c>
      <c r="E40" s="40" t="s">
        <v>159</v>
      </c>
      <c r="F40" s="43">
        <f>RCV!F237</f>
        <v>158.75364806686443</v>
      </c>
    </row>
    <row r="41" spans="2:6">
      <c r="D41" s="48"/>
      <c r="E41" s="48"/>
    </row>
    <row r="42" spans="2:6">
      <c r="B42" s="19" t="s">
        <v>196</v>
      </c>
      <c r="C42" s="18"/>
      <c r="D42" s="18" t="s">
        <v>74</v>
      </c>
      <c r="E42" s="40" t="s">
        <v>197</v>
      </c>
      <c r="F42" s="50">
        <f>InpC!$C$33</f>
        <v>0.4</v>
      </c>
    </row>
    <row r="43" spans="2:6">
      <c r="B43" s="18"/>
      <c r="C43" s="18"/>
      <c r="D43" s="18" t="s">
        <v>83</v>
      </c>
      <c r="E43" s="40" t="s">
        <v>197</v>
      </c>
      <c r="F43" s="50">
        <f>InpC!$C$33</f>
        <v>0.4</v>
      </c>
    </row>
    <row r="44" spans="2:6">
      <c r="B44" s="18"/>
      <c r="C44" s="18"/>
      <c r="D44" s="18" t="s">
        <v>84</v>
      </c>
      <c r="E44" s="40" t="s">
        <v>197</v>
      </c>
      <c r="F44" s="50">
        <f>InpC!$C$33</f>
        <v>0.4</v>
      </c>
    </row>
    <row r="45" spans="2:6">
      <c r="B45" s="18"/>
      <c r="C45" s="18"/>
      <c r="D45" s="18" t="s">
        <v>85</v>
      </c>
      <c r="E45" s="40" t="s">
        <v>197</v>
      </c>
      <c r="F45" s="50">
        <f>InpC!$C$33</f>
        <v>0.4</v>
      </c>
    </row>
    <row r="46" spans="2:6">
      <c r="B46" s="18"/>
      <c r="C46" s="18"/>
      <c r="D46" s="18" t="s">
        <v>86</v>
      </c>
      <c r="E46" s="40" t="s">
        <v>197</v>
      </c>
      <c r="F46" s="50">
        <f>InpC!$C$33</f>
        <v>0.4</v>
      </c>
    </row>
    <row r="47" spans="2:6">
      <c r="B47" s="18"/>
      <c r="C47" s="18"/>
      <c r="D47" s="18" t="s">
        <v>87</v>
      </c>
      <c r="E47" s="40" t="s">
        <v>197</v>
      </c>
      <c r="F47" s="50">
        <f>InpC!$C$33</f>
        <v>0.4</v>
      </c>
    </row>
    <row r="48" spans="2:6">
      <c r="B48" s="18"/>
      <c r="C48" s="18"/>
      <c r="D48" s="18" t="s">
        <v>107</v>
      </c>
      <c r="E48" s="40" t="s">
        <v>197</v>
      </c>
      <c r="F48" s="50">
        <f>InpC!$C$33</f>
        <v>0.4</v>
      </c>
    </row>
    <row r="49" spans="2:6">
      <c r="B49" s="18"/>
      <c r="C49" s="18"/>
      <c r="D49" s="18" t="s">
        <v>89</v>
      </c>
      <c r="E49" s="40" t="s">
        <v>197</v>
      </c>
      <c r="F49" s="50">
        <f>InpC!$C$33</f>
        <v>0.4</v>
      </c>
    </row>
    <row r="50" spans="2:6">
      <c r="B50" s="18"/>
      <c r="C50" s="18"/>
      <c r="D50" s="18" t="s">
        <v>90</v>
      </c>
      <c r="E50" s="40" t="s">
        <v>197</v>
      </c>
      <c r="F50" s="50">
        <f>InpC!$C$33</f>
        <v>0.4</v>
      </c>
    </row>
    <row r="51" spans="2:6">
      <c r="B51" s="18"/>
      <c r="C51" s="18"/>
      <c r="D51" s="18" t="s">
        <v>81</v>
      </c>
      <c r="E51" s="40" t="s">
        <v>197</v>
      </c>
      <c r="F51" s="50">
        <f>InpC!$C$33</f>
        <v>0.4</v>
      </c>
    </row>
    <row r="52" spans="2:6">
      <c r="B52" s="18"/>
      <c r="C52" s="18"/>
      <c r="D52" s="18" t="s">
        <v>82</v>
      </c>
      <c r="E52" s="40" t="s">
        <v>197</v>
      </c>
      <c r="F52" s="50">
        <f>InpC!$C$33</f>
        <v>0.4</v>
      </c>
    </row>
    <row r="53" spans="2:6">
      <c r="B53" s="18"/>
      <c r="C53" s="18"/>
      <c r="D53" s="18" t="s">
        <v>91</v>
      </c>
      <c r="E53" s="40" t="s">
        <v>197</v>
      </c>
      <c r="F53" s="50">
        <f>InpC!$C$33</f>
        <v>0.4</v>
      </c>
    </row>
    <row r="54" spans="2:6">
      <c r="B54" s="18"/>
      <c r="C54" s="18"/>
      <c r="D54" s="18" t="s">
        <v>92</v>
      </c>
      <c r="E54" s="40" t="s">
        <v>197</v>
      </c>
      <c r="F54" s="50">
        <f>InpC!$C$33</f>
        <v>0.4</v>
      </c>
    </row>
    <row r="55" spans="2:6">
      <c r="B55" s="18"/>
      <c r="C55" s="18"/>
      <c r="D55" s="18" t="s">
        <v>93</v>
      </c>
      <c r="E55" s="40" t="s">
        <v>197</v>
      </c>
      <c r="F55" s="50">
        <f>InpC!$C$33</f>
        <v>0.4</v>
      </c>
    </row>
    <row r="56" spans="2:6">
      <c r="B56" s="18"/>
      <c r="C56" s="18"/>
      <c r="D56" s="18" t="s">
        <v>94</v>
      </c>
      <c r="E56" s="40" t="s">
        <v>197</v>
      </c>
      <c r="F56" s="50">
        <f>InpC!$C$33</f>
        <v>0.4</v>
      </c>
    </row>
    <row r="57" spans="2:6">
      <c r="B57" s="18"/>
      <c r="C57" s="18"/>
      <c r="D57" s="18" t="s">
        <v>95</v>
      </c>
      <c r="E57" s="40" t="s">
        <v>197</v>
      </c>
      <c r="F57" s="50">
        <f>InpC!$C$33</f>
        <v>0.4</v>
      </c>
    </row>
    <row r="58" spans="2:6">
      <c r="B58" s="18"/>
      <c r="C58" s="18"/>
      <c r="D58" s="18" t="s">
        <v>96</v>
      </c>
      <c r="E58" s="40" t="s">
        <v>197</v>
      </c>
      <c r="F58" s="50">
        <f>InpC!$C$33</f>
        <v>0.4</v>
      </c>
    </row>
    <row r="59" spans="2:6">
      <c r="B59" s="19" t="s">
        <v>196</v>
      </c>
      <c r="D59" s="48"/>
      <c r="E59" s="48"/>
    </row>
    <row r="60" spans="2:6" ht="42.4" customHeight="1">
      <c r="B60" s="44" t="s">
        <v>198</v>
      </c>
      <c r="D60" s="18" t="s">
        <v>74</v>
      </c>
      <c r="E60" s="40" t="s">
        <v>159</v>
      </c>
      <c r="F60" s="51">
        <f>F24 * (F42 * InpC!$C$35)</f>
        <v>22.437505370846463</v>
      </c>
    </row>
    <row r="61" spans="2:6">
      <c r="D61" s="18" t="s">
        <v>83</v>
      </c>
      <c r="E61" s="40" t="s">
        <v>159</v>
      </c>
      <c r="F61" s="51">
        <f>F25 * (F43 * InpC!$C$35)</f>
        <v>11.851578201874863</v>
      </c>
    </row>
    <row r="62" spans="2:6">
      <c r="D62" s="18" t="s">
        <v>84</v>
      </c>
      <c r="E62" s="40" t="s">
        <v>159</v>
      </c>
      <c r="F62" s="51">
        <f>F26 * (F44 * InpC!$C$35)</f>
        <v>27.791848191905434</v>
      </c>
    </row>
    <row r="63" spans="2:6">
      <c r="D63" s="18" t="s">
        <v>85</v>
      </c>
      <c r="E63" s="40" t="s">
        <v>159</v>
      </c>
      <c r="F63" s="51">
        <f>F27 * (F45 * InpC!$C$35)</f>
        <v>9.0922714544557284</v>
      </c>
    </row>
    <row r="64" spans="2:6">
      <c r="D64" s="18" t="s">
        <v>86</v>
      </c>
      <c r="E64" s="40" t="s">
        <v>159</v>
      </c>
      <c r="F64" s="51">
        <f>F28 * (F46 * InpC!$C$35)</f>
        <v>15.628407166573901</v>
      </c>
    </row>
    <row r="65" spans="2:6">
      <c r="D65" s="18" t="s">
        <v>87</v>
      </c>
      <c r="E65" s="40" t="s">
        <v>159</v>
      </c>
      <c r="F65" s="51">
        <f>F29 * (F47 * InpC!$C$35)</f>
        <v>37.763538935376758</v>
      </c>
    </row>
    <row r="66" spans="2:6">
      <c r="D66" s="18" t="s">
        <v>107</v>
      </c>
      <c r="E66" s="40" t="s">
        <v>159</v>
      </c>
      <c r="F66" s="51">
        <f>F30 * (F48 * InpC!$C$35)</f>
        <v>29.175502263549635</v>
      </c>
    </row>
    <row r="67" spans="2:6">
      <c r="D67" s="18" t="s">
        <v>89</v>
      </c>
      <c r="E67" s="40" t="s">
        <v>159</v>
      </c>
      <c r="F67" s="51">
        <f>F31 * (F49 * InpC!$C$35)</f>
        <v>8.7431067050981834</v>
      </c>
    </row>
    <row r="68" spans="2:6">
      <c r="D68" s="18" t="s">
        <v>90</v>
      </c>
      <c r="E68" s="40" t="s">
        <v>159</v>
      </c>
      <c r="F68" s="51">
        <f>F32 * (F50 * InpC!$C$35)</f>
        <v>18.200347475406772</v>
      </c>
    </row>
    <row r="69" spans="2:6">
      <c r="D69" s="18" t="s">
        <v>81</v>
      </c>
      <c r="E69" s="40" t="s">
        <v>159</v>
      </c>
      <c r="F69" s="51">
        <f>F33 * (F51 * InpC!$C$35)</f>
        <v>14.643165246816807</v>
      </c>
    </row>
    <row r="70" spans="2:6">
      <c r="D70" s="18" t="s">
        <v>82</v>
      </c>
      <c r="E70" s="40" t="s">
        <v>159</v>
      </c>
      <c r="F70" s="51">
        <f>F34 * (F52 * InpC!$C$35)</f>
        <v>0.31130548100409272</v>
      </c>
    </row>
    <row r="71" spans="2:6">
      <c r="D71" s="18" t="s">
        <v>91</v>
      </c>
      <c r="E71" s="40" t="s">
        <v>159</v>
      </c>
      <c r="F71" s="51">
        <f>F35 * (F53 * InpC!$C$35)</f>
        <v>3.6574647426475733</v>
      </c>
    </row>
    <row r="72" spans="2:6">
      <c r="D72" s="18" t="s">
        <v>92</v>
      </c>
      <c r="E72" s="40" t="s">
        <v>159</v>
      </c>
      <c r="F72" s="51">
        <f>F36 * (F54 * InpC!$C$35)</f>
        <v>1.2541362633195599</v>
      </c>
    </row>
    <row r="73" spans="2:6">
      <c r="D73" s="18" t="s">
        <v>93</v>
      </c>
      <c r="E73" s="40" t="s">
        <v>159</v>
      </c>
      <c r="F73" s="51">
        <f>F37 * (F55 * InpC!$C$35)</f>
        <v>0.508687320777513</v>
      </c>
    </row>
    <row r="74" spans="2:6">
      <c r="D74" s="18" t="s">
        <v>94</v>
      </c>
      <c r="E74" s="40" t="s">
        <v>159</v>
      </c>
      <c r="F74" s="51">
        <f>F38 * (F56 * InpC!$C$35)</f>
        <v>3.4661028119065582</v>
      </c>
    </row>
    <row r="75" spans="2:6">
      <c r="D75" s="18" t="s">
        <v>95</v>
      </c>
      <c r="E75" s="40" t="s">
        <v>159</v>
      </c>
      <c r="F75" s="51">
        <f>F39 * (F57 * InpC!$C$35)</f>
        <v>1.1334262189683071</v>
      </c>
    </row>
    <row r="76" spans="2:6">
      <c r="D76" s="18" t="s">
        <v>96</v>
      </c>
      <c r="E76" s="40" t="s">
        <v>159</v>
      </c>
      <c r="F76" s="51">
        <f>F40 * (F58 * InpC!$C$35)</f>
        <v>0.63501459226745771</v>
      </c>
    </row>
    <row r="77" spans="2:6">
      <c r="D77" s="48"/>
      <c r="E77" s="48"/>
    </row>
    <row r="78" spans="2:6">
      <c r="B78" s="19" t="s">
        <v>199</v>
      </c>
      <c r="C78" s="18"/>
      <c r="D78" s="40"/>
      <c r="E78" s="40"/>
      <c r="F78" s="18"/>
    </row>
    <row r="79" spans="2:6" ht="50.25" customHeight="1">
      <c r="B79" s="52" t="s">
        <v>200</v>
      </c>
      <c r="C79" s="18"/>
      <c r="D79" s="18" t="s">
        <v>74</v>
      </c>
      <c r="E79" s="40" t="s">
        <v>159</v>
      </c>
      <c r="F79" s="47">
        <f t="shared" ref="F79:F95" si="0">ROUND(F60/F6,5)</f>
        <v>2.5144299999999999</v>
      </c>
    </row>
    <row r="80" spans="2:6">
      <c r="B80" s="52"/>
      <c r="C80" s="18"/>
      <c r="D80" s="18" t="s">
        <v>83</v>
      </c>
      <c r="E80" s="40" t="s">
        <v>159</v>
      </c>
      <c r="F80" s="47">
        <f t="shared" si="0"/>
        <v>1.32813</v>
      </c>
    </row>
    <row r="81" spans="2:6">
      <c r="B81" s="52"/>
      <c r="C81" s="18"/>
      <c r="D81" s="18" t="s">
        <v>84</v>
      </c>
      <c r="E81" s="40" t="s">
        <v>159</v>
      </c>
      <c r="F81" s="47">
        <f t="shared" si="0"/>
        <v>3.1144599999999998</v>
      </c>
    </row>
    <row r="82" spans="2:6">
      <c r="B82" s="52"/>
      <c r="C82" s="18"/>
      <c r="D82" s="18" t="s">
        <v>85</v>
      </c>
      <c r="E82" s="40" t="s">
        <v>159</v>
      </c>
      <c r="F82" s="47">
        <f t="shared" si="0"/>
        <v>1.01891</v>
      </c>
    </row>
    <row r="83" spans="2:6">
      <c r="B83" s="52"/>
      <c r="C83" s="18"/>
      <c r="D83" s="18" t="s">
        <v>86</v>
      </c>
      <c r="E83" s="40" t="s">
        <v>159</v>
      </c>
      <c r="F83" s="47">
        <f t="shared" si="0"/>
        <v>1.7513799999999999</v>
      </c>
    </row>
    <row r="84" spans="2:6">
      <c r="B84" s="52"/>
      <c r="C84" s="18"/>
      <c r="D84" s="18" t="s">
        <v>87</v>
      </c>
      <c r="E84" s="40" t="s">
        <v>159</v>
      </c>
      <c r="F84" s="47">
        <f t="shared" si="0"/>
        <v>4.2319199999999997</v>
      </c>
    </row>
    <row r="85" spans="2:6">
      <c r="B85" s="52"/>
      <c r="C85" s="18"/>
      <c r="D85" s="18" t="s">
        <v>107</v>
      </c>
      <c r="E85" s="40" t="s">
        <v>159</v>
      </c>
      <c r="F85" s="47">
        <f t="shared" si="0"/>
        <v>3.26952</v>
      </c>
    </row>
    <row r="86" spans="2:6">
      <c r="B86" s="52"/>
      <c r="C86" s="18"/>
      <c r="D86" s="18" t="s">
        <v>89</v>
      </c>
      <c r="E86" s="40" t="s">
        <v>159</v>
      </c>
      <c r="F86" s="47">
        <f t="shared" si="0"/>
        <v>0.97979000000000005</v>
      </c>
    </row>
    <row r="87" spans="2:6">
      <c r="B87" s="52"/>
      <c r="C87" s="18"/>
      <c r="D87" s="18" t="s">
        <v>90</v>
      </c>
      <c r="E87" s="40" t="s">
        <v>159</v>
      </c>
      <c r="F87" s="47">
        <f t="shared" si="0"/>
        <v>2.0396000000000001</v>
      </c>
    </row>
    <row r="88" spans="2:6">
      <c r="B88" s="52"/>
      <c r="C88" s="18"/>
      <c r="D88" s="18" t="s">
        <v>81</v>
      </c>
      <c r="E88" s="40" t="s">
        <v>159</v>
      </c>
      <c r="F88" s="47">
        <f t="shared" si="0"/>
        <v>1.64097</v>
      </c>
    </row>
    <row r="89" spans="2:6">
      <c r="B89" s="52"/>
      <c r="C89" s="18"/>
      <c r="D89" s="18" t="s">
        <v>82</v>
      </c>
      <c r="E89" s="40" t="s">
        <v>159</v>
      </c>
      <c r="F89" s="47">
        <f t="shared" si="0"/>
        <v>3.4889999999999997E-2</v>
      </c>
    </row>
    <row r="90" spans="2:6">
      <c r="B90" s="52"/>
      <c r="C90" s="18"/>
      <c r="D90" s="18" t="s">
        <v>91</v>
      </c>
      <c r="E90" s="40" t="s">
        <v>159</v>
      </c>
      <c r="F90" s="47">
        <f t="shared" si="0"/>
        <v>0.40987000000000001</v>
      </c>
    </row>
    <row r="91" spans="2:6">
      <c r="B91" s="52"/>
      <c r="C91" s="18"/>
      <c r="D91" s="18" t="s">
        <v>92</v>
      </c>
      <c r="E91" s="40" t="s">
        <v>159</v>
      </c>
      <c r="F91" s="47">
        <f t="shared" si="0"/>
        <v>0.14054</v>
      </c>
    </row>
    <row r="92" spans="2:6">
      <c r="B92" s="52"/>
      <c r="C92" s="18"/>
      <c r="D92" s="18" t="s">
        <v>93</v>
      </c>
      <c r="E92" s="40" t="s">
        <v>159</v>
      </c>
      <c r="F92" s="47">
        <f t="shared" si="0"/>
        <v>5.7009999999999998E-2</v>
      </c>
    </row>
    <row r="93" spans="2:6">
      <c r="B93" s="52"/>
      <c r="C93" s="18"/>
      <c r="D93" s="18" t="s">
        <v>94</v>
      </c>
      <c r="E93" s="40" t="s">
        <v>159</v>
      </c>
      <c r="F93" s="47">
        <f t="shared" si="0"/>
        <v>0.38841999999999999</v>
      </c>
    </row>
    <row r="94" spans="2:6">
      <c r="B94" s="52"/>
      <c r="C94" s="18"/>
      <c r="D94" s="18" t="s">
        <v>95</v>
      </c>
      <c r="E94" s="40" t="s">
        <v>159</v>
      </c>
      <c r="F94" s="47">
        <f t="shared" si="0"/>
        <v>0.12701999999999999</v>
      </c>
    </row>
    <row r="95" spans="2:6">
      <c r="B95" s="52"/>
      <c r="C95" s="18"/>
      <c r="D95" s="18" t="s">
        <v>96</v>
      </c>
      <c r="E95" s="40" t="s">
        <v>159</v>
      </c>
      <c r="F95" s="47">
        <f t="shared" si="0"/>
        <v>7.1160000000000001E-2</v>
      </c>
    </row>
    <row r="96" spans="2:6">
      <c r="B96" s="18"/>
      <c r="C96" s="18"/>
      <c r="D96" s="40"/>
      <c r="E96" s="40"/>
      <c r="F96" s="185"/>
    </row>
    <row r="97" spans="2:7">
      <c r="B97" s="19" t="s">
        <v>201</v>
      </c>
      <c r="D97" s="48"/>
      <c r="E97" s="48"/>
      <c r="F97" s="53"/>
    </row>
    <row r="98" spans="2:7" ht="51" customHeight="1">
      <c r="B98" s="44" t="s">
        <v>202</v>
      </c>
      <c r="D98" s="18" t="s">
        <v>74</v>
      </c>
      <c r="E98" s="40" t="s">
        <v>159</v>
      </c>
      <c r="F98" s="47">
        <f>ROUND(F79 * InpC!$C$34,5)</f>
        <v>-2.5144299999999999</v>
      </c>
    </row>
    <row r="99" spans="2:7">
      <c r="D99" s="18" t="s">
        <v>83</v>
      </c>
      <c r="E99" s="40" t="s">
        <v>159</v>
      </c>
      <c r="F99" s="47">
        <f>ROUND(F80 * InpC!$C$34,5)</f>
        <v>-1.32813</v>
      </c>
      <c r="G99" s="161"/>
    </row>
    <row r="100" spans="2:7">
      <c r="D100" s="18" t="s">
        <v>84</v>
      </c>
      <c r="E100" s="40" t="s">
        <v>159</v>
      </c>
      <c r="F100" s="47">
        <f>ROUND(F81 * InpC!$C$34,5)</f>
        <v>-3.1144599999999998</v>
      </c>
    </row>
    <row r="101" spans="2:7">
      <c r="D101" s="18" t="s">
        <v>85</v>
      </c>
      <c r="E101" s="40" t="s">
        <v>159</v>
      </c>
      <c r="F101" s="47">
        <f>ROUND(F82 * InpC!$C$34,5)</f>
        <v>-1.01891</v>
      </c>
    </row>
    <row r="102" spans="2:7">
      <c r="D102" s="18" t="s">
        <v>86</v>
      </c>
      <c r="E102" s="40" t="s">
        <v>159</v>
      </c>
      <c r="F102" s="47">
        <f>ROUND(F83 * InpC!$C$34,5)</f>
        <v>-1.7513799999999999</v>
      </c>
    </row>
    <row r="103" spans="2:7">
      <c r="D103" s="18" t="s">
        <v>87</v>
      </c>
      <c r="E103" s="40" t="s">
        <v>159</v>
      </c>
      <c r="F103" s="47">
        <f>ROUND(F84 * InpC!$C$34,5)</f>
        <v>-4.2319199999999997</v>
      </c>
    </row>
    <row r="104" spans="2:7">
      <c r="D104" s="18" t="s">
        <v>107</v>
      </c>
      <c r="E104" s="40" t="s">
        <v>159</v>
      </c>
      <c r="F104" s="47">
        <f>ROUND(F85 * InpC!$C$34,5)</f>
        <v>-3.26952</v>
      </c>
    </row>
    <row r="105" spans="2:7">
      <c r="D105" s="18" t="s">
        <v>89</v>
      </c>
      <c r="E105" s="40" t="s">
        <v>159</v>
      </c>
      <c r="F105" s="47">
        <f>ROUND(F86 * InpC!$C$34,5)</f>
        <v>-0.97979000000000005</v>
      </c>
    </row>
    <row r="106" spans="2:7">
      <c r="D106" s="18" t="s">
        <v>90</v>
      </c>
      <c r="E106" s="40" t="s">
        <v>159</v>
      </c>
      <c r="F106" s="47">
        <f>ROUND(F87 * InpC!$C$34,5)</f>
        <v>-2.0396000000000001</v>
      </c>
    </row>
    <row r="107" spans="2:7">
      <c r="D107" s="18" t="s">
        <v>81</v>
      </c>
      <c r="E107" s="40" t="s">
        <v>159</v>
      </c>
      <c r="F107" s="47">
        <f>ROUND(F88 * InpC!$C$34,5)</f>
        <v>-1.64097</v>
      </c>
    </row>
    <row r="108" spans="2:7">
      <c r="D108" s="18" t="s">
        <v>82</v>
      </c>
      <c r="E108" s="40" t="s">
        <v>159</v>
      </c>
      <c r="F108" s="47">
        <f>ROUND(F89 * InpC!$C$34,5)</f>
        <v>-3.4889999999999997E-2</v>
      </c>
    </row>
    <row r="109" spans="2:7">
      <c r="D109" s="18" t="s">
        <v>91</v>
      </c>
      <c r="E109" s="40" t="s">
        <v>159</v>
      </c>
      <c r="F109" s="47">
        <f>ROUND(F90 * InpC!$C$34,5)</f>
        <v>-0.40987000000000001</v>
      </c>
    </row>
    <row r="110" spans="2:7">
      <c r="D110" s="18" t="s">
        <v>92</v>
      </c>
      <c r="E110" s="40" t="s">
        <v>159</v>
      </c>
      <c r="F110" s="47">
        <f>ROUND(F91 * InpC!$C$34,5)</f>
        <v>-0.14054</v>
      </c>
    </row>
    <row r="111" spans="2:7">
      <c r="D111" s="18" t="s">
        <v>93</v>
      </c>
      <c r="E111" s="40" t="s">
        <v>159</v>
      </c>
      <c r="F111" s="47">
        <f>ROUND(F92 * InpC!$C$34,5)</f>
        <v>-5.7009999999999998E-2</v>
      </c>
    </row>
    <row r="112" spans="2:7">
      <c r="D112" s="18" t="s">
        <v>94</v>
      </c>
      <c r="E112" s="40" t="s">
        <v>159</v>
      </c>
      <c r="F112" s="47">
        <f>ROUND(F93 * InpC!$C$34,5)</f>
        <v>-0.38841999999999999</v>
      </c>
    </row>
    <row r="113" spans="1:6">
      <c r="D113" s="18" t="s">
        <v>95</v>
      </c>
      <c r="E113" s="40" t="s">
        <v>159</v>
      </c>
      <c r="F113" s="47">
        <f>ROUND(F94 * InpC!$C$34,5)</f>
        <v>-0.12701999999999999</v>
      </c>
    </row>
    <row r="114" spans="1:6">
      <c r="D114" s="18" t="s">
        <v>96</v>
      </c>
      <c r="E114" s="40" t="s">
        <v>159</v>
      </c>
      <c r="F114" s="47">
        <f>ROUND(F95 * InpC!$C$34,5)</f>
        <v>-7.1160000000000001E-2</v>
      </c>
    </row>
    <row r="116" spans="1:6">
      <c r="A116" s="122" t="s">
        <v>40</v>
      </c>
      <c r="B116" s="122"/>
      <c r="C116" s="123"/>
      <c r="D116" s="123"/>
      <c r="E116" s="123"/>
      <c r="F116" s="123"/>
    </row>
  </sheetData>
  <pageMargins left="0.7" right="0.7" top="0.75" bottom="0.75" header="0.3" footer="0.3"/>
  <pageSetup paperSize="9" scale="3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2E029-1F17-4558-BE50-52A247D4F217}">
  <sheetPr>
    <tabColor rgb="FF92D050"/>
    <pageSetUpPr fitToPage="1"/>
  </sheetPr>
  <dimension ref="A1:K33"/>
  <sheetViews>
    <sheetView zoomScale="85" zoomScaleNormal="85" workbookViewId="0"/>
  </sheetViews>
  <sheetFormatPr defaultRowHeight="14.25"/>
  <cols>
    <col min="1" max="1" width="7.75" style="13" bestFit="1" customWidth="1"/>
    <col min="2" max="2" width="21.25" style="13" customWidth="1"/>
    <col min="3" max="3" width="67.125" style="13" bestFit="1" customWidth="1"/>
    <col min="4" max="4" width="4.375" style="13" bestFit="1" customWidth="1"/>
    <col min="5" max="5" width="37.125" style="13" bestFit="1" customWidth="1"/>
    <col min="6" max="11" width="47" style="13" bestFit="1" customWidth="1"/>
    <col min="12" max="16384" width="9" style="13"/>
  </cols>
  <sheetData>
    <row r="1" spans="1:11" ht="15">
      <c r="A1" s="75"/>
      <c r="B1" s="75"/>
      <c r="C1" s="85" t="s">
        <v>203</v>
      </c>
      <c r="D1" s="86"/>
      <c r="E1" s="85" t="s">
        <v>204</v>
      </c>
      <c r="G1"/>
      <c r="H1" s="1"/>
      <c r="I1" s="1"/>
      <c r="J1" s="1"/>
      <c r="K1"/>
    </row>
    <row r="2" spans="1:11" ht="15">
      <c r="A2" s="84" t="s">
        <v>62</v>
      </c>
      <c r="B2" s="84" t="s">
        <v>42</v>
      </c>
      <c r="C2" s="84" t="s">
        <v>63</v>
      </c>
      <c r="D2" s="84" t="s">
        <v>64</v>
      </c>
      <c r="E2" s="84" t="s">
        <v>65</v>
      </c>
      <c r="F2" s="84" t="s">
        <v>205</v>
      </c>
      <c r="G2" s="84" t="s">
        <v>206</v>
      </c>
      <c r="H2" s="84" t="s">
        <v>207</v>
      </c>
      <c r="I2" s="84" t="s">
        <v>208</v>
      </c>
      <c r="J2" s="84" t="s">
        <v>209</v>
      </c>
      <c r="K2" s="84" t="s">
        <v>210</v>
      </c>
    </row>
    <row r="3" spans="1:11" ht="15">
      <c r="A3" s="76"/>
      <c r="B3" s="76"/>
      <c r="C3" s="76"/>
      <c r="D3" s="76"/>
      <c r="E3" s="76"/>
      <c r="F3" s="76"/>
      <c r="G3" s="76"/>
      <c r="H3" s="76"/>
      <c r="I3" s="76"/>
      <c r="J3" s="76"/>
      <c r="K3" s="76"/>
    </row>
    <row r="4" spans="1:11" ht="15">
      <c r="A4" s="76" t="s">
        <v>74</v>
      </c>
      <c r="B4" s="76" t="s">
        <v>211</v>
      </c>
      <c r="C4" s="76" t="s">
        <v>212</v>
      </c>
      <c r="D4" s="76" t="s">
        <v>159</v>
      </c>
      <c r="E4" s="76" t="s">
        <v>213</v>
      </c>
      <c r="F4" s="58">
        <f>'ODI rate'!$F$79</f>
        <v>2.5144299999999999</v>
      </c>
      <c r="G4" s="58">
        <f>'ODI rate'!$F$79</f>
        <v>2.5144299999999999</v>
      </c>
      <c r="H4" s="58">
        <f>'ODI rate'!$F$79</f>
        <v>2.5144299999999999</v>
      </c>
      <c r="I4" s="58">
        <f>'ODI rate'!$F$79</f>
        <v>2.5144299999999999</v>
      </c>
      <c r="J4" s="58">
        <f>'ODI rate'!$F$79</f>
        <v>2.5144299999999999</v>
      </c>
      <c r="K4" s="58">
        <f>'ODI rate'!$F$79</f>
        <v>2.5144299999999999</v>
      </c>
    </row>
    <row r="5" spans="1:11" ht="15">
      <c r="A5" s="76" t="s">
        <v>74</v>
      </c>
      <c r="B5" s="76" t="s">
        <v>214</v>
      </c>
      <c r="C5" s="76" t="s">
        <v>215</v>
      </c>
      <c r="D5" s="76" t="s">
        <v>159</v>
      </c>
      <c r="E5" s="76" t="s">
        <v>213</v>
      </c>
      <c r="F5" s="58">
        <f>'ODI rate'!$F$98</f>
        <v>-2.5144299999999999</v>
      </c>
      <c r="G5" s="58">
        <f>'ODI rate'!$F$98</f>
        <v>-2.5144299999999999</v>
      </c>
      <c r="H5" s="58">
        <f>'ODI rate'!$F$98</f>
        <v>-2.5144299999999999</v>
      </c>
      <c r="I5" s="58">
        <f>'ODI rate'!$F$98</f>
        <v>-2.5144299999999999</v>
      </c>
      <c r="J5" s="58">
        <f>'ODI rate'!$F$98</f>
        <v>-2.5144299999999999</v>
      </c>
      <c r="K5" s="58">
        <f>'ODI rate'!$F$98</f>
        <v>-2.5144299999999999</v>
      </c>
    </row>
    <row r="6" spans="1:11" ht="15">
      <c r="A6" s="76" t="s">
        <v>74</v>
      </c>
      <c r="B6" s="55" t="s">
        <v>216</v>
      </c>
      <c r="C6" s="55" t="s">
        <v>217</v>
      </c>
      <c r="D6" s="55" t="s">
        <v>218</v>
      </c>
      <c r="E6" s="76" t="s">
        <v>213</v>
      </c>
      <c r="F6" s="77" t="str">
        <f t="shared" ref="F6:K6" ca="1" si="0">CONCATENATE("[…]", TEXT(NOW(),"dd/mm/yyy hh:mm:ss"))</f>
        <v>[…]07/04/2026 09:51:49</v>
      </c>
      <c r="G6" s="77" t="str">
        <f t="shared" ca="1" si="0"/>
        <v>[…]07/04/2026 09:51:49</v>
      </c>
      <c r="H6" s="77" t="str">
        <f t="shared" ca="1" si="0"/>
        <v>[…]07/04/2026 09:51:49</v>
      </c>
      <c r="I6" s="77" t="str">
        <f t="shared" ca="1" si="0"/>
        <v>[…]07/04/2026 09:51:49</v>
      </c>
      <c r="J6" s="77" t="str">
        <f t="shared" ca="1" si="0"/>
        <v>[…]07/04/2026 09:51:49</v>
      </c>
      <c r="K6" s="77" t="str">
        <f t="shared" ca="1" si="0"/>
        <v>[…]07/04/2026 09:51:49</v>
      </c>
    </row>
    <row r="7" spans="1:11" ht="15">
      <c r="A7" s="76" t="s">
        <v>74</v>
      </c>
      <c r="B7" s="55" t="s">
        <v>219</v>
      </c>
      <c r="C7" s="55" t="s">
        <v>220</v>
      </c>
      <c r="D7" s="55" t="s">
        <v>218</v>
      </c>
      <c r="E7" s="76" t="s">
        <v>213</v>
      </c>
      <c r="F7" s="78" t="e">
        <f t="shared" ref="F7:K7" ca="1" si="1">MID(CELL("filename"),SEARCH("[",CELL("filename"))+1,SEARCH("]",CELL("filename"))-SEARCH("[",CELL("filename"))-1)</f>
        <v>#VALUE!</v>
      </c>
      <c r="G7" s="78" t="e">
        <f t="shared" ca="1" si="1"/>
        <v>#VALUE!</v>
      </c>
      <c r="H7" s="78" t="e">
        <f t="shared" ca="1" si="1"/>
        <v>#VALUE!</v>
      </c>
      <c r="I7" s="78" t="e">
        <f t="shared" ca="1" si="1"/>
        <v>#VALUE!</v>
      </c>
      <c r="J7" s="78" t="e">
        <f t="shared" ca="1" si="1"/>
        <v>#VALUE!</v>
      </c>
      <c r="K7" s="78" t="e">
        <f t="shared" ca="1" si="1"/>
        <v>#VALUE!</v>
      </c>
    </row>
    <row r="8" spans="1:11" ht="15">
      <c r="A8" s="76" t="s">
        <v>74</v>
      </c>
      <c r="B8" s="55" t="s">
        <v>221</v>
      </c>
      <c r="C8" s="55" t="s">
        <v>222</v>
      </c>
      <c r="D8" s="55" t="s">
        <v>218</v>
      </c>
      <c r="E8" s="76" t="s">
        <v>213</v>
      </c>
      <c r="F8" s="78" t="str">
        <f>F_Inputs!$E$1</f>
        <v>Run on 30 Dec 2025 8:49</v>
      </c>
      <c r="G8" s="78" t="str">
        <f>F_Inputs!$E$1</f>
        <v>Run on 30 Dec 2025 8:49</v>
      </c>
      <c r="H8" s="78" t="str">
        <f>F_Inputs!$E$1</f>
        <v>Run on 30 Dec 2025 8:49</v>
      </c>
      <c r="I8" s="78" t="str">
        <f>F_Inputs!$E$1</f>
        <v>Run on 30 Dec 2025 8:49</v>
      </c>
      <c r="J8" s="78" t="str">
        <f>F_Inputs!$E$1</f>
        <v>Run on 30 Dec 2025 8:49</v>
      </c>
      <c r="K8" s="78" t="str">
        <f>F_Inputs!$E$1</f>
        <v>Run on 30 Dec 2025 8:49</v>
      </c>
    </row>
    <row r="9" spans="1:11" ht="15">
      <c r="A9" s="76" t="s">
        <v>74</v>
      </c>
      <c r="B9" s="55" t="s">
        <v>223</v>
      </c>
      <c r="C9" s="55" t="s">
        <v>224</v>
      </c>
      <c r="D9" s="55" t="s">
        <v>225</v>
      </c>
      <c r="E9" s="76" t="s">
        <v>213</v>
      </c>
      <c r="F9" s="78">
        <f>IF(SUM(InpOverride!$F$7:$M$330)&gt;0,1,0)</f>
        <v>0</v>
      </c>
      <c r="G9" s="78">
        <f>IF(SUM(InpOverride!$F$7:$M$330)&gt;0,1,0)</f>
        <v>0</v>
      </c>
      <c r="H9" s="78">
        <f>IF(SUM(InpOverride!$F$7:$M$330)&gt;0,1,0)</f>
        <v>0</v>
      </c>
      <c r="I9" s="78">
        <f>IF(SUM(InpOverride!$F$7:$M$330)&gt;0,1,0)</f>
        <v>0</v>
      </c>
      <c r="J9" s="78">
        <f>IF(SUM(InpOverride!$F$7:$M$330)&gt;0,1,0)</f>
        <v>0</v>
      </c>
      <c r="K9" s="78">
        <f>IF(SUM(InpOverride!$F$7:$M$330)&gt;0,1,0)</f>
        <v>0</v>
      </c>
    </row>
    <row r="10" spans="1:11" ht="15">
      <c r="A10" s="76" t="s">
        <v>83</v>
      </c>
      <c r="B10" s="76" t="s">
        <v>211</v>
      </c>
      <c r="C10" s="76" t="s">
        <v>212</v>
      </c>
      <c r="D10" s="76" t="s">
        <v>159</v>
      </c>
      <c r="E10" s="76" t="s">
        <v>213</v>
      </c>
      <c r="F10" s="58">
        <f>'ODI rate'!$F$80</f>
        <v>1.32813</v>
      </c>
      <c r="G10" s="58">
        <f>'ODI rate'!$F$80</f>
        <v>1.32813</v>
      </c>
      <c r="H10" s="58">
        <f>'ODI rate'!$F$80</f>
        <v>1.32813</v>
      </c>
      <c r="I10" s="58">
        <f>'ODI rate'!$F$80</f>
        <v>1.32813</v>
      </c>
      <c r="J10" s="58">
        <f>'ODI rate'!$F$80</f>
        <v>1.32813</v>
      </c>
      <c r="K10" s="58">
        <f>'ODI rate'!$F$80</f>
        <v>1.32813</v>
      </c>
    </row>
    <row r="11" spans="1:11" ht="15">
      <c r="A11" s="76" t="s">
        <v>83</v>
      </c>
      <c r="B11" s="76" t="s">
        <v>214</v>
      </c>
      <c r="C11" s="76" t="s">
        <v>215</v>
      </c>
      <c r="D11" s="76" t="s">
        <v>159</v>
      </c>
      <c r="E11" s="76" t="s">
        <v>213</v>
      </c>
      <c r="F11" s="58">
        <f>'ODI rate'!$F$99</f>
        <v>-1.32813</v>
      </c>
      <c r="G11" s="58">
        <f>'ODI rate'!$F$99</f>
        <v>-1.32813</v>
      </c>
      <c r="H11" s="58">
        <f>'ODI rate'!$F$99</f>
        <v>-1.32813</v>
      </c>
      <c r="I11" s="58">
        <f>'ODI rate'!$F$99</f>
        <v>-1.32813</v>
      </c>
      <c r="J11" s="58">
        <f>'ODI rate'!$F$99</f>
        <v>-1.32813</v>
      </c>
      <c r="K11" s="58">
        <f>'ODI rate'!$F$99</f>
        <v>-1.32813</v>
      </c>
    </row>
    <row r="12" spans="1:11" ht="15">
      <c r="A12" s="76" t="s">
        <v>83</v>
      </c>
      <c r="B12" s="55" t="s">
        <v>216</v>
      </c>
      <c r="C12" s="55" t="s">
        <v>217</v>
      </c>
      <c r="D12" s="55" t="s">
        <v>218</v>
      </c>
      <c r="E12" s="76" t="s">
        <v>213</v>
      </c>
      <c r="F12" s="77" t="str">
        <f t="shared" ref="F12:K12" ca="1" si="2">CONCATENATE("[…]", TEXT(NOW(),"dd/mm/yyy hh:mm:ss"))</f>
        <v>[…]07/04/2026 09:51:49</v>
      </c>
      <c r="G12" s="77" t="str">
        <f t="shared" ca="1" si="2"/>
        <v>[…]07/04/2026 09:51:49</v>
      </c>
      <c r="H12" s="77" t="str">
        <f t="shared" ca="1" si="2"/>
        <v>[…]07/04/2026 09:51:49</v>
      </c>
      <c r="I12" s="77" t="str">
        <f t="shared" ca="1" si="2"/>
        <v>[…]07/04/2026 09:51:49</v>
      </c>
      <c r="J12" s="77" t="str">
        <f t="shared" ca="1" si="2"/>
        <v>[…]07/04/2026 09:51:49</v>
      </c>
      <c r="K12" s="77" t="str">
        <f t="shared" ca="1" si="2"/>
        <v>[…]07/04/2026 09:51:49</v>
      </c>
    </row>
    <row r="13" spans="1:11" ht="15">
      <c r="A13" s="76" t="s">
        <v>83</v>
      </c>
      <c r="B13" s="55" t="s">
        <v>219</v>
      </c>
      <c r="C13" s="55" t="s">
        <v>220</v>
      </c>
      <c r="D13" s="55" t="s">
        <v>218</v>
      </c>
      <c r="E13" s="76" t="s">
        <v>213</v>
      </c>
      <c r="F13" s="78" t="e">
        <f t="shared" ref="F13:K13" ca="1" si="3">MID(CELL("filename"),SEARCH("[",CELL("filename"))+1,SEARCH("]",CELL("filename"))-SEARCH("[",CELL("filename"))-1)</f>
        <v>#VALUE!</v>
      </c>
      <c r="G13" s="78" t="e">
        <f t="shared" ca="1" si="3"/>
        <v>#VALUE!</v>
      </c>
      <c r="H13" s="78" t="e">
        <f t="shared" ca="1" si="3"/>
        <v>#VALUE!</v>
      </c>
      <c r="I13" s="78" t="e">
        <f t="shared" ca="1" si="3"/>
        <v>#VALUE!</v>
      </c>
      <c r="J13" s="78" t="e">
        <f t="shared" ca="1" si="3"/>
        <v>#VALUE!</v>
      </c>
      <c r="K13" s="78" t="e">
        <f t="shared" ca="1" si="3"/>
        <v>#VALUE!</v>
      </c>
    </row>
    <row r="14" spans="1:11" ht="15">
      <c r="A14" s="76" t="s">
        <v>83</v>
      </c>
      <c r="B14" s="55" t="s">
        <v>221</v>
      </c>
      <c r="C14" s="55" t="s">
        <v>222</v>
      </c>
      <c r="D14" s="55" t="s">
        <v>218</v>
      </c>
      <c r="E14" s="76" t="s">
        <v>213</v>
      </c>
      <c r="F14" s="78" t="str">
        <f>F_Inputs!$E$1</f>
        <v>Run on 30 Dec 2025 8:49</v>
      </c>
      <c r="G14" s="78" t="str">
        <f>F_Inputs!$E$1</f>
        <v>Run on 30 Dec 2025 8:49</v>
      </c>
      <c r="H14" s="78" t="str">
        <f>F_Inputs!$E$1</f>
        <v>Run on 30 Dec 2025 8:49</v>
      </c>
      <c r="I14" s="78" t="str">
        <f>F_Inputs!$E$1</f>
        <v>Run on 30 Dec 2025 8:49</v>
      </c>
      <c r="J14" s="78" t="str">
        <f>F_Inputs!$E$1</f>
        <v>Run on 30 Dec 2025 8:49</v>
      </c>
      <c r="K14" s="78" t="str">
        <f>F_Inputs!$E$1</f>
        <v>Run on 30 Dec 2025 8:49</v>
      </c>
    </row>
    <row r="15" spans="1:11" ht="15">
      <c r="A15" s="76" t="s">
        <v>83</v>
      </c>
      <c r="B15" s="55" t="s">
        <v>223</v>
      </c>
      <c r="C15" s="55" t="s">
        <v>224</v>
      </c>
      <c r="D15" s="55" t="s">
        <v>225</v>
      </c>
      <c r="E15" s="76" t="s">
        <v>213</v>
      </c>
      <c r="F15" s="78">
        <f>IF(SUM(InpOverride!$F$7:$M$330)&gt;0,1,0)</f>
        <v>0</v>
      </c>
      <c r="G15" s="78">
        <f>IF(SUM(InpOverride!$F$7:$M$330)&gt;0,1,0)</f>
        <v>0</v>
      </c>
      <c r="H15" s="78">
        <f>IF(SUM(InpOverride!$F$7:$M$330)&gt;0,1,0)</f>
        <v>0</v>
      </c>
      <c r="I15" s="78">
        <f>IF(SUM(InpOverride!$F$7:$M$330)&gt;0,1,0)</f>
        <v>0</v>
      </c>
      <c r="J15" s="78">
        <f>IF(SUM(InpOverride!$F$7:$M$330)&gt;0,1,0)</f>
        <v>0</v>
      </c>
      <c r="K15" s="78">
        <f>IF(SUM(InpOverride!$F$7:$M$330)&gt;0,1,0)</f>
        <v>0</v>
      </c>
    </row>
    <row r="16" spans="1:11" ht="15">
      <c r="A16" s="76" t="s">
        <v>86</v>
      </c>
      <c r="B16" s="76" t="s">
        <v>211</v>
      </c>
      <c r="C16" s="76" t="s">
        <v>212</v>
      </c>
      <c r="D16" s="76" t="s">
        <v>159</v>
      </c>
      <c r="E16" s="76" t="s">
        <v>213</v>
      </c>
      <c r="F16" s="58">
        <f>'ODI rate'!$F$83</f>
        <v>1.7513799999999999</v>
      </c>
      <c r="G16" s="58">
        <f>'ODI rate'!$F$83</f>
        <v>1.7513799999999999</v>
      </c>
      <c r="H16" s="58">
        <f>'ODI rate'!$F$83</f>
        <v>1.7513799999999999</v>
      </c>
      <c r="I16" s="58">
        <f>'ODI rate'!$F$83</f>
        <v>1.7513799999999999</v>
      </c>
      <c r="J16" s="58">
        <f>'ODI rate'!$F$83</f>
        <v>1.7513799999999999</v>
      </c>
      <c r="K16" s="58">
        <f>'ODI rate'!$F$83</f>
        <v>1.7513799999999999</v>
      </c>
    </row>
    <row r="17" spans="1:11" ht="15">
      <c r="A17" s="76" t="s">
        <v>86</v>
      </c>
      <c r="B17" s="76" t="s">
        <v>214</v>
      </c>
      <c r="C17" s="76" t="s">
        <v>215</v>
      </c>
      <c r="D17" s="76" t="s">
        <v>159</v>
      </c>
      <c r="E17" s="76" t="s">
        <v>213</v>
      </c>
      <c r="F17" s="58">
        <f>'ODI rate'!$F$102</f>
        <v>-1.7513799999999999</v>
      </c>
      <c r="G17" s="58">
        <f>'ODI rate'!$F$102</f>
        <v>-1.7513799999999999</v>
      </c>
      <c r="H17" s="58">
        <f>'ODI rate'!$F$102</f>
        <v>-1.7513799999999999</v>
      </c>
      <c r="I17" s="58">
        <f>'ODI rate'!$F$102</f>
        <v>-1.7513799999999999</v>
      </c>
      <c r="J17" s="58">
        <f>'ODI rate'!$F$102</f>
        <v>-1.7513799999999999</v>
      </c>
      <c r="K17" s="58">
        <f>'ODI rate'!$F$102</f>
        <v>-1.7513799999999999</v>
      </c>
    </row>
    <row r="18" spans="1:11" ht="15">
      <c r="A18" s="76" t="s">
        <v>86</v>
      </c>
      <c r="B18" s="55" t="s">
        <v>216</v>
      </c>
      <c r="C18" s="55" t="s">
        <v>217</v>
      </c>
      <c r="D18" s="55" t="s">
        <v>218</v>
      </c>
      <c r="E18" s="76" t="s">
        <v>213</v>
      </c>
      <c r="F18" s="77" t="str">
        <f t="shared" ref="F18:K18" ca="1" si="4">CONCATENATE("[…]", TEXT(NOW(),"dd/mm/yyy hh:mm:ss"))</f>
        <v>[…]07/04/2026 09:51:49</v>
      </c>
      <c r="G18" s="77" t="str">
        <f t="shared" ca="1" si="4"/>
        <v>[…]07/04/2026 09:51:49</v>
      </c>
      <c r="H18" s="77" t="str">
        <f t="shared" ca="1" si="4"/>
        <v>[…]07/04/2026 09:51:49</v>
      </c>
      <c r="I18" s="77" t="str">
        <f t="shared" ca="1" si="4"/>
        <v>[…]07/04/2026 09:51:49</v>
      </c>
      <c r="J18" s="77" t="str">
        <f t="shared" ca="1" si="4"/>
        <v>[…]07/04/2026 09:51:49</v>
      </c>
      <c r="K18" s="77" t="str">
        <f t="shared" ca="1" si="4"/>
        <v>[…]07/04/2026 09:51:49</v>
      </c>
    </row>
    <row r="19" spans="1:11" ht="15">
      <c r="A19" s="76" t="s">
        <v>86</v>
      </c>
      <c r="B19" s="55" t="s">
        <v>219</v>
      </c>
      <c r="C19" s="55" t="s">
        <v>220</v>
      </c>
      <c r="D19" s="55" t="s">
        <v>218</v>
      </c>
      <c r="E19" s="76" t="s">
        <v>213</v>
      </c>
      <c r="F19" s="78" t="e">
        <f t="shared" ref="F19:K19" ca="1" si="5">MID(CELL("filename"),SEARCH("[",CELL("filename"))+1,SEARCH("]",CELL("filename"))-SEARCH("[",CELL("filename"))-1)</f>
        <v>#VALUE!</v>
      </c>
      <c r="G19" s="78" t="e">
        <f t="shared" ca="1" si="5"/>
        <v>#VALUE!</v>
      </c>
      <c r="H19" s="78" t="e">
        <f t="shared" ca="1" si="5"/>
        <v>#VALUE!</v>
      </c>
      <c r="I19" s="78" t="e">
        <f t="shared" ca="1" si="5"/>
        <v>#VALUE!</v>
      </c>
      <c r="J19" s="78" t="e">
        <f t="shared" ca="1" si="5"/>
        <v>#VALUE!</v>
      </c>
      <c r="K19" s="78" t="e">
        <f t="shared" ca="1" si="5"/>
        <v>#VALUE!</v>
      </c>
    </row>
    <row r="20" spans="1:11" ht="15">
      <c r="A20" s="76" t="s">
        <v>86</v>
      </c>
      <c r="B20" s="55" t="s">
        <v>221</v>
      </c>
      <c r="C20" s="55" t="s">
        <v>222</v>
      </c>
      <c r="D20" s="55" t="s">
        <v>218</v>
      </c>
      <c r="E20" s="76" t="s">
        <v>213</v>
      </c>
      <c r="F20" s="78" t="str">
        <f>F_Inputs!$E$1</f>
        <v>Run on 30 Dec 2025 8:49</v>
      </c>
      <c r="G20" s="78" t="str">
        <f>F_Inputs!$E$1</f>
        <v>Run on 30 Dec 2025 8:49</v>
      </c>
      <c r="H20" s="78" t="str">
        <f>F_Inputs!$E$1</f>
        <v>Run on 30 Dec 2025 8:49</v>
      </c>
      <c r="I20" s="78" t="str">
        <f>F_Inputs!$E$1</f>
        <v>Run on 30 Dec 2025 8:49</v>
      </c>
      <c r="J20" s="78" t="str">
        <f>F_Inputs!$E$1</f>
        <v>Run on 30 Dec 2025 8:49</v>
      </c>
      <c r="K20" s="78" t="str">
        <f>F_Inputs!$E$1</f>
        <v>Run on 30 Dec 2025 8:49</v>
      </c>
    </row>
    <row r="21" spans="1:11" ht="15">
      <c r="A21" s="76" t="s">
        <v>86</v>
      </c>
      <c r="B21" s="55" t="s">
        <v>223</v>
      </c>
      <c r="C21" s="55" t="s">
        <v>224</v>
      </c>
      <c r="D21" s="55" t="s">
        <v>225</v>
      </c>
      <c r="E21" s="76" t="s">
        <v>213</v>
      </c>
      <c r="F21" s="78">
        <f>IF(SUM(InpOverride!$F$7:$M$330)&gt;0,1,0)</f>
        <v>0</v>
      </c>
      <c r="G21" s="78">
        <f>IF(SUM(InpOverride!$F$7:$M$330)&gt;0,1,0)</f>
        <v>0</v>
      </c>
      <c r="H21" s="78">
        <f>IF(SUM(InpOverride!$F$7:$M$330)&gt;0,1,0)</f>
        <v>0</v>
      </c>
      <c r="I21" s="78">
        <f>IF(SUM(InpOverride!$F$7:$M$330)&gt;0,1,0)</f>
        <v>0</v>
      </c>
      <c r="J21" s="78">
        <f>IF(SUM(InpOverride!$F$7:$M$330)&gt;0,1,0)</f>
        <v>0</v>
      </c>
      <c r="K21" s="78">
        <f>IF(SUM(InpOverride!$F$7:$M$330)&gt;0,1,0)</f>
        <v>0</v>
      </c>
    </row>
    <row r="22" spans="1:11" ht="15">
      <c r="A22" s="76" t="s">
        <v>89</v>
      </c>
      <c r="B22" s="76" t="s">
        <v>211</v>
      </c>
      <c r="C22" s="76" t="s">
        <v>212</v>
      </c>
      <c r="D22" s="76" t="s">
        <v>159</v>
      </c>
      <c r="E22" s="76" t="s">
        <v>213</v>
      </c>
      <c r="F22" s="58">
        <f>'ODI rate'!$F$86</f>
        <v>0.97979000000000005</v>
      </c>
      <c r="G22" s="58">
        <f>'ODI rate'!$F$86</f>
        <v>0.97979000000000005</v>
      </c>
      <c r="H22" s="58">
        <f>'ODI rate'!$F$86</f>
        <v>0.97979000000000005</v>
      </c>
      <c r="I22" s="58">
        <f>'ODI rate'!$F$86</f>
        <v>0.97979000000000005</v>
      </c>
      <c r="J22" s="58">
        <f>'ODI rate'!$F$86</f>
        <v>0.97979000000000005</v>
      </c>
      <c r="K22" s="58">
        <f>'ODI rate'!$F$86</f>
        <v>0.97979000000000005</v>
      </c>
    </row>
    <row r="23" spans="1:11" ht="15">
      <c r="A23" s="76" t="s">
        <v>89</v>
      </c>
      <c r="B23" s="76" t="s">
        <v>214</v>
      </c>
      <c r="C23" s="76" t="s">
        <v>215</v>
      </c>
      <c r="D23" s="76" t="s">
        <v>159</v>
      </c>
      <c r="E23" s="76" t="s">
        <v>213</v>
      </c>
      <c r="F23" s="58">
        <f>'ODI rate'!$F$105</f>
        <v>-0.97979000000000005</v>
      </c>
      <c r="G23" s="58">
        <f>'ODI rate'!$F$105</f>
        <v>-0.97979000000000005</v>
      </c>
      <c r="H23" s="58">
        <f>'ODI rate'!$F$105</f>
        <v>-0.97979000000000005</v>
      </c>
      <c r="I23" s="58">
        <f>'ODI rate'!$F$105</f>
        <v>-0.97979000000000005</v>
      </c>
      <c r="J23" s="58">
        <f>'ODI rate'!$F$105</f>
        <v>-0.97979000000000005</v>
      </c>
      <c r="K23" s="58">
        <f>'ODI rate'!$F$105</f>
        <v>-0.97979000000000005</v>
      </c>
    </row>
    <row r="24" spans="1:11" ht="15">
      <c r="A24" s="76" t="s">
        <v>89</v>
      </c>
      <c r="B24" s="55" t="s">
        <v>216</v>
      </c>
      <c r="C24" s="55" t="s">
        <v>217</v>
      </c>
      <c r="D24" s="55" t="s">
        <v>218</v>
      </c>
      <c r="E24" s="76" t="s">
        <v>213</v>
      </c>
      <c r="F24" s="77" t="str">
        <f t="shared" ref="F24:K24" ca="1" si="6">CONCATENATE("[…]", TEXT(NOW(),"dd/mm/yyy hh:mm:ss"))</f>
        <v>[…]07/04/2026 09:51:49</v>
      </c>
      <c r="G24" s="77" t="str">
        <f t="shared" ca="1" si="6"/>
        <v>[…]07/04/2026 09:51:49</v>
      </c>
      <c r="H24" s="77" t="str">
        <f t="shared" ca="1" si="6"/>
        <v>[…]07/04/2026 09:51:49</v>
      </c>
      <c r="I24" s="77" t="str">
        <f t="shared" ca="1" si="6"/>
        <v>[…]07/04/2026 09:51:49</v>
      </c>
      <c r="J24" s="77" t="str">
        <f t="shared" ca="1" si="6"/>
        <v>[…]07/04/2026 09:51:49</v>
      </c>
      <c r="K24" s="77" t="str">
        <f t="shared" ca="1" si="6"/>
        <v>[…]07/04/2026 09:51:49</v>
      </c>
    </row>
    <row r="25" spans="1:11" ht="15">
      <c r="A25" s="76" t="s">
        <v>89</v>
      </c>
      <c r="B25" s="55" t="s">
        <v>219</v>
      </c>
      <c r="C25" s="55" t="s">
        <v>220</v>
      </c>
      <c r="D25" s="55" t="s">
        <v>218</v>
      </c>
      <c r="E25" s="76" t="s">
        <v>213</v>
      </c>
      <c r="F25" s="78" t="e">
        <f t="shared" ref="F25:K25" ca="1" si="7">MID(CELL("filename"),SEARCH("[",CELL("filename"))+1,SEARCH("]",CELL("filename"))-SEARCH("[",CELL("filename"))-1)</f>
        <v>#VALUE!</v>
      </c>
      <c r="G25" s="78" t="e">
        <f t="shared" ca="1" si="7"/>
        <v>#VALUE!</v>
      </c>
      <c r="H25" s="78" t="e">
        <f t="shared" ca="1" si="7"/>
        <v>#VALUE!</v>
      </c>
      <c r="I25" s="78" t="e">
        <f t="shared" ca="1" si="7"/>
        <v>#VALUE!</v>
      </c>
      <c r="J25" s="78" t="e">
        <f t="shared" ca="1" si="7"/>
        <v>#VALUE!</v>
      </c>
      <c r="K25" s="78" t="e">
        <f t="shared" ca="1" si="7"/>
        <v>#VALUE!</v>
      </c>
    </row>
    <row r="26" spans="1:11" ht="15">
      <c r="A26" s="76" t="s">
        <v>89</v>
      </c>
      <c r="B26" s="55" t="s">
        <v>221</v>
      </c>
      <c r="C26" s="55" t="s">
        <v>222</v>
      </c>
      <c r="D26" s="55" t="s">
        <v>218</v>
      </c>
      <c r="E26" s="76" t="s">
        <v>213</v>
      </c>
      <c r="F26" s="78" t="str">
        <f>F_Inputs!$E$1</f>
        <v>Run on 30 Dec 2025 8:49</v>
      </c>
      <c r="G26" s="78" t="str">
        <f>F_Inputs!$E$1</f>
        <v>Run on 30 Dec 2025 8:49</v>
      </c>
      <c r="H26" s="78" t="str">
        <f>F_Inputs!$E$1</f>
        <v>Run on 30 Dec 2025 8:49</v>
      </c>
      <c r="I26" s="78" t="str">
        <f>F_Inputs!$E$1</f>
        <v>Run on 30 Dec 2025 8:49</v>
      </c>
      <c r="J26" s="78" t="str">
        <f>F_Inputs!$E$1</f>
        <v>Run on 30 Dec 2025 8:49</v>
      </c>
      <c r="K26" s="78" t="str">
        <f>F_Inputs!$E$1</f>
        <v>Run on 30 Dec 2025 8:49</v>
      </c>
    </row>
    <row r="27" spans="1:11" ht="15">
      <c r="A27" s="76" t="s">
        <v>89</v>
      </c>
      <c r="B27" s="55" t="s">
        <v>223</v>
      </c>
      <c r="C27" s="55" t="s">
        <v>224</v>
      </c>
      <c r="D27" s="55" t="s">
        <v>225</v>
      </c>
      <c r="E27" s="76" t="s">
        <v>213</v>
      </c>
      <c r="F27" s="78">
        <f>IF(SUM(InpOverride!$F$7:$M$330)&gt;0,1,0)</f>
        <v>0</v>
      </c>
      <c r="G27" s="78">
        <f>IF(SUM(InpOverride!$F$7:$M$330)&gt;0,1,0)</f>
        <v>0</v>
      </c>
      <c r="H27" s="78">
        <f>IF(SUM(InpOverride!$F$7:$M$330)&gt;0,1,0)</f>
        <v>0</v>
      </c>
      <c r="I27" s="78">
        <f>IF(SUM(InpOverride!$F$7:$M$330)&gt;0,1,0)</f>
        <v>0</v>
      </c>
      <c r="J27" s="78">
        <f>IF(SUM(InpOverride!$F$7:$M$330)&gt;0,1,0)</f>
        <v>0</v>
      </c>
      <c r="K27" s="78">
        <f>IF(SUM(InpOverride!$F$7:$M$330)&gt;0,1,0)</f>
        <v>0</v>
      </c>
    </row>
    <row r="28" spans="1:11" ht="15">
      <c r="A28" s="76" t="s">
        <v>94</v>
      </c>
      <c r="B28" s="76" t="s">
        <v>211</v>
      </c>
      <c r="C28" s="76" t="s">
        <v>212</v>
      </c>
      <c r="D28" s="76" t="s">
        <v>159</v>
      </c>
      <c r="E28" s="76" t="s">
        <v>213</v>
      </c>
      <c r="F28" s="58">
        <f>'ODI rate'!$F$93</f>
        <v>0.38841999999999999</v>
      </c>
      <c r="G28" s="58">
        <f>'ODI rate'!$F$93</f>
        <v>0.38841999999999999</v>
      </c>
      <c r="H28" s="58">
        <f>'ODI rate'!$F$93</f>
        <v>0.38841999999999999</v>
      </c>
      <c r="I28" s="58">
        <f>'ODI rate'!$F$93</f>
        <v>0.38841999999999999</v>
      </c>
      <c r="J28" s="58">
        <f>'ODI rate'!$F$93</f>
        <v>0.38841999999999999</v>
      </c>
      <c r="K28" s="58">
        <f>'ODI rate'!$F$93</f>
        <v>0.38841999999999999</v>
      </c>
    </row>
    <row r="29" spans="1:11" ht="15">
      <c r="A29" s="76" t="s">
        <v>94</v>
      </c>
      <c r="B29" s="76" t="s">
        <v>214</v>
      </c>
      <c r="C29" s="76" t="s">
        <v>215</v>
      </c>
      <c r="D29" s="76" t="s">
        <v>159</v>
      </c>
      <c r="E29" s="76" t="s">
        <v>213</v>
      </c>
      <c r="F29" s="58">
        <f>'ODI rate'!$F$112</f>
        <v>-0.38841999999999999</v>
      </c>
      <c r="G29" s="58">
        <f>'ODI rate'!$F$112</f>
        <v>-0.38841999999999999</v>
      </c>
      <c r="H29" s="58">
        <f>'ODI rate'!$F$112</f>
        <v>-0.38841999999999999</v>
      </c>
      <c r="I29" s="58">
        <f>'ODI rate'!$F$112</f>
        <v>-0.38841999999999999</v>
      </c>
      <c r="J29" s="58">
        <f>'ODI rate'!$F$112</f>
        <v>-0.38841999999999999</v>
      </c>
      <c r="K29" s="58">
        <f>'ODI rate'!$F$112</f>
        <v>-0.38841999999999999</v>
      </c>
    </row>
    <row r="30" spans="1:11" ht="15">
      <c r="A30" s="76" t="s">
        <v>94</v>
      </c>
      <c r="B30" s="55" t="s">
        <v>216</v>
      </c>
      <c r="C30" s="55" t="s">
        <v>217</v>
      </c>
      <c r="D30" s="55" t="s">
        <v>218</v>
      </c>
      <c r="E30" s="76" t="s">
        <v>213</v>
      </c>
      <c r="F30" s="77" t="str">
        <f t="shared" ref="F30:K30" ca="1" si="8">CONCATENATE("[…]", TEXT(NOW(),"dd/mm/yyy hh:mm:ss"))</f>
        <v>[…]07/04/2026 09:51:49</v>
      </c>
      <c r="G30" s="77" t="str">
        <f t="shared" ca="1" si="8"/>
        <v>[…]07/04/2026 09:51:49</v>
      </c>
      <c r="H30" s="77" t="str">
        <f t="shared" ca="1" si="8"/>
        <v>[…]07/04/2026 09:51:49</v>
      </c>
      <c r="I30" s="77" t="str">
        <f t="shared" ca="1" si="8"/>
        <v>[…]07/04/2026 09:51:49</v>
      </c>
      <c r="J30" s="77" t="str">
        <f t="shared" ca="1" si="8"/>
        <v>[…]07/04/2026 09:51:49</v>
      </c>
      <c r="K30" s="77" t="str">
        <f t="shared" ca="1" si="8"/>
        <v>[…]07/04/2026 09:51:49</v>
      </c>
    </row>
    <row r="31" spans="1:11" ht="15">
      <c r="A31" s="76" t="s">
        <v>94</v>
      </c>
      <c r="B31" s="55" t="s">
        <v>219</v>
      </c>
      <c r="C31" s="55" t="s">
        <v>220</v>
      </c>
      <c r="D31" s="55" t="s">
        <v>218</v>
      </c>
      <c r="E31" s="76" t="s">
        <v>213</v>
      </c>
      <c r="F31" s="78" t="e">
        <f t="shared" ref="F31:K31" ca="1" si="9">MID(CELL("filename"),SEARCH("[",CELL("filename"))+1,SEARCH("]",CELL("filename"))-SEARCH("[",CELL("filename"))-1)</f>
        <v>#VALUE!</v>
      </c>
      <c r="G31" s="78" t="e">
        <f t="shared" ca="1" si="9"/>
        <v>#VALUE!</v>
      </c>
      <c r="H31" s="78" t="e">
        <f t="shared" ca="1" si="9"/>
        <v>#VALUE!</v>
      </c>
      <c r="I31" s="78" t="e">
        <f t="shared" ca="1" si="9"/>
        <v>#VALUE!</v>
      </c>
      <c r="J31" s="78" t="e">
        <f t="shared" ca="1" si="9"/>
        <v>#VALUE!</v>
      </c>
      <c r="K31" s="78" t="e">
        <f t="shared" ca="1" si="9"/>
        <v>#VALUE!</v>
      </c>
    </row>
    <row r="32" spans="1:11" ht="15">
      <c r="A32" s="76" t="s">
        <v>94</v>
      </c>
      <c r="B32" s="55" t="s">
        <v>221</v>
      </c>
      <c r="C32" s="55" t="s">
        <v>222</v>
      </c>
      <c r="D32" s="55" t="s">
        <v>218</v>
      </c>
      <c r="E32" s="76" t="s">
        <v>213</v>
      </c>
      <c r="F32" s="78" t="str">
        <f>F_Inputs!$E$1</f>
        <v>Run on 30 Dec 2025 8:49</v>
      </c>
      <c r="G32" s="78" t="str">
        <f>F_Inputs!$E$1</f>
        <v>Run on 30 Dec 2025 8:49</v>
      </c>
      <c r="H32" s="78" t="str">
        <f>F_Inputs!$E$1</f>
        <v>Run on 30 Dec 2025 8:49</v>
      </c>
      <c r="I32" s="78" t="str">
        <f>F_Inputs!$E$1</f>
        <v>Run on 30 Dec 2025 8:49</v>
      </c>
      <c r="J32" s="78" t="str">
        <f>F_Inputs!$E$1</f>
        <v>Run on 30 Dec 2025 8:49</v>
      </c>
      <c r="K32" s="78" t="str">
        <f>F_Inputs!$E$1</f>
        <v>Run on 30 Dec 2025 8:49</v>
      </c>
    </row>
    <row r="33" spans="1:11" ht="15">
      <c r="A33" s="76" t="s">
        <v>94</v>
      </c>
      <c r="B33" s="55" t="s">
        <v>223</v>
      </c>
      <c r="C33" s="55" t="s">
        <v>224</v>
      </c>
      <c r="D33" s="55" t="s">
        <v>225</v>
      </c>
      <c r="E33" s="76" t="s">
        <v>213</v>
      </c>
      <c r="F33" s="78">
        <f>IF(SUM(InpOverride!$F$7:$M$330)&gt;0,1,0)</f>
        <v>0</v>
      </c>
      <c r="G33" s="78">
        <f>IF(SUM(InpOverride!$F$7:$M$330)&gt;0,1,0)</f>
        <v>0</v>
      </c>
      <c r="H33" s="78">
        <f>IF(SUM(InpOverride!$F$7:$M$330)&gt;0,1,0)</f>
        <v>0</v>
      </c>
      <c r="I33" s="78">
        <f>IF(SUM(InpOverride!$F$7:$M$330)&gt;0,1,0)</f>
        <v>0</v>
      </c>
      <c r="J33" s="78">
        <f>IF(SUM(InpOverride!$F$7:$M$330)&gt;0,1,0)</f>
        <v>0</v>
      </c>
      <c r="K33" s="78">
        <f>IF(SUM(InpOverride!$F$7:$M$330)&gt;0,1,0)</f>
        <v>0</v>
      </c>
    </row>
  </sheetData>
  <phoneticPr fontId="28" type="noConversion"/>
  <pageMargins left="0.7" right="0.7" top="0.75" bottom="0.75" header="0.3" footer="0.3"/>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033A4-5A56-4290-87B2-B67450FCA66C}">
  <sheetPr>
    <tabColor theme="3"/>
    <outlinePr summaryBelow="0" summaryRight="0"/>
    <pageSetUpPr fitToPage="1"/>
  </sheetPr>
  <dimension ref="A1:XFC94"/>
  <sheetViews>
    <sheetView showGridLines="0" tabSelected="1" zoomScale="145" zoomScaleNormal="145" workbookViewId="0"/>
  </sheetViews>
  <sheetFormatPr defaultColWidth="8" defaultRowHeight="0" customHeight="1" zeroHeight="1"/>
  <cols>
    <col min="1" max="1" width="7.625" style="111" customWidth="1"/>
    <col min="2" max="2" width="57.625" style="111" bestFit="1" customWidth="1"/>
    <col min="3" max="3" width="13.5" style="111" customWidth="1"/>
    <col min="4" max="10" width="8" style="111" customWidth="1"/>
    <col min="11" max="12" width="8" style="111" hidden="1" customWidth="1"/>
    <col min="13" max="16383" width="0" style="111" hidden="1" customWidth="1"/>
    <col min="16384" max="16384" width="8.25" style="111" hidden="1" customWidth="1"/>
  </cols>
  <sheetData>
    <row r="1" spans="1:10" ht="31.5">
      <c r="A1" s="109" t="e">
        <f ca="1" xml:space="preserve"> RIGHT(CELL("filename", $A$1), LEN(CELL("filename", $A$1)) - SEARCH("]", CELL("filename", $A$1)))</f>
        <v>#VALUE!</v>
      </c>
      <c r="B1" s="109"/>
      <c r="C1" s="110"/>
      <c r="D1" s="110"/>
      <c r="E1" s="110"/>
      <c r="F1" s="110"/>
      <c r="G1" s="110"/>
      <c r="H1" s="110"/>
      <c r="I1" s="110"/>
      <c r="J1" s="110"/>
    </row>
    <row r="2" spans="1:10" ht="12.75"/>
    <row r="3" spans="1:10" s="112" customFormat="1" ht="23.25">
      <c r="B3" s="113" t="s">
        <v>32</v>
      </c>
    </row>
    <row r="4" spans="1:10" ht="12.75"/>
    <row r="5" spans="1:10" ht="12.75">
      <c r="B5" s="111" t="s">
        <v>33</v>
      </c>
      <c r="C5" s="114" t="s">
        <v>34</v>
      </c>
    </row>
    <row r="6" spans="1:10" ht="12.75">
      <c r="B6" s="111" t="s">
        <v>35</v>
      </c>
      <c r="C6" s="114">
        <v>4</v>
      </c>
    </row>
    <row r="7" spans="1:10" ht="12.75">
      <c r="B7" s="111" t="s">
        <v>36</v>
      </c>
      <c r="C7" s="115" t="e">
        <f ca="1" xml:space="preserve"> MID(CELL("filename"), FIND("[", CELL("filename"), 1) + 1, FIND("]", CELL("filename"), 1) - FIND("[", CELL("filename"), 1) - 1)</f>
        <v>#VALUE!</v>
      </c>
    </row>
    <row r="8" spans="1:10" ht="12.75">
      <c r="B8" s="111" t="s">
        <v>37</v>
      </c>
      <c r="C8" s="116">
        <v>46113</v>
      </c>
    </row>
    <row r="9" spans="1:10" ht="12.75"/>
    <row r="10" spans="1:10" ht="15">
      <c r="B10" s="111" t="s">
        <v>38</v>
      </c>
      <c r="C10" s="117" t="s">
        <v>39</v>
      </c>
    </row>
    <row r="11" spans="1:10" ht="12.75">
      <c r="C11" s="118"/>
    </row>
    <row r="12" spans="1:10" ht="12.75"/>
    <row r="13" spans="1:10" ht="12.75"/>
    <row r="14" spans="1:10" ht="12.75"/>
    <row r="15" spans="1:10" ht="12.75"/>
    <row r="16" spans="1:10" ht="12.75"/>
    <row r="17" ht="12.75"/>
    <row r="18" ht="12.75"/>
    <row r="19" ht="12.75"/>
    <row r="20" ht="12.75"/>
    <row r="21" ht="12.75"/>
    <row r="22" ht="12.75"/>
    <row r="23" ht="12.75"/>
    <row r="24" ht="12.75"/>
    <row r="25" ht="12.75"/>
    <row r="26" ht="12.75"/>
    <row r="27" ht="12.75"/>
    <row r="28" ht="12.75"/>
    <row r="29" ht="12.75"/>
    <row r="30" ht="12.75"/>
    <row r="31" ht="12.75"/>
    <row r="32" ht="12.75"/>
    <row r="33" spans="1:10" ht="12.75"/>
    <row r="34" spans="1:10" ht="12.75"/>
    <row r="35" spans="1:10" ht="12.75"/>
    <row r="36" spans="1:10" ht="12.75"/>
    <row r="37" spans="1:10" ht="12.75"/>
    <row r="38" spans="1:10" s="13" customFormat="1" ht="14.25">
      <c r="A38" s="8" t="s">
        <v>40</v>
      </c>
      <c r="B38" s="8"/>
      <c r="C38" s="9"/>
      <c r="D38" s="10"/>
      <c r="E38" s="10"/>
      <c r="F38" s="10"/>
      <c r="G38" s="10"/>
      <c r="H38" s="10"/>
      <c r="I38" s="10"/>
      <c r="J38" s="10"/>
    </row>
    <row r="39" spans="1:10" ht="12.75"/>
    <row r="40" spans="1:10" ht="12.75" hidden="1"/>
    <row r="41" spans="1:10" ht="12.75" hidden="1"/>
    <row r="42" spans="1:10" ht="13.5" hidden="1" customHeight="1"/>
    <row r="43" spans="1:10" ht="13.5" hidden="1" customHeight="1"/>
    <row r="44" spans="1:10" ht="13.5" hidden="1" customHeight="1"/>
    <row r="45" spans="1:10" ht="13.5" hidden="1" customHeight="1"/>
    <row r="46" spans="1:10" ht="13.5" hidden="1" customHeight="1"/>
    <row r="47" spans="1:10" ht="13.5" hidden="1" customHeight="1"/>
    <row r="48" spans="1:10" ht="13.5" hidden="1" customHeight="1"/>
    <row r="49" ht="13.5" hidden="1" customHeight="1"/>
    <row r="50" ht="13.5" hidden="1" customHeight="1"/>
    <row r="51" ht="13.5" hidden="1" customHeight="1"/>
    <row r="52" ht="13.5" hidden="1" customHeight="1"/>
    <row r="53" ht="13.5" hidden="1" customHeight="1"/>
    <row r="54" ht="13.5" hidden="1" customHeight="1"/>
    <row r="55" ht="13.5" hidden="1" customHeight="1"/>
    <row r="56" ht="13.5" hidden="1" customHeight="1"/>
    <row r="57" ht="13.5" hidden="1" customHeight="1"/>
    <row r="58" ht="13.5" hidden="1" customHeight="1"/>
    <row r="59" ht="13.5" hidden="1" customHeight="1"/>
    <row r="60" ht="13.5" hidden="1" customHeight="1"/>
    <row r="61" ht="13.5" hidden="1" customHeight="1"/>
    <row r="62" ht="13.5" hidden="1" customHeight="1"/>
    <row r="63" ht="13.5" hidden="1" customHeight="1"/>
    <row r="64"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sheetData>
  <hyperlinks>
    <hyperlink ref="C10" r:id="rId1" xr:uid="{DB1A72E8-BF1A-42DE-98A4-D345ADF9B56D}"/>
  </hyperlinks>
  <pageMargins left="0.7" right="0.7" top="0.75" bottom="0.75" header="0.3" footer="0.3"/>
  <pageSetup paperSize="9" scale="5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EDAB3-1E67-49CC-A37A-948995D0C616}">
  <sheetPr>
    <tabColor rgb="FFCCCCCE"/>
  </sheetPr>
  <dimension ref="A1:V20"/>
  <sheetViews>
    <sheetView zoomScale="130" zoomScaleNormal="130" workbookViewId="0"/>
  </sheetViews>
  <sheetFormatPr defaultColWidth="14.25" defaultRowHeight="36.75" customHeight="1"/>
  <cols>
    <col min="1" max="1" width="9" style="169" customWidth="1"/>
    <col min="2" max="2" width="9.625" style="169" customWidth="1"/>
    <col min="3" max="3" width="41.125" style="169" customWidth="1"/>
    <col min="4" max="4" width="57.375" style="169" customWidth="1"/>
    <col min="5" max="5" width="39.5" style="169" customWidth="1"/>
    <col min="6" max="16384" width="14.25" style="169"/>
  </cols>
  <sheetData>
    <row r="1" spans="1:10" ht="31.5">
      <c r="A1" s="167" t="e">
        <f ca="1" xml:space="preserve"> RIGHT(CELL("filename", $A$1), LEN(CELL("filename", $A$1)) - SEARCH("]", CELL("filename", $A$1)))</f>
        <v>#VALUE!</v>
      </c>
      <c r="B1" s="168"/>
      <c r="C1" s="168"/>
      <c r="D1" s="168"/>
      <c r="E1" s="168"/>
      <c r="F1" s="168"/>
      <c r="G1" s="168"/>
      <c r="H1" s="168"/>
      <c r="I1" s="168"/>
      <c r="J1" s="168"/>
    </row>
    <row r="2" spans="1:10" ht="12.75"/>
    <row r="3" spans="1:10" ht="12.75"/>
    <row r="4" spans="1:10" ht="18.75">
      <c r="A4" s="170" t="s">
        <v>32</v>
      </c>
      <c r="B4" s="171"/>
      <c r="C4" s="171"/>
      <c r="D4" s="171"/>
      <c r="E4" s="171"/>
    </row>
    <row r="5" spans="1:10" ht="12.75"/>
    <row r="6" spans="1:10" ht="12.75">
      <c r="B6" s="169" t="s">
        <v>41</v>
      </c>
    </row>
    <row r="7" spans="1:10" ht="12.75"/>
    <row r="8" spans="1:10" ht="38.25" customHeight="1">
      <c r="B8" s="172" t="s">
        <v>42</v>
      </c>
      <c r="C8" s="172" t="s">
        <v>43</v>
      </c>
      <c r="D8" s="172" t="s">
        <v>44</v>
      </c>
      <c r="E8" s="173" t="s">
        <v>45</v>
      </c>
    </row>
    <row r="9" spans="1:10" ht="27.75" customHeight="1">
      <c r="B9" s="178">
        <v>1</v>
      </c>
      <c r="C9" s="178" t="s">
        <v>46</v>
      </c>
      <c r="D9" s="178" t="s">
        <v>47</v>
      </c>
      <c r="E9" s="179" t="s">
        <v>48</v>
      </c>
    </row>
    <row r="10" spans="1:10" ht="27.75" customHeight="1">
      <c r="B10" s="178">
        <v>2</v>
      </c>
      <c r="C10" s="178" t="s">
        <v>49</v>
      </c>
      <c r="D10" s="178" t="s">
        <v>50</v>
      </c>
      <c r="E10" s="179" t="s">
        <v>48</v>
      </c>
    </row>
    <row r="11" spans="1:10" ht="27.75" customHeight="1">
      <c r="B11" s="178">
        <v>3</v>
      </c>
      <c r="C11" s="178" t="s">
        <v>51</v>
      </c>
      <c r="D11" s="178" t="s">
        <v>52</v>
      </c>
      <c r="E11" s="179" t="s">
        <v>48</v>
      </c>
    </row>
    <row r="12" spans="1:10" ht="27.75" customHeight="1">
      <c r="B12" s="178">
        <v>4</v>
      </c>
      <c r="C12" s="178" t="s">
        <v>53</v>
      </c>
      <c r="D12" s="178" t="s">
        <v>54</v>
      </c>
      <c r="E12" s="179" t="s">
        <v>48</v>
      </c>
    </row>
    <row r="13" spans="1:10" ht="27.75" customHeight="1">
      <c r="B13" s="178">
        <v>5</v>
      </c>
      <c r="C13" s="178" t="s">
        <v>55</v>
      </c>
      <c r="D13" s="178" t="s">
        <v>54</v>
      </c>
      <c r="E13" s="179" t="s">
        <v>48</v>
      </c>
    </row>
    <row r="14" spans="1:10" ht="27.75" customHeight="1">
      <c r="B14" s="178">
        <v>6</v>
      </c>
      <c r="C14" s="178" t="s">
        <v>56</v>
      </c>
      <c r="D14" s="178" t="s">
        <v>54</v>
      </c>
      <c r="E14" s="179" t="s">
        <v>48</v>
      </c>
    </row>
    <row r="15" spans="1:10" ht="27.75" customHeight="1">
      <c r="B15" s="189">
        <v>7</v>
      </c>
      <c r="C15" s="189" t="s">
        <v>57</v>
      </c>
      <c r="D15" s="189" t="s">
        <v>58</v>
      </c>
      <c r="E15" s="190" t="s">
        <v>48</v>
      </c>
    </row>
    <row r="16" spans="1:10" ht="14.25">
      <c r="D16" s="174"/>
    </row>
    <row r="17" spans="1:22" s="176" customFormat="1" ht="14.25">
      <c r="A17" s="175" t="s">
        <v>40</v>
      </c>
      <c r="B17" s="175"/>
      <c r="C17" s="175"/>
      <c r="D17" s="175"/>
      <c r="E17" s="175"/>
      <c r="F17" s="175"/>
      <c r="G17" s="175"/>
      <c r="H17" s="175"/>
      <c r="I17" s="175"/>
      <c r="J17" s="175"/>
      <c r="K17" s="175"/>
      <c r="L17" s="175"/>
      <c r="M17" s="175"/>
      <c r="N17" s="175"/>
      <c r="O17" s="175"/>
      <c r="P17" s="175"/>
      <c r="Q17" s="175"/>
      <c r="R17" s="175"/>
      <c r="S17" s="175"/>
      <c r="T17" s="175"/>
      <c r="U17" s="175"/>
      <c r="V17" s="175"/>
    </row>
    <row r="18" spans="1:22" ht="36.75" customHeight="1">
      <c r="D18" s="177"/>
    </row>
    <row r="19" spans="1:22" ht="36.75" customHeight="1">
      <c r="D19" s="177"/>
    </row>
    <row r="20" spans="1:22" ht="36.75" customHeight="1">
      <c r="D20" s="17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D93F2-BEB9-40A8-BCAC-ECED9528EE38}">
  <sheetPr>
    <pageSetUpPr fitToPage="1"/>
  </sheetPr>
  <dimension ref="A1:Q37"/>
  <sheetViews>
    <sheetView zoomScale="80" zoomScaleNormal="80" workbookViewId="0"/>
  </sheetViews>
  <sheetFormatPr defaultRowHeight="14.25"/>
  <cols>
    <col min="1" max="16384" width="9" style="13"/>
  </cols>
  <sheetData>
    <row r="1" spans="1:17" ht="31.5">
      <c r="A1" s="59" t="s">
        <v>59</v>
      </c>
      <c r="B1" s="59"/>
      <c r="C1" s="59"/>
      <c r="D1" s="59"/>
      <c r="E1" s="59"/>
      <c r="F1" s="59"/>
      <c r="G1" s="59"/>
      <c r="H1" s="59"/>
      <c r="I1" s="59"/>
      <c r="J1" s="59"/>
      <c r="K1" s="59"/>
      <c r="L1" s="59"/>
      <c r="M1" s="59"/>
      <c r="N1" s="59"/>
      <c r="O1" s="59"/>
      <c r="P1" s="59"/>
      <c r="Q1" s="59"/>
    </row>
    <row r="2" spans="1:17">
      <c r="A2" s="127"/>
      <c r="B2" s="127"/>
      <c r="C2" s="127"/>
      <c r="D2" s="127"/>
      <c r="E2" s="127"/>
      <c r="F2" s="127"/>
      <c r="G2" s="127"/>
      <c r="H2" s="127"/>
      <c r="I2" s="127"/>
      <c r="J2" s="127"/>
      <c r="K2" s="127"/>
      <c r="L2" s="127"/>
      <c r="M2" s="127"/>
      <c r="N2" s="127"/>
      <c r="O2" s="127"/>
      <c r="P2" s="127"/>
      <c r="Q2" s="127"/>
    </row>
    <row r="3" spans="1:17" ht="15">
      <c r="A3" s="162" t="s">
        <v>60</v>
      </c>
      <c r="B3" s="60"/>
      <c r="C3" s="60"/>
      <c r="D3" s="60"/>
      <c r="E3" s="60"/>
      <c r="F3" s="60"/>
      <c r="G3" s="60"/>
      <c r="H3" s="60"/>
      <c r="I3" s="60"/>
      <c r="J3" s="60"/>
      <c r="K3" s="60"/>
      <c r="L3" s="60"/>
      <c r="M3" s="60"/>
      <c r="N3" s="60"/>
      <c r="O3" s="60"/>
      <c r="P3" s="60"/>
      <c r="Q3" s="60"/>
    </row>
    <row r="37" spans="1:17">
      <c r="A37" s="124" t="s">
        <v>40</v>
      </c>
      <c r="B37" s="124"/>
      <c r="C37" s="125"/>
      <c r="D37" s="126"/>
      <c r="E37" s="126"/>
      <c r="F37" s="126"/>
      <c r="G37" s="126"/>
      <c r="H37" s="126"/>
      <c r="I37" s="126"/>
      <c r="J37" s="126"/>
      <c r="K37" s="126"/>
      <c r="L37" s="126"/>
      <c r="M37" s="126"/>
      <c r="N37" s="126"/>
      <c r="O37" s="126"/>
      <c r="P37" s="126"/>
      <c r="Q37" s="126"/>
    </row>
  </sheetData>
  <pageMargins left="0.7" right="0.7" top="0.75" bottom="0.75" header="0.3" footer="0.3"/>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2"/>
  <sheetViews>
    <sheetView zoomScale="70" zoomScaleNormal="70" workbookViewId="0"/>
  </sheetViews>
  <sheetFormatPr defaultRowHeight="14.25"/>
  <cols>
    <col min="1" max="1" width="7.75" bestFit="1" customWidth="1"/>
    <col min="2" max="2" width="10" bestFit="1" customWidth="1"/>
    <col min="3" max="3" width="60.125" bestFit="1" customWidth="1"/>
    <col min="4" max="4" width="4.25" bestFit="1" customWidth="1"/>
    <col min="5" max="5" width="19.25" bestFit="1" customWidth="1"/>
    <col min="6" max="10" width="22.75" bestFit="1" customWidth="1"/>
  </cols>
  <sheetData>
    <row r="1" spans="1:10" ht="15">
      <c r="C1" s="164" t="s">
        <v>16</v>
      </c>
      <c r="E1" s="164" t="s">
        <v>61</v>
      </c>
    </row>
    <row r="2" spans="1:10" ht="15">
      <c r="A2" s="193" t="s">
        <v>62</v>
      </c>
      <c r="B2" s="193" t="s">
        <v>42</v>
      </c>
      <c r="C2" s="193" t="s">
        <v>63</v>
      </c>
      <c r="D2" s="193" t="s">
        <v>64</v>
      </c>
      <c r="E2" s="193" t="s">
        <v>65</v>
      </c>
      <c r="F2" s="193" t="s">
        <v>66</v>
      </c>
      <c r="G2" s="193" t="s">
        <v>67</v>
      </c>
      <c r="H2" s="193" t="s">
        <v>68</v>
      </c>
      <c r="I2" s="193" t="s">
        <v>69</v>
      </c>
      <c r="J2" s="193" t="s">
        <v>70</v>
      </c>
    </row>
    <row r="4" spans="1:10" ht="15">
      <c r="F4" s="193" t="s">
        <v>71</v>
      </c>
      <c r="G4" s="193" t="s">
        <v>71</v>
      </c>
      <c r="H4" s="193" t="s">
        <v>71</v>
      </c>
      <c r="I4" s="193" t="s">
        <v>71</v>
      </c>
      <c r="J4" s="193" t="s">
        <v>71</v>
      </c>
    </row>
    <row r="5" spans="1:10" ht="15">
      <c r="F5" s="193" t="s">
        <v>72</v>
      </c>
      <c r="G5" s="193" t="s">
        <v>72</v>
      </c>
      <c r="H5" s="193" t="s">
        <v>72</v>
      </c>
      <c r="I5" s="193" t="s">
        <v>72</v>
      </c>
      <c r="J5" s="193" t="s">
        <v>72</v>
      </c>
    </row>
    <row r="6" spans="1:10" ht="15">
      <c r="F6" s="193" t="s">
        <v>73</v>
      </c>
      <c r="G6" s="193" t="s">
        <v>73</v>
      </c>
      <c r="H6" s="193" t="s">
        <v>73</v>
      </c>
      <c r="I6" s="193" t="s">
        <v>73</v>
      </c>
      <c r="J6" s="193" t="s">
        <v>73</v>
      </c>
    </row>
    <row r="7" spans="1:10">
      <c r="A7" t="s">
        <v>74</v>
      </c>
      <c r="B7" t="s">
        <v>75</v>
      </c>
      <c r="C7" t="s">
        <v>76</v>
      </c>
      <c r="D7" t="s">
        <v>77</v>
      </c>
      <c r="E7" t="s">
        <v>78</v>
      </c>
      <c r="F7" s="165">
        <v>82.51</v>
      </c>
      <c r="G7" s="165">
        <v>79.14</v>
      </c>
      <c r="H7" s="165">
        <v>78.78</v>
      </c>
      <c r="I7" s="165">
        <v>76.14</v>
      </c>
      <c r="J7" s="165">
        <v>78.77</v>
      </c>
    </row>
    <row r="8" spans="1:10">
      <c r="A8" t="s">
        <v>74</v>
      </c>
      <c r="B8" t="s">
        <v>79</v>
      </c>
      <c r="C8" t="s">
        <v>80</v>
      </c>
      <c r="D8" t="s">
        <v>77</v>
      </c>
      <c r="E8" t="s">
        <v>78</v>
      </c>
      <c r="F8" s="165">
        <v>83.59</v>
      </c>
      <c r="G8" s="165">
        <v>81.72</v>
      </c>
      <c r="H8" s="165">
        <v>78.760000000000005</v>
      </c>
      <c r="I8" s="165">
        <v>78.84</v>
      </c>
      <c r="J8" s="165">
        <v>75.98</v>
      </c>
    </row>
    <row r="9" spans="1:10">
      <c r="A9" t="s">
        <v>81</v>
      </c>
      <c r="B9" t="s">
        <v>75</v>
      </c>
      <c r="C9" t="s">
        <v>76</v>
      </c>
      <c r="D9" t="s">
        <v>77</v>
      </c>
      <c r="E9" t="s">
        <v>78</v>
      </c>
      <c r="F9" s="165">
        <v>83.11</v>
      </c>
      <c r="G9" s="165">
        <v>80.72</v>
      </c>
      <c r="H9" s="165">
        <v>80.41</v>
      </c>
      <c r="I9" s="165">
        <v>78.33</v>
      </c>
      <c r="J9" s="165">
        <v>79.745418931000003</v>
      </c>
    </row>
    <row r="10" spans="1:10">
      <c r="A10" t="s">
        <v>81</v>
      </c>
      <c r="B10" t="s">
        <v>79</v>
      </c>
      <c r="C10" t="s">
        <v>80</v>
      </c>
      <c r="D10" t="s">
        <v>77</v>
      </c>
      <c r="E10" t="s">
        <v>78</v>
      </c>
      <c r="F10" s="165">
        <v>87.19</v>
      </c>
      <c r="G10" s="165">
        <v>85.14</v>
      </c>
      <c r="H10" s="165">
        <v>85.43</v>
      </c>
      <c r="I10" s="165">
        <v>80.92</v>
      </c>
      <c r="J10" s="165">
        <v>79.377203569000002</v>
      </c>
    </row>
    <row r="11" spans="1:10">
      <c r="A11" t="s">
        <v>82</v>
      </c>
      <c r="B11" t="s">
        <v>75</v>
      </c>
      <c r="C11" t="s">
        <v>76</v>
      </c>
      <c r="D11" t="s">
        <v>77</v>
      </c>
      <c r="E11" t="s">
        <v>78</v>
      </c>
      <c r="F11" s="165">
        <v>77.9880450982849</v>
      </c>
      <c r="G11" s="165">
        <v>76.472855181690704</v>
      </c>
      <c r="H11" s="165">
        <v>77.88</v>
      </c>
      <c r="I11" s="165">
        <v>72.569999999999993</v>
      </c>
      <c r="J11" s="165">
        <v>75.45</v>
      </c>
    </row>
    <row r="12" spans="1:10">
      <c r="A12" t="s">
        <v>82</v>
      </c>
      <c r="B12" t="s">
        <v>79</v>
      </c>
      <c r="C12" t="s">
        <v>80</v>
      </c>
      <c r="D12" t="s">
        <v>77</v>
      </c>
      <c r="E12" t="s">
        <v>78</v>
      </c>
      <c r="F12" s="165">
        <v>84.775493053649399</v>
      </c>
      <c r="G12" s="165">
        <v>81.083463952147099</v>
      </c>
      <c r="H12" s="165">
        <v>82.18</v>
      </c>
      <c r="I12" s="165">
        <v>82.2</v>
      </c>
      <c r="J12" s="165">
        <v>79.77</v>
      </c>
    </row>
    <row r="13" spans="1:10">
      <c r="A13" t="s">
        <v>83</v>
      </c>
      <c r="B13" t="s">
        <v>75</v>
      </c>
      <c r="C13" t="s">
        <v>76</v>
      </c>
      <c r="D13" t="s">
        <v>77</v>
      </c>
      <c r="E13" t="s">
        <v>78</v>
      </c>
      <c r="F13" s="165">
        <v>84.39</v>
      </c>
      <c r="G13" s="165">
        <v>83.1</v>
      </c>
      <c r="H13" s="165">
        <v>83.722388815466999</v>
      </c>
      <c r="I13" s="165">
        <v>81.41</v>
      </c>
      <c r="J13" s="165">
        <v>82.21</v>
      </c>
    </row>
    <row r="14" spans="1:10">
      <c r="A14" t="s">
        <v>83</v>
      </c>
      <c r="B14" t="s">
        <v>79</v>
      </c>
      <c r="C14" t="s">
        <v>80</v>
      </c>
      <c r="D14" t="s">
        <v>77</v>
      </c>
      <c r="E14" t="s">
        <v>78</v>
      </c>
      <c r="F14" s="165">
        <v>87.13</v>
      </c>
      <c r="G14" s="165">
        <v>85.82</v>
      </c>
      <c r="H14" s="165">
        <v>83.767260975900797</v>
      </c>
      <c r="I14" s="165">
        <v>81.39</v>
      </c>
      <c r="J14" s="165">
        <v>78.52</v>
      </c>
    </row>
    <row r="15" spans="1:10">
      <c r="A15" t="s">
        <v>84</v>
      </c>
      <c r="B15" t="s">
        <v>75</v>
      </c>
      <c r="C15" t="s">
        <v>76</v>
      </c>
      <c r="D15" t="s">
        <v>77</v>
      </c>
      <c r="E15" t="s">
        <v>78</v>
      </c>
      <c r="F15" s="165">
        <v>78.341999999999999</v>
      </c>
      <c r="G15" s="165">
        <v>76.58</v>
      </c>
      <c r="H15" s="165">
        <v>74.97</v>
      </c>
      <c r="I15" s="165">
        <v>69.150000000000006</v>
      </c>
      <c r="J15" s="165">
        <v>72.17</v>
      </c>
    </row>
    <row r="16" spans="1:10">
      <c r="A16" t="s">
        <v>84</v>
      </c>
      <c r="B16" t="s">
        <v>79</v>
      </c>
      <c r="C16" t="s">
        <v>80</v>
      </c>
      <c r="D16" t="s">
        <v>77</v>
      </c>
      <c r="E16" t="s">
        <v>78</v>
      </c>
      <c r="F16" s="165">
        <v>86.35</v>
      </c>
      <c r="G16" s="165">
        <v>84.63</v>
      </c>
      <c r="H16" s="165">
        <v>83.19</v>
      </c>
      <c r="I16" s="165">
        <v>79.2</v>
      </c>
      <c r="J16" s="165">
        <v>76.680000000000007</v>
      </c>
    </row>
    <row r="17" spans="1:10">
      <c r="A17" t="s">
        <v>85</v>
      </c>
      <c r="B17" t="s">
        <v>75</v>
      </c>
      <c r="C17" t="s">
        <v>76</v>
      </c>
      <c r="D17" t="s">
        <v>77</v>
      </c>
      <c r="E17" t="s">
        <v>78</v>
      </c>
      <c r="F17" s="165">
        <v>80.92</v>
      </c>
      <c r="G17" s="165">
        <v>78.59</v>
      </c>
      <c r="H17" s="165">
        <v>76.84</v>
      </c>
      <c r="I17" s="165">
        <v>74.88</v>
      </c>
      <c r="J17" s="165">
        <v>70.55</v>
      </c>
    </row>
    <row r="18" spans="1:10">
      <c r="A18" t="s">
        <v>85</v>
      </c>
      <c r="B18" t="s">
        <v>79</v>
      </c>
      <c r="C18" t="s">
        <v>80</v>
      </c>
      <c r="D18" t="s">
        <v>77</v>
      </c>
      <c r="E18" t="s">
        <v>78</v>
      </c>
      <c r="F18" s="165">
        <v>80.989999999999995</v>
      </c>
      <c r="G18" s="165">
        <v>78.37</v>
      </c>
      <c r="H18" s="165">
        <v>76.06</v>
      </c>
      <c r="I18" s="165">
        <v>70.64</v>
      </c>
      <c r="J18" s="165">
        <v>68.400000000000006</v>
      </c>
    </row>
    <row r="19" spans="1:10">
      <c r="A19" t="s">
        <v>86</v>
      </c>
      <c r="B19" t="s">
        <v>75</v>
      </c>
      <c r="C19" t="s">
        <v>76</v>
      </c>
      <c r="D19" t="s">
        <v>77</v>
      </c>
      <c r="E19" t="s">
        <v>78</v>
      </c>
      <c r="F19" s="165">
        <v>67.501454010366999</v>
      </c>
      <c r="G19" s="165">
        <v>69.33</v>
      </c>
      <c r="H19" s="165">
        <v>66.69</v>
      </c>
      <c r="I19" s="165">
        <v>63.57</v>
      </c>
      <c r="J19" s="165">
        <v>63.441683945999998</v>
      </c>
    </row>
    <row r="20" spans="1:10">
      <c r="A20" t="s">
        <v>86</v>
      </c>
      <c r="B20" t="s">
        <v>79</v>
      </c>
      <c r="C20" t="s">
        <v>80</v>
      </c>
      <c r="D20" t="s">
        <v>77</v>
      </c>
      <c r="E20" t="s">
        <v>78</v>
      </c>
      <c r="F20" s="165">
        <v>81.787499999999994</v>
      </c>
      <c r="G20" s="165">
        <v>74.66</v>
      </c>
      <c r="H20" s="165">
        <v>72.849999999999994</v>
      </c>
      <c r="I20" s="165">
        <v>70.17</v>
      </c>
      <c r="J20" s="165">
        <v>66.827439299000005</v>
      </c>
    </row>
    <row r="21" spans="1:10">
      <c r="A21" t="s">
        <v>87</v>
      </c>
      <c r="B21" t="s">
        <v>75</v>
      </c>
      <c r="C21" t="s">
        <v>76</v>
      </c>
      <c r="D21" t="s">
        <v>77</v>
      </c>
      <c r="E21" t="s">
        <v>78</v>
      </c>
      <c r="F21" s="165">
        <v>65.650000000000006</v>
      </c>
      <c r="G21" s="165">
        <v>60.997016268308698</v>
      </c>
      <c r="H21" s="165">
        <v>59.47</v>
      </c>
      <c r="I21" s="165">
        <v>57.97</v>
      </c>
      <c r="J21" s="165">
        <v>57.98</v>
      </c>
    </row>
    <row r="22" spans="1:10">
      <c r="A22" t="s">
        <v>87</v>
      </c>
      <c r="B22" t="s">
        <v>79</v>
      </c>
      <c r="C22" t="s">
        <v>80</v>
      </c>
      <c r="D22" t="s">
        <v>77</v>
      </c>
      <c r="E22" t="s">
        <v>78</v>
      </c>
      <c r="F22" s="165">
        <v>80.180000000000007</v>
      </c>
      <c r="G22" s="165">
        <v>76.7232688472901</v>
      </c>
      <c r="H22" s="165">
        <v>74.650000000000006</v>
      </c>
      <c r="I22" s="165">
        <v>71.739999999999995</v>
      </c>
      <c r="J22" s="165">
        <v>64.900000000000006</v>
      </c>
    </row>
    <row r="23" spans="1:10">
      <c r="A23" t="s">
        <v>88</v>
      </c>
      <c r="B23" t="s">
        <v>75</v>
      </c>
      <c r="C23" t="s">
        <v>76</v>
      </c>
      <c r="D23" t="s">
        <v>77</v>
      </c>
      <c r="E23" t="s">
        <v>78</v>
      </c>
      <c r="F23" s="165">
        <v>82.131750149225198</v>
      </c>
      <c r="G23" s="165">
        <v>81.821129681388797</v>
      </c>
      <c r="H23" s="165">
        <v>81.180000000000007</v>
      </c>
      <c r="I23" s="165">
        <v>78.257685690663379</v>
      </c>
      <c r="J23" s="165">
        <v>76.760000000000005</v>
      </c>
    </row>
    <row r="24" spans="1:10">
      <c r="A24" t="s">
        <v>88</v>
      </c>
      <c r="B24" t="s">
        <v>79</v>
      </c>
      <c r="C24" t="s">
        <v>80</v>
      </c>
      <c r="D24" t="s">
        <v>77</v>
      </c>
      <c r="E24" t="s">
        <v>78</v>
      </c>
      <c r="F24" s="165">
        <v>85.05</v>
      </c>
      <c r="G24" s="165">
        <v>82.189462945289407</v>
      </c>
      <c r="H24" s="165">
        <v>81.33</v>
      </c>
      <c r="I24" s="165">
        <v>78.332921346950741</v>
      </c>
      <c r="J24" s="165">
        <v>75.959999999999994</v>
      </c>
    </row>
    <row r="25" spans="1:10">
      <c r="A25" t="s">
        <v>89</v>
      </c>
      <c r="B25" t="s">
        <v>75</v>
      </c>
      <c r="C25" t="s">
        <v>76</v>
      </c>
      <c r="D25" t="s">
        <v>77</v>
      </c>
      <c r="E25" t="s">
        <v>78</v>
      </c>
      <c r="F25" s="165">
        <v>86.768147918165198</v>
      </c>
      <c r="G25" s="165">
        <v>86.766584315404501</v>
      </c>
      <c r="H25" s="165">
        <v>84.344390474716604</v>
      </c>
      <c r="I25" s="165">
        <v>82.79</v>
      </c>
      <c r="J25" s="165">
        <v>82.29</v>
      </c>
    </row>
    <row r="26" spans="1:10">
      <c r="A26" t="s">
        <v>89</v>
      </c>
      <c r="B26" t="s">
        <v>79</v>
      </c>
      <c r="C26" t="s">
        <v>80</v>
      </c>
      <c r="D26" t="s">
        <v>77</v>
      </c>
      <c r="E26" t="s">
        <v>78</v>
      </c>
      <c r="F26" s="165">
        <v>85.409649685425904</v>
      </c>
      <c r="G26" s="165">
        <v>82.878963199497505</v>
      </c>
      <c r="H26" s="165">
        <v>81.6358721483425</v>
      </c>
      <c r="I26" s="165">
        <v>80.75</v>
      </c>
      <c r="J26" s="165">
        <v>77.13</v>
      </c>
    </row>
    <row r="27" spans="1:10">
      <c r="A27" t="s">
        <v>90</v>
      </c>
      <c r="B27" t="s">
        <v>75</v>
      </c>
      <c r="C27" t="s">
        <v>76</v>
      </c>
      <c r="D27" t="s">
        <v>77</v>
      </c>
      <c r="E27" t="s">
        <v>78</v>
      </c>
      <c r="F27" s="165">
        <v>80.239999999999995</v>
      </c>
      <c r="G27" s="165">
        <v>77.67</v>
      </c>
      <c r="H27" s="165">
        <v>76.959999999999994</v>
      </c>
      <c r="I27" s="165">
        <v>73.568264529654201</v>
      </c>
      <c r="J27" s="165">
        <v>73</v>
      </c>
    </row>
    <row r="28" spans="1:10">
      <c r="A28" t="s">
        <v>90</v>
      </c>
      <c r="B28" t="s">
        <v>79</v>
      </c>
      <c r="C28" t="s">
        <v>80</v>
      </c>
      <c r="D28" t="s">
        <v>77</v>
      </c>
      <c r="E28" t="s">
        <v>78</v>
      </c>
      <c r="F28" s="165">
        <v>85.325000000000003</v>
      </c>
      <c r="G28" s="165">
        <v>83.15</v>
      </c>
      <c r="H28" s="165">
        <v>79.540000000000006</v>
      </c>
      <c r="I28" s="165">
        <v>79.518090841698907</v>
      </c>
      <c r="J28" s="165">
        <v>75.95</v>
      </c>
    </row>
    <row r="29" spans="1:10">
      <c r="A29" t="s">
        <v>91</v>
      </c>
      <c r="B29" t="s">
        <v>75</v>
      </c>
      <c r="C29" t="s">
        <v>76</v>
      </c>
      <c r="D29" t="s">
        <v>77</v>
      </c>
      <c r="E29" t="s">
        <v>78</v>
      </c>
      <c r="F29" s="165">
        <v>77.915138454571704</v>
      </c>
      <c r="G29" s="165">
        <v>74.81</v>
      </c>
      <c r="H29" s="165">
        <v>70.237503774393403</v>
      </c>
      <c r="I29" s="165">
        <v>69.72</v>
      </c>
      <c r="J29" s="165">
        <v>65.400000000000006</v>
      </c>
    </row>
    <row r="30" spans="1:10">
      <c r="A30" t="s">
        <v>91</v>
      </c>
      <c r="B30" t="s">
        <v>79</v>
      </c>
      <c r="C30" t="s">
        <v>80</v>
      </c>
      <c r="D30" t="s">
        <v>77</v>
      </c>
      <c r="E30" t="s">
        <v>78</v>
      </c>
      <c r="F30" s="165">
        <v>77.845589212750795</v>
      </c>
      <c r="G30" s="165">
        <v>78.33</v>
      </c>
      <c r="H30" s="165">
        <v>78.945104836696501</v>
      </c>
      <c r="I30" s="165">
        <v>76.599999999999994</v>
      </c>
      <c r="J30" s="165">
        <v>74.790000000000006</v>
      </c>
    </row>
    <row r="31" spans="1:10">
      <c r="A31" t="s">
        <v>92</v>
      </c>
      <c r="B31" t="s">
        <v>75</v>
      </c>
      <c r="C31" t="s">
        <v>76</v>
      </c>
      <c r="D31" t="s">
        <v>77</v>
      </c>
      <c r="E31" t="s">
        <v>78</v>
      </c>
      <c r="F31" s="165">
        <v>82.68</v>
      </c>
      <c r="G31" s="165">
        <v>83.11</v>
      </c>
      <c r="H31" s="165">
        <v>81.84</v>
      </c>
      <c r="I31" s="165">
        <v>82.11</v>
      </c>
      <c r="J31" s="165">
        <v>78.92</v>
      </c>
    </row>
    <row r="32" spans="1:10">
      <c r="A32" t="s">
        <v>92</v>
      </c>
      <c r="B32" t="s">
        <v>79</v>
      </c>
      <c r="C32" t="s">
        <v>80</v>
      </c>
      <c r="D32" t="s">
        <v>77</v>
      </c>
      <c r="E32" t="s">
        <v>78</v>
      </c>
      <c r="F32" s="165">
        <v>83.93</v>
      </c>
      <c r="G32" s="165">
        <v>82.61</v>
      </c>
      <c r="H32" s="165">
        <v>79.510000000000005</v>
      </c>
      <c r="I32" s="165">
        <v>79.84</v>
      </c>
      <c r="J32" s="165">
        <v>76.59</v>
      </c>
    </row>
    <row r="33" spans="1:10">
      <c r="A33" t="s">
        <v>93</v>
      </c>
      <c r="B33" t="s">
        <v>75</v>
      </c>
      <c r="C33" t="s">
        <v>76</v>
      </c>
      <c r="D33" t="s">
        <v>77</v>
      </c>
      <c r="E33" t="s">
        <v>78</v>
      </c>
      <c r="F33" s="165">
        <v>85.42</v>
      </c>
      <c r="G33" s="165">
        <v>85.35</v>
      </c>
      <c r="H33" s="165">
        <v>84.76</v>
      </c>
      <c r="I33" s="165">
        <v>83.57</v>
      </c>
      <c r="J33" s="165">
        <v>79.667649539999999</v>
      </c>
    </row>
    <row r="34" spans="1:10">
      <c r="A34" t="s">
        <v>93</v>
      </c>
      <c r="B34" t="s">
        <v>79</v>
      </c>
      <c r="C34" t="s">
        <v>80</v>
      </c>
      <c r="D34" t="s">
        <v>77</v>
      </c>
      <c r="E34" t="s">
        <v>78</v>
      </c>
      <c r="F34" s="165">
        <v>87.01</v>
      </c>
      <c r="G34" s="165">
        <v>82.16</v>
      </c>
      <c r="H34" s="165">
        <v>81.58</v>
      </c>
      <c r="I34" s="165">
        <v>82.21</v>
      </c>
      <c r="J34" s="165">
        <v>75.896806561000005</v>
      </c>
    </row>
    <row r="35" spans="1:10">
      <c r="A35" t="s">
        <v>94</v>
      </c>
      <c r="B35" t="s">
        <v>75</v>
      </c>
      <c r="C35" t="s">
        <v>76</v>
      </c>
      <c r="D35" t="s">
        <v>77</v>
      </c>
      <c r="E35" t="s">
        <v>78</v>
      </c>
      <c r="F35" s="165">
        <v>79.22</v>
      </c>
      <c r="G35" s="165">
        <v>75.701608296649198</v>
      </c>
      <c r="H35" s="165">
        <v>71.327597593538997</v>
      </c>
      <c r="I35" s="165">
        <v>68.608289936219194</v>
      </c>
      <c r="J35" s="165">
        <v>71.099999999999994</v>
      </c>
    </row>
    <row r="36" spans="1:10">
      <c r="A36" t="s">
        <v>94</v>
      </c>
      <c r="B36" t="s">
        <v>79</v>
      </c>
      <c r="C36" t="s">
        <v>80</v>
      </c>
      <c r="D36" t="s">
        <v>77</v>
      </c>
      <c r="E36" t="s">
        <v>78</v>
      </c>
      <c r="F36" s="165">
        <v>82.18</v>
      </c>
      <c r="G36" s="165">
        <v>77.486554902485594</v>
      </c>
      <c r="H36" s="165">
        <v>75.613472285951602</v>
      </c>
      <c r="I36" s="165">
        <v>73.013831234231958</v>
      </c>
      <c r="J36" s="165">
        <v>72.53</v>
      </c>
    </row>
    <row r="37" spans="1:10">
      <c r="A37" t="s">
        <v>95</v>
      </c>
      <c r="B37" t="s">
        <v>75</v>
      </c>
      <c r="C37" t="s">
        <v>76</v>
      </c>
      <c r="D37" t="s">
        <v>77</v>
      </c>
      <c r="E37" t="s">
        <v>78</v>
      </c>
      <c r="F37" s="165">
        <v>79.59</v>
      </c>
      <c r="G37" s="165">
        <v>83.213151860230496</v>
      </c>
      <c r="H37" s="165">
        <v>75.111691661337204</v>
      </c>
      <c r="I37" s="165">
        <v>71.06</v>
      </c>
      <c r="J37" s="165">
        <v>72.61</v>
      </c>
    </row>
    <row r="38" spans="1:10">
      <c r="A38" t="s">
        <v>95</v>
      </c>
      <c r="B38" t="s">
        <v>79</v>
      </c>
      <c r="C38" t="s">
        <v>80</v>
      </c>
      <c r="D38" t="s">
        <v>77</v>
      </c>
      <c r="E38" t="s">
        <v>78</v>
      </c>
      <c r="F38" s="165">
        <v>84.19</v>
      </c>
      <c r="G38" s="165">
        <v>83.537499999999994</v>
      </c>
      <c r="H38" s="165">
        <v>84.634883470410202</v>
      </c>
      <c r="I38" s="165">
        <v>81.52</v>
      </c>
      <c r="J38" s="165">
        <v>76.87</v>
      </c>
    </row>
    <row r="39" spans="1:10">
      <c r="A39" t="s">
        <v>96</v>
      </c>
      <c r="B39" t="s">
        <v>75</v>
      </c>
      <c r="C39" t="s">
        <v>76</v>
      </c>
      <c r="D39" t="s">
        <v>77</v>
      </c>
      <c r="E39" t="s">
        <v>78</v>
      </c>
      <c r="F39" s="165">
        <v>75.5</v>
      </c>
      <c r="G39" s="165">
        <v>72.72</v>
      </c>
      <c r="H39" s="165">
        <v>72.795800353411806</v>
      </c>
      <c r="I39" s="165">
        <v>67.13</v>
      </c>
      <c r="J39" s="165">
        <v>66.12</v>
      </c>
    </row>
    <row r="40" spans="1:10">
      <c r="A40" t="s">
        <v>96</v>
      </c>
      <c r="B40" t="s">
        <v>79</v>
      </c>
      <c r="C40" t="s">
        <v>80</v>
      </c>
      <c r="D40" t="s">
        <v>77</v>
      </c>
      <c r="E40" t="s">
        <v>78</v>
      </c>
      <c r="F40" s="165">
        <v>82.43</v>
      </c>
      <c r="G40" s="165">
        <v>79.97</v>
      </c>
      <c r="H40" s="165">
        <v>79.266329462724798</v>
      </c>
      <c r="I40" s="165">
        <v>77.77</v>
      </c>
      <c r="J40" s="165">
        <v>73.31</v>
      </c>
    </row>
    <row r="41" spans="1:10">
      <c r="A41" t="s">
        <v>97</v>
      </c>
      <c r="B41" t="s">
        <v>75</v>
      </c>
      <c r="C41" t="s">
        <v>76</v>
      </c>
      <c r="D41" t="s">
        <v>77</v>
      </c>
      <c r="E41" t="s">
        <v>78</v>
      </c>
      <c r="F41" s="163" t="s">
        <v>98</v>
      </c>
      <c r="G41" s="163" t="s">
        <v>98</v>
      </c>
      <c r="H41" s="163" t="s">
        <v>98</v>
      </c>
      <c r="I41" s="163" t="s">
        <v>98</v>
      </c>
      <c r="J41" s="163" t="s">
        <v>98</v>
      </c>
    </row>
    <row r="42" spans="1:10">
      <c r="A42" t="s">
        <v>97</v>
      </c>
      <c r="B42" t="s">
        <v>79</v>
      </c>
      <c r="C42" t="s">
        <v>80</v>
      </c>
      <c r="D42" t="s">
        <v>77</v>
      </c>
      <c r="E42" t="s">
        <v>78</v>
      </c>
      <c r="F42" s="163" t="s">
        <v>98</v>
      </c>
      <c r="G42" s="163" t="s">
        <v>98</v>
      </c>
      <c r="H42" s="163" t="s">
        <v>98</v>
      </c>
      <c r="I42" s="163" t="s">
        <v>98</v>
      </c>
      <c r="J42" s="163" t="s">
        <v>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D88D-EF36-4EE4-A11A-041A99391FD3}">
  <sheetPr>
    <tabColor rgb="FFFFFFAF"/>
    <pageSetUpPr fitToPage="1"/>
  </sheetPr>
  <dimension ref="A1:J71"/>
  <sheetViews>
    <sheetView zoomScale="80" zoomScaleNormal="80" workbookViewId="0">
      <pane ySplit="3" topLeftCell="A4" activePane="bottomLeft" state="frozen"/>
      <selection pane="bottomLeft" activeCell="A4" sqref="A4"/>
    </sheetView>
  </sheetViews>
  <sheetFormatPr defaultRowHeight="14.25"/>
  <cols>
    <col min="1" max="1" width="9" style="13"/>
    <col min="2" max="2" width="16.75" style="13" customWidth="1"/>
    <col min="3" max="3" width="9" style="13"/>
    <col min="4" max="4" width="16.625" style="13" customWidth="1"/>
    <col min="5" max="16384" width="9" style="13"/>
  </cols>
  <sheetData>
    <row r="1" spans="1:10" ht="31.5">
      <c r="A1" s="128" t="s">
        <v>49</v>
      </c>
      <c r="B1" s="88"/>
      <c r="C1" s="88"/>
      <c r="D1" s="88"/>
      <c r="E1" s="88"/>
      <c r="F1" s="88"/>
      <c r="G1" s="88"/>
      <c r="H1" s="87"/>
      <c r="I1" s="88"/>
      <c r="J1" s="88"/>
    </row>
    <row r="2" spans="1:10">
      <c r="B2" s="16" t="s">
        <v>99</v>
      </c>
      <c r="C2" s="16"/>
      <c r="F2" s="81">
        <v>44286</v>
      </c>
      <c r="G2" s="81">
        <v>44651</v>
      </c>
      <c r="H2" s="81">
        <v>45016</v>
      </c>
      <c r="I2" s="81">
        <v>45382</v>
      </c>
      <c r="J2" s="81">
        <v>45747</v>
      </c>
    </row>
    <row r="3" spans="1:10">
      <c r="B3" s="16" t="s">
        <v>100</v>
      </c>
      <c r="C3" s="16"/>
      <c r="F3" s="82">
        <v>1</v>
      </c>
      <c r="G3" s="82">
        <v>2</v>
      </c>
      <c r="H3" s="82">
        <v>3</v>
      </c>
      <c r="I3" s="82">
        <v>4</v>
      </c>
      <c r="J3" s="82">
        <v>5</v>
      </c>
    </row>
    <row r="4" spans="1:10" ht="15" customHeight="1">
      <c r="B4" s="18" t="s">
        <v>101</v>
      </c>
      <c r="C4" s="61" t="s">
        <v>102</v>
      </c>
    </row>
    <row r="6" spans="1:10">
      <c r="A6" s="19"/>
    </row>
    <row r="7" spans="1:10">
      <c r="B7" s="13" t="s">
        <v>103</v>
      </c>
    </row>
    <row r="8" spans="1:10" ht="17.850000000000001" customHeight="1">
      <c r="B8" s="64" t="s">
        <v>104</v>
      </c>
      <c r="C8" s="64" t="s">
        <v>64</v>
      </c>
      <c r="D8" s="64" t="s">
        <v>105</v>
      </c>
      <c r="E8" s="19"/>
    </row>
    <row r="9" spans="1:10" ht="17.850000000000001" customHeight="1">
      <c r="B9" s="65" t="s">
        <v>74</v>
      </c>
      <c r="C9" s="66" t="s">
        <v>106</v>
      </c>
      <c r="D9" s="67" t="s">
        <v>75</v>
      </c>
      <c r="E9" s="62"/>
      <c r="F9" s="69">
        <f>SUMIFS(F_Inputs!F$7:F$76,F_Inputs!$B$7:$B$76,Inp_Data!$D9,F_Inputs!$A$7:$A$76,Inp_Data!$B9)</f>
        <v>82.51</v>
      </c>
      <c r="G9" s="69">
        <f>SUMIFS(F_Inputs!G$7:G$76,F_Inputs!$B$7:$B$76,Inp_Data!$D9,F_Inputs!$A$7:$A$76,Inp_Data!$B9)</f>
        <v>79.14</v>
      </c>
      <c r="H9" s="69">
        <f>SUMIFS(F_Inputs!H$7:H$76,F_Inputs!$B$7:$B$76,Inp_Data!$D9,F_Inputs!$A$7:$A$76,Inp_Data!$B9)</f>
        <v>78.78</v>
      </c>
      <c r="I9" s="69">
        <f>SUMIFS(F_Inputs!I$7:I$76,F_Inputs!$B$7:$B$76,Inp_Data!$D9,F_Inputs!$A$7:$A$76,Inp_Data!$B9)</f>
        <v>76.14</v>
      </c>
      <c r="J9" s="69">
        <f>SUMIFS(F_Inputs!J$7:J$76,F_Inputs!$B$7:$B$76,Inp_Data!$D9,F_Inputs!$A$7:$A$76,Inp_Data!$B9)</f>
        <v>78.77</v>
      </c>
    </row>
    <row r="10" spans="1:10" ht="17.850000000000001" customHeight="1">
      <c r="B10" s="65" t="s">
        <v>83</v>
      </c>
      <c r="C10" s="66" t="s">
        <v>106</v>
      </c>
      <c r="D10" s="67" t="s">
        <v>75</v>
      </c>
      <c r="E10" s="62"/>
      <c r="F10" s="69">
        <f>SUMIFS(F_Inputs!F$7:F$76,F_Inputs!$B$7:$B$76,Inp_Data!$D10,F_Inputs!$A$7:$A$76,Inp_Data!$B10)</f>
        <v>84.39</v>
      </c>
      <c r="G10" s="69">
        <f>SUMIFS(F_Inputs!G$7:G$76,F_Inputs!$B$7:$B$76,Inp_Data!$D10,F_Inputs!$A$7:$A$76,Inp_Data!$B10)</f>
        <v>83.1</v>
      </c>
      <c r="H10" s="69">
        <f>SUMIFS(F_Inputs!H$7:H$76,F_Inputs!$B$7:$B$76,Inp_Data!$D10,F_Inputs!$A$7:$A$76,Inp_Data!$B10)</f>
        <v>83.722388815466999</v>
      </c>
      <c r="I10" s="69">
        <f>SUMIFS(F_Inputs!I$7:I$76,F_Inputs!$B$7:$B$76,Inp_Data!$D10,F_Inputs!$A$7:$A$76,Inp_Data!$B10)</f>
        <v>81.41</v>
      </c>
      <c r="J10" s="69">
        <f>SUMIFS(F_Inputs!J$7:J$76,F_Inputs!$B$7:$B$76,Inp_Data!$D10,F_Inputs!$A$7:$A$76,Inp_Data!$B10)</f>
        <v>82.21</v>
      </c>
    </row>
    <row r="11" spans="1:10" ht="17.850000000000001" customHeight="1">
      <c r="B11" s="65" t="s">
        <v>84</v>
      </c>
      <c r="C11" s="66" t="s">
        <v>106</v>
      </c>
      <c r="D11" s="67" t="s">
        <v>75</v>
      </c>
      <c r="F11" s="69">
        <f>SUMIFS(F_Inputs!F$7:F$76,F_Inputs!$B$7:$B$76,Inp_Data!$D11,F_Inputs!$A$7:$A$76,Inp_Data!$B11)</f>
        <v>78.341999999999999</v>
      </c>
      <c r="G11" s="69">
        <f>SUMIFS(F_Inputs!G$7:G$76,F_Inputs!$B$7:$B$76,Inp_Data!$D11,F_Inputs!$A$7:$A$76,Inp_Data!$B11)</f>
        <v>76.58</v>
      </c>
      <c r="H11" s="69">
        <f>SUMIFS(F_Inputs!H$7:H$76,F_Inputs!$B$7:$B$76,Inp_Data!$D11,F_Inputs!$A$7:$A$76,Inp_Data!$B11)</f>
        <v>74.97</v>
      </c>
      <c r="I11" s="69">
        <f>SUMIFS(F_Inputs!I$7:I$76,F_Inputs!$B$7:$B$76,Inp_Data!$D11,F_Inputs!$A$7:$A$76,Inp_Data!$B11)</f>
        <v>69.150000000000006</v>
      </c>
      <c r="J11" s="69">
        <f>SUMIFS(F_Inputs!J$7:J$76,F_Inputs!$B$7:$B$76,Inp_Data!$D11,F_Inputs!$A$7:$A$76,Inp_Data!$B11)</f>
        <v>72.17</v>
      </c>
    </row>
    <row r="12" spans="1:10" ht="17.850000000000001" customHeight="1">
      <c r="B12" s="65" t="s">
        <v>85</v>
      </c>
      <c r="C12" s="66" t="s">
        <v>106</v>
      </c>
      <c r="D12" s="67" t="s">
        <v>75</v>
      </c>
      <c r="E12" s="14"/>
      <c r="F12" s="69">
        <f>SUMIFS(F_Inputs!F$7:F$76,F_Inputs!$B$7:$B$76,Inp_Data!$D12,F_Inputs!$A$7:$A$76,Inp_Data!$B12)</f>
        <v>80.92</v>
      </c>
      <c r="G12" s="69">
        <f>SUMIFS(F_Inputs!G$7:G$76,F_Inputs!$B$7:$B$76,Inp_Data!$D12,F_Inputs!$A$7:$A$76,Inp_Data!$B12)</f>
        <v>78.59</v>
      </c>
      <c r="H12" s="69">
        <f>SUMIFS(F_Inputs!H$7:H$76,F_Inputs!$B$7:$B$76,Inp_Data!$D12,F_Inputs!$A$7:$A$76,Inp_Data!$B12)</f>
        <v>76.84</v>
      </c>
      <c r="I12" s="69">
        <f>SUMIFS(F_Inputs!I$7:I$76,F_Inputs!$B$7:$B$76,Inp_Data!$D12,F_Inputs!$A$7:$A$76,Inp_Data!$B12)</f>
        <v>74.88</v>
      </c>
      <c r="J12" s="69">
        <f>SUMIFS(F_Inputs!J$7:J$76,F_Inputs!$B$7:$B$76,Inp_Data!$D12,F_Inputs!$A$7:$A$76,Inp_Data!$B12)</f>
        <v>70.55</v>
      </c>
    </row>
    <row r="13" spans="1:10" ht="17.850000000000001" customHeight="1">
      <c r="B13" s="65" t="s">
        <v>86</v>
      </c>
      <c r="C13" s="66" t="s">
        <v>106</v>
      </c>
      <c r="D13" s="67" t="s">
        <v>75</v>
      </c>
      <c r="E13" s="62"/>
      <c r="F13" s="69">
        <f>SUMIFS(F_Inputs!F$7:F$76,F_Inputs!$B$7:$B$76,Inp_Data!$D13,F_Inputs!$A$7:$A$76,Inp_Data!$B13)</f>
        <v>67.501454010366999</v>
      </c>
      <c r="G13" s="69">
        <f>SUMIFS(F_Inputs!G$7:G$76,F_Inputs!$B$7:$B$76,Inp_Data!$D13,F_Inputs!$A$7:$A$76,Inp_Data!$B13)</f>
        <v>69.33</v>
      </c>
      <c r="H13" s="69">
        <f>SUMIFS(F_Inputs!H$7:H$76,F_Inputs!$B$7:$B$76,Inp_Data!$D13,F_Inputs!$A$7:$A$76,Inp_Data!$B13)</f>
        <v>66.69</v>
      </c>
      <c r="I13" s="69">
        <f>SUMIFS(F_Inputs!I$7:I$76,F_Inputs!$B$7:$B$76,Inp_Data!$D13,F_Inputs!$A$7:$A$76,Inp_Data!$B13)</f>
        <v>63.57</v>
      </c>
      <c r="J13" s="69">
        <f>SUMIFS(F_Inputs!J$7:J$76,F_Inputs!$B$7:$B$76,Inp_Data!$D13,F_Inputs!$A$7:$A$76,Inp_Data!$B13)</f>
        <v>63.441683945999998</v>
      </c>
    </row>
    <row r="14" spans="1:10" ht="17.850000000000001" customHeight="1">
      <c r="B14" s="65" t="s">
        <v>87</v>
      </c>
      <c r="C14" s="66" t="s">
        <v>106</v>
      </c>
      <c r="D14" s="67" t="s">
        <v>75</v>
      </c>
      <c r="E14" s="62"/>
      <c r="F14" s="69">
        <f>SUMIFS(F_Inputs!F$7:F$76,F_Inputs!$B$7:$B$76,Inp_Data!$D14,F_Inputs!$A$7:$A$76,Inp_Data!$B14)</f>
        <v>65.650000000000006</v>
      </c>
      <c r="G14" s="69">
        <f>SUMIFS(F_Inputs!G$7:G$76,F_Inputs!$B$7:$B$76,Inp_Data!$D14,F_Inputs!$A$7:$A$76,Inp_Data!$B14)</f>
        <v>60.997016268308698</v>
      </c>
      <c r="H14" s="69">
        <f>SUMIFS(F_Inputs!H$7:H$76,F_Inputs!$B$7:$B$76,Inp_Data!$D14,F_Inputs!$A$7:$A$76,Inp_Data!$B14)</f>
        <v>59.47</v>
      </c>
      <c r="I14" s="69">
        <f>SUMIFS(F_Inputs!I$7:I$76,F_Inputs!$B$7:$B$76,Inp_Data!$D14,F_Inputs!$A$7:$A$76,Inp_Data!$B14)</f>
        <v>57.97</v>
      </c>
      <c r="J14" s="69">
        <f>SUMIFS(F_Inputs!J$7:J$76,F_Inputs!$B$7:$B$76,Inp_Data!$D14,F_Inputs!$A$7:$A$76,Inp_Data!$B14)</f>
        <v>57.98</v>
      </c>
    </row>
    <row r="15" spans="1:10" ht="17.850000000000001" customHeight="1">
      <c r="A15" s="65" t="s">
        <v>88</v>
      </c>
      <c r="B15" s="65" t="s">
        <v>107</v>
      </c>
      <c r="C15" s="66" t="s">
        <v>106</v>
      </c>
      <c r="D15" s="67" t="s">
        <v>75</v>
      </c>
      <c r="F15" s="69">
        <f>SUMIFS(F_Inputs!F$7:F$76,F_Inputs!$B$7:$B$76,Inp_Data!$D15,F_Inputs!$A$7:$A$76,Inp_Data!$A15)</f>
        <v>82.131750149225198</v>
      </c>
      <c r="G15" s="69">
        <f>SUMIFS(F_Inputs!G$7:G$76,F_Inputs!$B$7:$B$76,Inp_Data!$D15,F_Inputs!$A$7:$A$76,Inp_Data!$A15)</f>
        <v>81.821129681388797</v>
      </c>
      <c r="H15" s="69">
        <f>SUMIFS(F_Inputs!H$7:H$76,F_Inputs!$B$7:$B$76,Inp_Data!$D15,F_Inputs!$A$7:$A$76,Inp_Data!$A15)</f>
        <v>81.180000000000007</v>
      </c>
      <c r="I15" s="69">
        <f>SUMIFS(F_Inputs!I$7:I$76,F_Inputs!$B$7:$B$76,Inp_Data!$D15,F_Inputs!$A$7:$A$76,Inp_Data!$A15)</f>
        <v>78.257685690663379</v>
      </c>
      <c r="J15" s="69">
        <f>SUMIFS(F_Inputs!J$7:J$76,F_Inputs!$B$7:$B$76,Inp_Data!$D15,F_Inputs!$A$7:$A$76,Inp_Data!$A15)</f>
        <v>76.760000000000005</v>
      </c>
    </row>
    <row r="16" spans="1:10" ht="17.850000000000001" customHeight="1">
      <c r="B16" s="65" t="s">
        <v>89</v>
      </c>
      <c r="C16" s="66" t="s">
        <v>106</v>
      </c>
      <c r="D16" s="67" t="s">
        <v>75</v>
      </c>
      <c r="E16" s="14"/>
      <c r="F16" s="69">
        <f>SUMIFS(F_Inputs!F$7:F$76,F_Inputs!$B$7:$B$76,Inp_Data!$D16,F_Inputs!$A$7:$A$76,Inp_Data!$B16)</f>
        <v>86.768147918165198</v>
      </c>
      <c r="G16" s="69">
        <f>SUMIFS(F_Inputs!G$7:G$76,F_Inputs!$B$7:$B$76,Inp_Data!$D16,F_Inputs!$A$7:$A$76,Inp_Data!$B16)</f>
        <v>86.766584315404501</v>
      </c>
      <c r="H16" s="69">
        <f>SUMIFS(F_Inputs!H$7:H$76,F_Inputs!$B$7:$B$76,Inp_Data!$D16,F_Inputs!$A$7:$A$76,Inp_Data!$B16)</f>
        <v>84.344390474716604</v>
      </c>
      <c r="I16" s="69">
        <f>SUMIFS(F_Inputs!I$7:I$76,F_Inputs!$B$7:$B$76,Inp_Data!$D16,F_Inputs!$A$7:$A$76,Inp_Data!$B16)</f>
        <v>82.79</v>
      </c>
      <c r="J16" s="69">
        <f>SUMIFS(F_Inputs!J$7:J$76,F_Inputs!$B$7:$B$76,Inp_Data!$D16,F_Inputs!$A$7:$A$76,Inp_Data!$B16)</f>
        <v>82.29</v>
      </c>
    </row>
    <row r="17" spans="2:10" ht="17.850000000000001" customHeight="1">
      <c r="B17" s="65" t="s">
        <v>90</v>
      </c>
      <c r="C17" s="66" t="s">
        <v>106</v>
      </c>
      <c r="D17" s="67" t="s">
        <v>75</v>
      </c>
      <c r="F17" s="69">
        <f>SUMIFS(F_Inputs!F$7:F$76,F_Inputs!$B$7:$B$76,Inp_Data!$D17,F_Inputs!$A$7:$A$76,Inp_Data!$B17)</f>
        <v>80.239999999999995</v>
      </c>
      <c r="G17" s="69">
        <f>SUMIFS(F_Inputs!G$7:G$76,F_Inputs!$B$7:$B$76,Inp_Data!$D17,F_Inputs!$A$7:$A$76,Inp_Data!$B17)</f>
        <v>77.67</v>
      </c>
      <c r="H17" s="69">
        <f>SUMIFS(F_Inputs!H$7:H$76,F_Inputs!$B$7:$B$76,Inp_Data!$D17,F_Inputs!$A$7:$A$76,Inp_Data!$B17)</f>
        <v>76.959999999999994</v>
      </c>
      <c r="I17" s="69">
        <f>SUMIFS(F_Inputs!I$7:I$76,F_Inputs!$B$7:$B$76,Inp_Data!$D17,F_Inputs!$A$7:$A$76,Inp_Data!$B17)</f>
        <v>73.568264529654201</v>
      </c>
      <c r="J17" s="69">
        <f>SUMIFS(F_Inputs!J$7:J$76,F_Inputs!$B$7:$B$76,Inp_Data!$D17,F_Inputs!$A$7:$A$76,Inp_Data!$B17)</f>
        <v>73</v>
      </c>
    </row>
    <row r="18" spans="2:10" ht="17.850000000000001" customHeight="1">
      <c r="B18" s="65" t="s">
        <v>81</v>
      </c>
      <c r="C18" s="66" t="s">
        <v>106</v>
      </c>
      <c r="D18" s="67" t="s">
        <v>75</v>
      </c>
      <c r="F18" s="69">
        <f>SUMIFS(F_Inputs!F$7:F$76,F_Inputs!$B$7:$B$76,Inp_Data!$D18,F_Inputs!$A$7:$A$76,Inp_Data!$B18)</f>
        <v>83.11</v>
      </c>
      <c r="G18" s="69">
        <f>SUMIFS(F_Inputs!G$7:G$76,F_Inputs!$B$7:$B$76,Inp_Data!$D18,F_Inputs!$A$7:$A$76,Inp_Data!$B18)</f>
        <v>80.72</v>
      </c>
      <c r="H18" s="69">
        <f>SUMIFS(F_Inputs!H$7:H$76,F_Inputs!$B$7:$B$76,Inp_Data!$D18,F_Inputs!$A$7:$A$76,Inp_Data!$B18)</f>
        <v>80.41</v>
      </c>
      <c r="I18" s="69">
        <f>SUMIFS(F_Inputs!I$7:I$76,F_Inputs!$B$7:$B$76,Inp_Data!$D18,F_Inputs!$A$7:$A$76,Inp_Data!$B18)</f>
        <v>78.33</v>
      </c>
      <c r="J18" s="69">
        <f>SUMIFS(F_Inputs!J$7:J$76,F_Inputs!$B$7:$B$76,Inp_Data!$D18,F_Inputs!$A$7:$A$76,Inp_Data!$B18)</f>
        <v>79.745418931000003</v>
      </c>
    </row>
    <row r="19" spans="2:10" ht="17.850000000000001" customHeight="1">
      <c r="B19" s="65" t="s">
        <v>82</v>
      </c>
      <c r="C19" s="66" t="s">
        <v>106</v>
      </c>
      <c r="D19" s="67" t="s">
        <v>75</v>
      </c>
      <c r="F19" s="69">
        <f>SUMIFS(F_Inputs!F$7:F$76,F_Inputs!$B$7:$B$76,Inp_Data!$D19,F_Inputs!$A$7:$A$76,Inp_Data!$B19)</f>
        <v>77.9880450982849</v>
      </c>
      <c r="G19" s="69">
        <f>SUMIFS(F_Inputs!G$7:G$76,F_Inputs!$B$7:$B$76,Inp_Data!$D19,F_Inputs!$A$7:$A$76,Inp_Data!$B19)</f>
        <v>76.472855181690704</v>
      </c>
      <c r="H19" s="69">
        <f>SUMIFS(F_Inputs!H$7:H$76,F_Inputs!$B$7:$B$76,Inp_Data!$D19,F_Inputs!$A$7:$A$76,Inp_Data!$B19)</f>
        <v>77.88</v>
      </c>
      <c r="I19" s="69">
        <f>SUMIFS(F_Inputs!I$7:I$76,F_Inputs!$B$7:$B$76,Inp_Data!$D19,F_Inputs!$A$7:$A$76,Inp_Data!$B19)</f>
        <v>72.569999999999993</v>
      </c>
      <c r="J19" s="69">
        <f>SUMIFS(F_Inputs!J$7:J$76,F_Inputs!$B$7:$B$76,Inp_Data!$D19,F_Inputs!$A$7:$A$76,Inp_Data!$B19)</f>
        <v>75.45</v>
      </c>
    </row>
    <row r="20" spans="2:10" ht="17.850000000000001" customHeight="1">
      <c r="B20" s="65" t="s">
        <v>91</v>
      </c>
      <c r="C20" s="66" t="s">
        <v>106</v>
      </c>
      <c r="D20" s="67" t="s">
        <v>75</v>
      </c>
      <c r="F20" s="69">
        <f>SUMIFS(F_Inputs!F$7:F$76,F_Inputs!$B$7:$B$76,Inp_Data!$D20,F_Inputs!$A$7:$A$76,Inp_Data!$B20)</f>
        <v>77.915138454571704</v>
      </c>
      <c r="G20" s="69">
        <f>SUMIFS(F_Inputs!G$7:G$76,F_Inputs!$B$7:$B$76,Inp_Data!$D20,F_Inputs!$A$7:$A$76,Inp_Data!$B20)</f>
        <v>74.81</v>
      </c>
      <c r="H20" s="69">
        <f>SUMIFS(F_Inputs!H$7:H$76,F_Inputs!$B$7:$B$76,Inp_Data!$D20,F_Inputs!$A$7:$A$76,Inp_Data!$B20)</f>
        <v>70.237503774393403</v>
      </c>
      <c r="I20" s="69">
        <f>SUMIFS(F_Inputs!I$7:I$76,F_Inputs!$B$7:$B$76,Inp_Data!$D20,F_Inputs!$A$7:$A$76,Inp_Data!$B20)</f>
        <v>69.72</v>
      </c>
      <c r="J20" s="69">
        <f>SUMIFS(F_Inputs!J$7:J$76,F_Inputs!$B$7:$B$76,Inp_Data!$D20,F_Inputs!$A$7:$A$76,Inp_Data!$B20)</f>
        <v>65.400000000000006</v>
      </c>
    </row>
    <row r="21" spans="2:10" ht="17.850000000000001" customHeight="1">
      <c r="B21" s="65" t="s">
        <v>92</v>
      </c>
      <c r="C21" s="66" t="s">
        <v>106</v>
      </c>
      <c r="D21" s="67" t="s">
        <v>75</v>
      </c>
      <c r="F21" s="69">
        <f>SUMIFS(F_Inputs!F$7:F$76,F_Inputs!$B$7:$B$76,Inp_Data!$D21,F_Inputs!$A$7:$A$76,Inp_Data!$B21)</f>
        <v>82.68</v>
      </c>
      <c r="G21" s="69">
        <f>SUMIFS(F_Inputs!G$7:G$76,F_Inputs!$B$7:$B$76,Inp_Data!$D21,F_Inputs!$A$7:$A$76,Inp_Data!$B21)</f>
        <v>83.11</v>
      </c>
      <c r="H21" s="69">
        <f>SUMIFS(F_Inputs!H$7:H$76,F_Inputs!$B$7:$B$76,Inp_Data!$D21,F_Inputs!$A$7:$A$76,Inp_Data!$B21)</f>
        <v>81.84</v>
      </c>
      <c r="I21" s="69">
        <f>SUMIFS(F_Inputs!I$7:I$76,F_Inputs!$B$7:$B$76,Inp_Data!$D21,F_Inputs!$A$7:$A$76,Inp_Data!$B21)</f>
        <v>82.11</v>
      </c>
      <c r="J21" s="69">
        <f>SUMIFS(F_Inputs!J$7:J$76,F_Inputs!$B$7:$B$76,Inp_Data!$D21,F_Inputs!$A$7:$A$76,Inp_Data!$B21)</f>
        <v>78.92</v>
      </c>
    </row>
    <row r="22" spans="2:10" ht="17.850000000000001" customHeight="1">
      <c r="B22" s="65" t="s">
        <v>93</v>
      </c>
      <c r="C22" s="66" t="s">
        <v>106</v>
      </c>
      <c r="D22" s="67" t="s">
        <v>75</v>
      </c>
      <c r="F22" s="69">
        <f>SUMIFS(F_Inputs!F$7:F$76,F_Inputs!$B$7:$B$76,Inp_Data!$D22,F_Inputs!$A$7:$A$76,Inp_Data!$B22)</f>
        <v>85.42</v>
      </c>
      <c r="G22" s="69">
        <f>SUMIFS(F_Inputs!G$7:G$76,F_Inputs!$B$7:$B$76,Inp_Data!$D22,F_Inputs!$A$7:$A$76,Inp_Data!$B22)</f>
        <v>85.35</v>
      </c>
      <c r="H22" s="69">
        <f>SUMIFS(F_Inputs!H$7:H$76,F_Inputs!$B$7:$B$76,Inp_Data!$D22,F_Inputs!$A$7:$A$76,Inp_Data!$B22)</f>
        <v>84.76</v>
      </c>
      <c r="I22" s="69">
        <f>SUMIFS(F_Inputs!I$7:I$76,F_Inputs!$B$7:$B$76,Inp_Data!$D22,F_Inputs!$A$7:$A$76,Inp_Data!$B22)</f>
        <v>83.57</v>
      </c>
      <c r="J22" s="69">
        <f>SUMIFS(F_Inputs!J$7:J$76,F_Inputs!$B$7:$B$76,Inp_Data!$D22,F_Inputs!$A$7:$A$76,Inp_Data!$B22)</f>
        <v>79.667649539999999</v>
      </c>
    </row>
    <row r="23" spans="2:10" ht="17.850000000000001" customHeight="1">
      <c r="B23" s="65" t="s">
        <v>94</v>
      </c>
      <c r="C23" s="66" t="s">
        <v>106</v>
      </c>
      <c r="D23" s="67" t="s">
        <v>75</v>
      </c>
      <c r="F23" s="69">
        <f>SUMIFS(F_Inputs!F$7:F$76,F_Inputs!$B$7:$B$76,Inp_Data!$D23,F_Inputs!$A$7:$A$76,Inp_Data!$B23)</f>
        <v>79.22</v>
      </c>
      <c r="G23" s="69">
        <f>SUMIFS(F_Inputs!G$7:G$76,F_Inputs!$B$7:$B$76,Inp_Data!$D23,F_Inputs!$A$7:$A$76,Inp_Data!$B23)</f>
        <v>75.701608296649198</v>
      </c>
      <c r="H23" s="69">
        <f>SUMIFS(F_Inputs!H$7:H$76,F_Inputs!$B$7:$B$76,Inp_Data!$D23,F_Inputs!$A$7:$A$76,Inp_Data!$B23)</f>
        <v>71.327597593538997</v>
      </c>
      <c r="I23" s="69">
        <f>SUMIFS(F_Inputs!I$7:I$76,F_Inputs!$B$7:$B$76,Inp_Data!$D23,F_Inputs!$A$7:$A$76,Inp_Data!$B23)</f>
        <v>68.608289936219194</v>
      </c>
      <c r="J23" s="69">
        <f>SUMIFS(F_Inputs!J$7:J$76,F_Inputs!$B$7:$B$76,Inp_Data!$D23,F_Inputs!$A$7:$A$76,Inp_Data!$B23)</f>
        <v>71.099999999999994</v>
      </c>
    </row>
    <row r="24" spans="2:10" ht="17.850000000000001" customHeight="1">
      <c r="B24" s="65" t="s">
        <v>95</v>
      </c>
      <c r="C24" s="66" t="s">
        <v>106</v>
      </c>
      <c r="D24" s="67" t="s">
        <v>75</v>
      </c>
      <c r="F24" s="69">
        <f>SUMIFS(F_Inputs!F$7:F$76,F_Inputs!$B$7:$B$76,Inp_Data!$D24,F_Inputs!$A$7:$A$76,Inp_Data!$B24)</f>
        <v>79.59</v>
      </c>
      <c r="G24" s="69">
        <f>SUMIFS(F_Inputs!G$7:G$76,F_Inputs!$B$7:$B$76,Inp_Data!$D24,F_Inputs!$A$7:$A$76,Inp_Data!$B24)</f>
        <v>83.213151860230496</v>
      </c>
      <c r="H24" s="69">
        <f>SUMIFS(F_Inputs!H$7:H$76,F_Inputs!$B$7:$B$76,Inp_Data!$D24,F_Inputs!$A$7:$A$76,Inp_Data!$B24)</f>
        <v>75.111691661337204</v>
      </c>
      <c r="I24" s="69">
        <f>SUMIFS(F_Inputs!I$7:I$76,F_Inputs!$B$7:$B$76,Inp_Data!$D24,F_Inputs!$A$7:$A$76,Inp_Data!$B24)</f>
        <v>71.06</v>
      </c>
      <c r="J24" s="69">
        <f>SUMIFS(F_Inputs!J$7:J$76,F_Inputs!$B$7:$B$76,Inp_Data!$D24,F_Inputs!$A$7:$A$76,Inp_Data!$B24)</f>
        <v>72.61</v>
      </c>
    </row>
    <row r="25" spans="2:10" ht="17.850000000000001" customHeight="1">
      <c r="B25" s="65" t="s">
        <v>96</v>
      </c>
      <c r="C25" s="66" t="s">
        <v>106</v>
      </c>
      <c r="D25" s="67" t="s">
        <v>75</v>
      </c>
      <c r="F25" s="69">
        <f>SUMIFS(F_Inputs!F$7:F$76,F_Inputs!$B$7:$B$76,Inp_Data!$D25,F_Inputs!$A$7:$A$76,Inp_Data!$B25)</f>
        <v>75.5</v>
      </c>
      <c r="G25" s="69">
        <f>SUMIFS(F_Inputs!G$7:G$76,F_Inputs!$B$7:$B$76,Inp_Data!$D25,F_Inputs!$A$7:$A$76,Inp_Data!$B25)</f>
        <v>72.72</v>
      </c>
      <c r="H25" s="69">
        <f>SUMIFS(F_Inputs!H$7:H$76,F_Inputs!$B$7:$B$76,Inp_Data!$D25,F_Inputs!$A$7:$A$76,Inp_Data!$B25)</f>
        <v>72.795800353411806</v>
      </c>
      <c r="I25" s="69">
        <f>SUMIFS(F_Inputs!I$7:I$76,F_Inputs!$B$7:$B$76,Inp_Data!$D25,F_Inputs!$A$7:$A$76,Inp_Data!$B25)</f>
        <v>67.13</v>
      </c>
      <c r="J25" s="69">
        <f>SUMIFS(F_Inputs!J$7:J$76,F_Inputs!$B$7:$B$76,Inp_Data!$D25,F_Inputs!$A$7:$A$76,Inp_Data!$B25)</f>
        <v>66.12</v>
      </c>
    </row>
    <row r="26" spans="2:10" ht="15.4" customHeight="1">
      <c r="B26" s="68"/>
      <c r="C26" s="68"/>
      <c r="D26" s="68"/>
    </row>
    <row r="27" spans="2:10" ht="15.4" customHeight="1">
      <c r="B27" s="68" t="s">
        <v>108</v>
      </c>
      <c r="C27" s="68"/>
      <c r="D27" s="68"/>
    </row>
    <row r="28" spans="2:10" ht="15.4" customHeight="1">
      <c r="B28" s="64" t="s">
        <v>104</v>
      </c>
      <c r="C28" s="64" t="s">
        <v>64</v>
      </c>
      <c r="D28" s="64" t="s">
        <v>105</v>
      </c>
    </row>
    <row r="29" spans="2:10" ht="15.4" customHeight="1">
      <c r="B29" s="65" t="s">
        <v>74</v>
      </c>
      <c r="C29" s="66" t="s">
        <v>106</v>
      </c>
      <c r="D29" s="67" t="s">
        <v>79</v>
      </c>
      <c r="F29" s="63">
        <f>SUMIFS(F_Inputs!F$7:F$76,F_Inputs!$B$7:$B$76,Inp_Data!$D29,F_Inputs!$A$7:$A$76,Inp_Data!$B29)</f>
        <v>83.59</v>
      </c>
      <c r="G29" s="63">
        <f>SUMIFS(F_Inputs!G$7:G$76,F_Inputs!$B$7:$B$76,Inp_Data!$D29,F_Inputs!$A$7:$A$76,Inp_Data!$B29)</f>
        <v>81.72</v>
      </c>
      <c r="H29" s="63">
        <f>SUMIFS(F_Inputs!H$7:H$76,F_Inputs!$B$7:$B$76,Inp_Data!$D29,F_Inputs!$A$7:$A$76,Inp_Data!$B29)</f>
        <v>78.760000000000005</v>
      </c>
      <c r="I29" s="63">
        <f>SUMIFS(F_Inputs!I$7:I$76,F_Inputs!$B$7:$B$76,Inp_Data!$D29,F_Inputs!$A$7:$A$76,Inp_Data!$B29)</f>
        <v>78.84</v>
      </c>
      <c r="J29" s="63">
        <f>SUMIFS(F_Inputs!J$7:J$76,F_Inputs!$B$7:$B$76,Inp_Data!$D29,F_Inputs!$A$7:$A$76,Inp_Data!$B29)</f>
        <v>75.98</v>
      </c>
    </row>
    <row r="30" spans="2:10" ht="15.4" customHeight="1">
      <c r="B30" s="65" t="s">
        <v>83</v>
      </c>
      <c r="C30" s="66" t="s">
        <v>106</v>
      </c>
      <c r="D30" s="67" t="s">
        <v>79</v>
      </c>
      <c r="F30" s="63">
        <f>SUMIFS(F_Inputs!F$7:F$76,F_Inputs!$B$7:$B$76,Inp_Data!$D30,F_Inputs!$A$7:$A$76,Inp_Data!$B30)</f>
        <v>87.13</v>
      </c>
      <c r="G30" s="63">
        <f>SUMIFS(F_Inputs!G$7:G$76,F_Inputs!$B$7:$B$76,Inp_Data!$D30,F_Inputs!$A$7:$A$76,Inp_Data!$B30)</f>
        <v>85.82</v>
      </c>
      <c r="H30" s="63">
        <f>SUMIFS(F_Inputs!H$7:H$76,F_Inputs!$B$7:$B$76,Inp_Data!$D30,F_Inputs!$A$7:$A$76,Inp_Data!$B30)</f>
        <v>83.767260975900797</v>
      </c>
      <c r="I30" s="63">
        <f>SUMIFS(F_Inputs!I$7:I$76,F_Inputs!$B$7:$B$76,Inp_Data!$D30,F_Inputs!$A$7:$A$76,Inp_Data!$B30)</f>
        <v>81.39</v>
      </c>
      <c r="J30" s="63">
        <f>SUMIFS(F_Inputs!J$7:J$76,F_Inputs!$B$7:$B$76,Inp_Data!$D30,F_Inputs!$A$7:$A$76,Inp_Data!$B30)</f>
        <v>78.52</v>
      </c>
    </row>
    <row r="31" spans="2:10" ht="15.4" customHeight="1">
      <c r="B31" s="65" t="s">
        <v>84</v>
      </c>
      <c r="C31" s="66" t="s">
        <v>106</v>
      </c>
      <c r="D31" s="67" t="s">
        <v>79</v>
      </c>
      <c r="F31" s="63">
        <f>SUMIFS(F_Inputs!F$7:F$76,F_Inputs!$B$7:$B$76,Inp_Data!$D31,F_Inputs!$A$7:$A$76,Inp_Data!$B31)</f>
        <v>86.35</v>
      </c>
      <c r="G31" s="63">
        <f>SUMIFS(F_Inputs!G$7:G$76,F_Inputs!$B$7:$B$76,Inp_Data!$D31,F_Inputs!$A$7:$A$76,Inp_Data!$B31)</f>
        <v>84.63</v>
      </c>
      <c r="H31" s="63">
        <f>SUMIFS(F_Inputs!H$7:H$76,F_Inputs!$B$7:$B$76,Inp_Data!$D31,F_Inputs!$A$7:$A$76,Inp_Data!$B31)</f>
        <v>83.19</v>
      </c>
      <c r="I31" s="63">
        <f>SUMIFS(F_Inputs!I$7:I$76,F_Inputs!$B$7:$B$76,Inp_Data!$D31,F_Inputs!$A$7:$A$76,Inp_Data!$B31)</f>
        <v>79.2</v>
      </c>
      <c r="J31" s="63">
        <f>SUMIFS(F_Inputs!J$7:J$76,F_Inputs!$B$7:$B$76,Inp_Data!$D31,F_Inputs!$A$7:$A$76,Inp_Data!$B31)</f>
        <v>76.680000000000007</v>
      </c>
    </row>
    <row r="32" spans="2:10" ht="15.4" customHeight="1">
      <c r="B32" s="65" t="s">
        <v>85</v>
      </c>
      <c r="C32" s="66" t="s">
        <v>106</v>
      </c>
      <c r="D32" s="67" t="s">
        <v>79</v>
      </c>
      <c r="F32" s="63">
        <f>SUMIFS(F_Inputs!F$7:F$76,F_Inputs!$B$7:$B$76,Inp_Data!$D32,F_Inputs!$A$7:$A$76,Inp_Data!$B32)</f>
        <v>80.989999999999995</v>
      </c>
      <c r="G32" s="63">
        <f>SUMIFS(F_Inputs!G$7:G$76,F_Inputs!$B$7:$B$76,Inp_Data!$D32,F_Inputs!$A$7:$A$76,Inp_Data!$B32)</f>
        <v>78.37</v>
      </c>
      <c r="H32" s="63">
        <f>SUMIFS(F_Inputs!H$7:H$76,F_Inputs!$B$7:$B$76,Inp_Data!$D32,F_Inputs!$A$7:$A$76,Inp_Data!$B32)</f>
        <v>76.06</v>
      </c>
      <c r="I32" s="63">
        <f>SUMIFS(F_Inputs!I$7:I$76,F_Inputs!$B$7:$B$76,Inp_Data!$D32,F_Inputs!$A$7:$A$76,Inp_Data!$B32)</f>
        <v>70.64</v>
      </c>
      <c r="J32" s="63">
        <f>SUMIFS(F_Inputs!J$7:J$76,F_Inputs!$B$7:$B$76,Inp_Data!$D32,F_Inputs!$A$7:$A$76,Inp_Data!$B32)</f>
        <v>68.400000000000006</v>
      </c>
    </row>
    <row r="33" spans="1:10" ht="15.4" customHeight="1">
      <c r="B33" s="65" t="s">
        <v>86</v>
      </c>
      <c r="C33" s="66" t="s">
        <v>106</v>
      </c>
      <c r="D33" s="67" t="s">
        <v>79</v>
      </c>
      <c r="F33" s="63">
        <f>SUMIFS(F_Inputs!F$7:F$76,F_Inputs!$B$7:$B$76,Inp_Data!$D33,F_Inputs!$A$7:$A$76,Inp_Data!$B33)</f>
        <v>81.787499999999994</v>
      </c>
      <c r="G33" s="63">
        <f>SUMIFS(F_Inputs!G$7:G$76,F_Inputs!$B$7:$B$76,Inp_Data!$D33,F_Inputs!$A$7:$A$76,Inp_Data!$B33)</f>
        <v>74.66</v>
      </c>
      <c r="H33" s="63">
        <f>SUMIFS(F_Inputs!H$7:H$76,F_Inputs!$B$7:$B$76,Inp_Data!$D33,F_Inputs!$A$7:$A$76,Inp_Data!$B33)</f>
        <v>72.849999999999994</v>
      </c>
      <c r="I33" s="63">
        <f>SUMIFS(F_Inputs!I$7:I$76,F_Inputs!$B$7:$B$76,Inp_Data!$D33,F_Inputs!$A$7:$A$76,Inp_Data!$B33)</f>
        <v>70.17</v>
      </c>
      <c r="J33" s="63">
        <f>SUMIFS(F_Inputs!J$7:J$76,F_Inputs!$B$7:$B$76,Inp_Data!$D33,F_Inputs!$A$7:$A$76,Inp_Data!$B33)</f>
        <v>66.827439299000005</v>
      </c>
    </row>
    <row r="34" spans="1:10" ht="15.4" customHeight="1">
      <c r="B34" s="65" t="s">
        <v>87</v>
      </c>
      <c r="C34" s="66" t="s">
        <v>106</v>
      </c>
      <c r="D34" s="67" t="s">
        <v>79</v>
      </c>
      <c r="F34" s="63">
        <f>SUMIFS(F_Inputs!F$7:F$76,F_Inputs!$B$7:$B$76,Inp_Data!$D34,F_Inputs!$A$7:$A$76,Inp_Data!$B34)</f>
        <v>80.180000000000007</v>
      </c>
      <c r="G34" s="63">
        <f>SUMIFS(F_Inputs!G$7:G$76,F_Inputs!$B$7:$B$76,Inp_Data!$D34,F_Inputs!$A$7:$A$76,Inp_Data!$B34)</f>
        <v>76.7232688472901</v>
      </c>
      <c r="H34" s="63">
        <f>SUMIFS(F_Inputs!H$7:H$76,F_Inputs!$B$7:$B$76,Inp_Data!$D34,F_Inputs!$A$7:$A$76,Inp_Data!$B34)</f>
        <v>74.650000000000006</v>
      </c>
      <c r="I34" s="63">
        <f>SUMIFS(F_Inputs!I$7:I$76,F_Inputs!$B$7:$B$76,Inp_Data!$D34,F_Inputs!$A$7:$A$76,Inp_Data!$B34)</f>
        <v>71.739999999999995</v>
      </c>
      <c r="J34" s="63">
        <f>SUMIFS(F_Inputs!J$7:J$76,F_Inputs!$B$7:$B$76,Inp_Data!$D34,F_Inputs!$A$7:$A$76,Inp_Data!$B34)</f>
        <v>64.900000000000006</v>
      </c>
    </row>
    <row r="35" spans="1:10" ht="15.4" customHeight="1">
      <c r="A35" s="65" t="s">
        <v>88</v>
      </c>
      <c r="B35" s="65" t="s">
        <v>107</v>
      </c>
      <c r="C35" s="66" t="s">
        <v>106</v>
      </c>
      <c r="D35" s="67" t="s">
        <v>79</v>
      </c>
      <c r="F35" s="63">
        <f>SUMIFS(F_Inputs!F$7:F$76,F_Inputs!$B$7:$B$76,Inp_Data!$D35,F_Inputs!$A$7:$A$76,Inp_Data!$A35)</f>
        <v>85.05</v>
      </c>
      <c r="G35" s="63">
        <f>SUMIFS(F_Inputs!G$7:G$76,F_Inputs!$B$7:$B$76,Inp_Data!$D35,F_Inputs!$A$7:$A$76,Inp_Data!$A35)</f>
        <v>82.189462945289407</v>
      </c>
      <c r="H35" s="63">
        <f>SUMIFS(F_Inputs!H$7:H$76,F_Inputs!$B$7:$B$76,Inp_Data!$D35,F_Inputs!$A$7:$A$76,Inp_Data!$A35)</f>
        <v>81.33</v>
      </c>
      <c r="I35" s="63">
        <f>SUMIFS(F_Inputs!I$7:I$76,F_Inputs!$B$7:$B$76,Inp_Data!$D35,F_Inputs!$A$7:$A$76,Inp_Data!$A35)</f>
        <v>78.332921346950741</v>
      </c>
      <c r="J35" s="63">
        <f>SUMIFS(F_Inputs!J$7:J$76,F_Inputs!$B$7:$B$76,Inp_Data!$D35,F_Inputs!$A$7:$A$76,Inp_Data!$A35)</f>
        <v>75.959999999999994</v>
      </c>
    </row>
    <row r="36" spans="1:10" ht="15.4" customHeight="1">
      <c r="B36" s="65" t="s">
        <v>89</v>
      </c>
      <c r="C36" s="66" t="s">
        <v>106</v>
      </c>
      <c r="D36" s="67" t="s">
        <v>79</v>
      </c>
      <c r="F36" s="63">
        <f>SUMIFS(F_Inputs!F$7:F$76,F_Inputs!$B$7:$B$76,Inp_Data!$D36,F_Inputs!$A$7:$A$76,Inp_Data!$B36)</f>
        <v>85.409649685425904</v>
      </c>
      <c r="G36" s="63">
        <f>SUMIFS(F_Inputs!G$7:G$76,F_Inputs!$B$7:$B$76,Inp_Data!$D36,F_Inputs!$A$7:$A$76,Inp_Data!$B36)</f>
        <v>82.878963199497505</v>
      </c>
      <c r="H36" s="63">
        <f>SUMIFS(F_Inputs!H$7:H$76,F_Inputs!$B$7:$B$76,Inp_Data!$D36,F_Inputs!$A$7:$A$76,Inp_Data!$B36)</f>
        <v>81.6358721483425</v>
      </c>
      <c r="I36" s="63">
        <f>SUMIFS(F_Inputs!I$7:I$76,F_Inputs!$B$7:$B$76,Inp_Data!$D36,F_Inputs!$A$7:$A$76,Inp_Data!$B36)</f>
        <v>80.75</v>
      </c>
      <c r="J36" s="63">
        <f>SUMIFS(F_Inputs!J$7:J$76,F_Inputs!$B$7:$B$76,Inp_Data!$D36,F_Inputs!$A$7:$A$76,Inp_Data!$B36)</f>
        <v>77.13</v>
      </c>
    </row>
    <row r="37" spans="1:10" ht="15.4" customHeight="1">
      <c r="B37" s="65" t="s">
        <v>90</v>
      </c>
      <c r="C37" s="66" t="s">
        <v>106</v>
      </c>
      <c r="D37" s="67" t="s">
        <v>79</v>
      </c>
      <c r="F37" s="63">
        <f>SUMIFS(F_Inputs!F$7:F$76,F_Inputs!$B$7:$B$76,Inp_Data!$D37,F_Inputs!$A$7:$A$76,Inp_Data!$B37)</f>
        <v>85.325000000000003</v>
      </c>
      <c r="G37" s="63">
        <f>SUMIFS(F_Inputs!G$7:G$76,F_Inputs!$B$7:$B$76,Inp_Data!$D37,F_Inputs!$A$7:$A$76,Inp_Data!$B37)</f>
        <v>83.15</v>
      </c>
      <c r="H37" s="63">
        <f>SUMIFS(F_Inputs!H$7:H$76,F_Inputs!$B$7:$B$76,Inp_Data!$D37,F_Inputs!$A$7:$A$76,Inp_Data!$B37)</f>
        <v>79.540000000000006</v>
      </c>
      <c r="I37" s="63">
        <f>SUMIFS(F_Inputs!I$7:I$76,F_Inputs!$B$7:$B$76,Inp_Data!$D37,F_Inputs!$A$7:$A$76,Inp_Data!$B37)</f>
        <v>79.518090841698907</v>
      </c>
      <c r="J37" s="63">
        <f>SUMIFS(F_Inputs!J$7:J$76,F_Inputs!$B$7:$B$76,Inp_Data!$D37,F_Inputs!$A$7:$A$76,Inp_Data!$B37)</f>
        <v>75.95</v>
      </c>
    </row>
    <row r="38" spans="1:10" ht="15.4" customHeight="1">
      <c r="B38" s="65" t="s">
        <v>81</v>
      </c>
      <c r="C38" s="66" t="s">
        <v>106</v>
      </c>
      <c r="D38" s="67" t="s">
        <v>79</v>
      </c>
      <c r="F38" s="63">
        <f>SUMIFS(F_Inputs!F$7:F$76,F_Inputs!$B$7:$B$76,Inp_Data!$D38,F_Inputs!$A$7:$A$76,Inp_Data!$B38)</f>
        <v>87.19</v>
      </c>
      <c r="G38" s="63">
        <f>SUMIFS(F_Inputs!G$7:G$76,F_Inputs!$B$7:$B$76,Inp_Data!$D38,F_Inputs!$A$7:$A$76,Inp_Data!$B38)</f>
        <v>85.14</v>
      </c>
      <c r="H38" s="63">
        <f>SUMIFS(F_Inputs!H$7:H$76,F_Inputs!$B$7:$B$76,Inp_Data!$D38,F_Inputs!$A$7:$A$76,Inp_Data!$B38)</f>
        <v>85.43</v>
      </c>
      <c r="I38" s="63">
        <f>SUMIFS(F_Inputs!I$7:I$76,F_Inputs!$B$7:$B$76,Inp_Data!$D38,F_Inputs!$A$7:$A$76,Inp_Data!$B38)</f>
        <v>80.92</v>
      </c>
      <c r="J38" s="63">
        <f>SUMIFS(F_Inputs!J$7:J$76,F_Inputs!$B$7:$B$76,Inp_Data!$D38,F_Inputs!$A$7:$A$76,Inp_Data!$B38)</f>
        <v>79.377203569000002</v>
      </c>
    </row>
    <row r="39" spans="1:10" ht="15.4" customHeight="1">
      <c r="B39" s="65" t="s">
        <v>82</v>
      </c>
      <c r="C39" s="66" t="s">
        <v>106</v>
      </c>
      <c r="D39" s="67" t="s">
        <v>79</v>
      </c>
      <c r="F39" s="63">
        <f>SUMIFS(F_Inputs!F$7:F$76,F_Inputs!$B$7:$B$76,Inp_Data!$D39,F_Inputs!$A$7:$A$76,Inp_Data!$B39)</f>
        <v>84.775493053649399</v>
      </c>
      <c r="G39" s="63">
        <f>SUMIFS(F_Inputs!G$7:G$76,F_Inputs!$B$7:$B$76,Inp_Data!$D39,F_Inputs!$A$7:$A$76,Inp_Data!$B39)</f>
        <v>81.083463952147099</v>
      </c>
      <c r="H39" s="63">
        <f>SUMIFS(F_Inputs!H$7:H$76,F_Inputs!$B$7:$B$76,Inp_Data!$D39,F_Inputs!$A$7:$A$76,Inp_Data!$B39)</f>
        <v>82.18</v>
      </c>
      <c r="I39" s="63">
        <f>SUMIFS(F_Inputs!I$7:I$76,F_Inputs!$B$7:$B$76,Inp_Data!$D39,F_Inputs!$A$7:$A$76,Inp_Data!$B39)</f>
        <v>82.2</v>
      </c>
      <c r="J39" s="63">
        <f>SUMIFS(F_Inputs!J$7:J$76,F_Inputs!$B$7:$B$76,Inp_Data!$D39,F_Inputs!$A$7:$A$76,Inp_Data!$B39)</f>
        <v>79.77</v>
      </c>
    </row>
    <row r="40" spans="1:10" ht="15.4" customHeight="1">
      <c r="B40" s="65" t="s">
        <v>91</v>
      </c>
      <c r="C40" s="66" t="s">
        <v>106</v>
      </c>
      <c r="D40" s="67" t="s">
        <v>79</v>
      </c>
      <c r="F40" s="63">
        <f>SUMIFS(F_Inputs!F$7:F$76,F_Inputs!$B$7:$B$76,Inp_Data!$D40,F_Inputs!$A$7:$A$76,Inp_Data!$B40)</f>
        <v>77.845589212750795</v>
      </c>
      <c r="G40" s="63">
        <f>SUMIFS(F_Inputs!G$7:G$76,F_Inputs!$B$7:$B$76,Inp_Data!$D40,F_Inputs!$A$7:$A$76,Inp_Data!$B40)</f>
        <v>78.33</v>
      </c>
      <c r="H40" s="63">
        <f>SUMIFS(F_Inputs!H$7:H$76,F_Inputs!$B$7:$B$76,Inp_Data!$D40,F_Inputs!$A$7:$A$76,Inp_Data!$B40)</f>
        <v>78.945104836696501</v>
      </c>
      <c r="I40" s="63">
        <f>SUMIFS(F_Inputs!I$7:I$76,F_Inputs!$B$7:$B$76,Inp_Data!$D40,F_Inputs!$A$7:$A$76,Inp_Data!$B40)</f>
        <v>76.599999999999994</v>
      </c>
      <c r="J40" s="63">
        <f>SUMIFS(F_Inputs!J$7:J$76,F_Inputs!$B$7:$B$76,Inp_Data!$D40,F_Inputs!$A$7:$A$76,Inp_Data!$B40)</f>
        <v>74.790000000000006</v>
      </c>
    </row>
    <row r="41" spans="1:10" ht="15.4" customHeight="1">
      <c r="B41" s="65" t="s">
        <v>92</v>
      </c>
      <c r="C41" s="66" t="s">
        <v>106</v>
      </c>
      <c r="D41" s="67" t="s">
        <v>79</v>
      </c>
      <c r="F41" s="63">
        <f>SUMIFS(F_Inputs!F$7:F$76,F_Inputs!$B$7:$B$76,Inp_Data!$D41,F_Inputs!$A$7:$A$76,Inp_Data!$B41)</f>
        <v>83.93</v>
      </c>
      <c r="G41" s="63">
        <f>SUMIFS(F_Inputs!G$7:G$76,F_Inputs!$B$7:$B$76,Inp_Data!$D41,F_Inputs!$A$7:$A$76,Inp_Data!$B41)</f>
        <v>82.61</v>
      </c>
      <c r="H41" s="63">
        <f>SUMIFS(F_Inputs!H$7:H$76,F_Inputs!$B$7:$B$76,Inp_Data!$D41,F_Inputs!$A$7:$A$76,Inp_Data!$B41)</f>
        <v>79.510000000000005</v>
      </c>
      <c r="I41" s="63">
        <f>SUMIFS(F_Inputs!I$7:I$76,F_Inputs!$B$7:$B$76,Inp_Data!$D41,F_Inputs!$A$7:$A$76,Inp_Data!$B41)</f>
        <v>79.84</v>
      </c>
      <c r="J41" s="63">
        <f>SUMIFS(F_Inputs!J$7:J$76,F_Inputs!$B$7:$B$76,Inp_Data!$D41,F_Inputs!$A$7:$A$76,Inp_Data!$B41)</f>
        <v>76.59</v>
      </c>
    </row>
    <row r="42" spans="1:10" ht="15.4" customHeight="1">
      <c r="B42" s="65" t="s">
        <v>93</v>
      </c>
      <c r="C42" s="66" t="s">
        <v>106</v>
      </c>
      <c r="D42" s="67" t="s">
        <v>79</v>
      </c>
      <c r="F42" s="63">
        <f>SUMIFS(F_Inputs!F$7:F$76,F_Inputs!$B$7:$B$76,Inp_Data!$D42,F_Inputs!$A$7:$A$76,Inp_Data!$B42)</f>
        <v>87.01</v>
      </c>
      <c r="G42" s="63">
        <f>SUMIFS(F_Inputs!G$7:G$76,F_Inputs!$B$7:$B$76,Inp_Data!$D42,F_Inputs!$A$7:$A$76,Inp_Data!$B42)</f>
        <v>82.16</v>
      </c>
      <c r="H42" s="63">
        <f>SUMIFS(F_Inputs!H$7:H$76,F_Inputs!$B$7:$B$76,Inp_Data!$D42,F_Inputs!$A$7:$A$76,Inp_Data!$B42)</f>
        <v>81.58</v>
      </c>
      <c r="I42" s="63">
        <f>SUMIFS(F_Inputs!I$7:I$76,F_Inputs!$B$7:$B$76,Inp_Data!$D42,F_Inputs!$A$7:$A$76,Inp_Data!$B42)</f>
        <v>82.21</v>
      </c>
      <c r="J42" s="63">
        <f>SUMIFS(F_Inputs!J$7:J$76,F_Inputs!$B$7:$B$76,Inp_Data!$D42,F_Inputs!$A$7:$A$76,Inp_Data!$B42)</f>
        <v>75.896806561000005</v>
      </c>
    </row>
    <row r="43" spans="1:10" ht="15.4" customHeight="1">
      <c r="B43" s="65" t="s">
        <v>94</v>
      </c>
      <c r="C43" s="66" t="s">
        <v>106</v>
      </c>
      <c r="D43" s="67" t="s">
        <v>79</v>
      </c>
      <c r="F43" s="63">
        <f>SUMIFS(F_Inputs!F$7:F$76,F_Inputs!$B$7:$B$76,Inp_Data!$D43,F_Inputs!$A$7:$A$76,Inp_Data!$B43)</f>
        <v>82.18</v>
      </c>
      <c r="G43" s="63">
        <f>SUMIFS(F_Inputs!G$7:G$76,F_Inputs!$B$7:$B$76,Inp_Data!$D43,F_Inputs!$A$7:$A$76,Inp_Data!$B43)</f>
        <v>77.486554902485594</v>
      </c>
      <c r="H43" s="63">
        <f>SUMIFS(F_Inputs!H$7:H$76,F_Inputs!$B$7:$B$76,Inp_Data!$D43,F_Inputs!$A$7:$A$76,Inp_Data!$B43)</f>
        <v>75.613472285951602</v>
      </c>
      <c r="I43" s="63">
        <f>SUMIFS(F_Inputs!I$7:I$76,F_Inputs!$B$7:$B$76,Inp_Data!$D43,F_Inputs!$A$7:$A$76,Inp_Data!$B43)</f>
        <v>73.013831234231958</v>
      </c>
      <c r="J43" s="63">
        <f>SUMIFS(F_Inputs!J$7:J$76,F_Inputs!$B$7:$B$76,Inp_Data!$D43,F_Inputs!$A$7:$A$76,Inp_Data!$B43)</f>
        <v>72.53</v>
      </c>
    </row>
    <row r="44" spans="1:10" ht="15.4" customHeight="1">
      <c r="B44" s="65" t="s">
        <v>95</v>
      </c>
      <c r="C44" s="66" t="s">
        <v>106</v>
      </c>
      <c r="D44" s="67" t="s">
        <v>79</v>
      </c>
      <c r="F44" s="63">
        <f>SUMIFS(F_Inputs!F$7:F$76,F_Inputs!$B$7:$B$76,Inp_Data!$D44,F_Inputs!$A$7:$A$76,Inp_Data!$B44)</f>
        <v>84.19</v>
      </c>
      <c r="G44" s="63">
        <f>SUMIFS(F_Inputs!G$7:G$76,F_Inputs!$B$7:$B$76,Inp_Data!$D44,F_Inputs!$A$7:$A$76,Inp_Data!$B44)</f>
        <v>83.537499999999994</v>
      </c>
      <c r="H44" s="63">
        <f>SUMIFS(F_Inputs!H$7:H$76,F_Inputs!$B$7:$B$76,Inp_Data!$D44,F_Inputs!$A$7:$A$76,Inp_Data!$B44)</f>
        <v>84.634883470410202</v>
      </c>
      <c r="I44" s="63">
        <f>SUMIFS(F_Inputs!I$7:I$76,F_Inputs!$B$7:$B$76,Inp_Data!$D44,F_Inputs!$A$7:$A$76,Inp_Data!$B44)</f>
        <v>81.52</v>
      </c>
      <c r="J44" s="63">
        <f>SUMIFS(F_Inputs!J$7:J$76,F_Inputs!$B$7:$B$76,Inp_Data!$D44,F_Inputs!$A$7:$A$76,Inp_Data!$B44)</f>
        <v>76.87</v>
      </c>
    </row>
    <row r="45" spans="1:10" ht="15.4" customHeight="1">
      <c r="B45" s="65" t="s">
        <v>96</v>
      </c>
      <c r="C45" s="66" t="s">
        <v>106</v>
      </c>
      <c r="D45" s="67" t="s">
        <v>79</v>
      </c>
      <c r="F45" s="63">
        <f>SUMIFS(F_Inputs!F$7:F$76,F_Inputs!$B$7:$B$76,Inp_Data!$D45,F_Inputs!$A$7:$A$76,Inp_Data!$B45)</f>
        <v>82.43</v>
      </c>
      <c r="G45" s="63">
        <f>SUMIFS(F_Inputs!G$7:G$76,F_Inputs!$B$7:$B$76,Inp_Data!$D45,F_Inputs!$A$7:$A$76,Inp_Data!$B45)</f>
        <v>79.97</v>
      </c>
      <c r="H45" s="63">
        <f>SUMIFS(F_Inputs!H$7:H$76,F_Inputs!$B$7:$B$76,Inp_Data!$D45,F_Inputs!$A$7:$A$76,Inp_Data!$B45)</f>
        <v>79.266329462724798</v>
      </c>
      <c r="I45" s="63">
        <f>SUMIFS(F_Inputs!I$7:I$76,F_Inputs!$B$7:$B$76,Inp_Data!$D45,F_Inputs!$A$7:$A$76,Inp_Data!$B45)</f>
        <v>77.77</v>
      </c>
      <c r="J45" s="63">
        <f>SUMIFS(F_Inputs!J$7:J$76,F_Inputs!$B$7:$B$76,Inp_Data!$D45,F_Inputs!$A$7:$A$76,Inp_Data!$B45)</f>
        <v>73.31</v>
      </c>
    </row>
    <row r="47" spans="1:10">
      <c r="B47" s="68" t="s">
        <v>109</v>
      </c>
      <c r="C47" s="68"/>
    </row>
    <row r="48" spans="1:10">
      <c r="B48" s="64" t="s">
        <v>104</v>
      </c>
      <c r="C48" s="64" t="s">
        <v>64</v>
      </c>
      <c r="D48" s="64" t="s">
        <v>105</v>
      </c>
    </row>
    <row r="49" spans="2:10">
      <c r="B49" s="65" t="s">
        <v>74</v>
      </c>
      <c r="C49" s="66" t="s">
        <v>106</v>
      </c>
      <c r="D49" s="67" t="s">
        <v>48</v>
      </c>
      <c r="F49" s="180">
        <f>AVERAGE(F9,F29)</f>
        <v>83.050000000000011</v>
      </c>
      <c r="G49" s="180">
        <f t="shared" ref="F49:J58" si="0">AVERAGE(G9,G29)</f>
        <v>80.430000000000007</v>
      </c>
      <c r="H49" s="180">
        <f t="shared" si="0"/>
        <v>78.77000000000001</v>
      </c>
      <c r="I49" s="180">
        <f t="shared" si="0"/>
        <v>77.490000000000009</v>
      </c>
      <c r="J49" s="180">
        <f t="shared" si="0"/>
        <v>77.375</v>
      </c>
    </row>
    <row r="50" spans="2:10">
      <c r="B50" s="65" t="s">
        <v>83</v>
      </c>
      <c r="C50" s="66" t="s">
        <v>106</v>
      </c>
      <c r="D50" s="67" t="s">
        <v>48</v>
      </c>
      <c r="F50" s="180">
        <f t="shared" si="0"/>
        <v>85.759999999999991</v>
      </c>
      <c r="G50" s="180">
        <f t="shared" si="0"/>
        <v>84.46</v>
      </c>
      <c r="H50" s="180">
        <f t="shared" si="0"/>
        <v>83.744824895683905</v>
      </c>
      <c r="I50" s="180">
        <f t="shared" si="0"/>
        <v>81.400000000000006</v>
      </c>
      <c r="J50" s="180">
        <f t="shared" si="0"/>
        <v>80.364999999999995</v>
      </c>
    </row>
    <row r="51" spans="2:10">
      <c r="B51" s="65" t="s">
        <v>84</v>
      </c>
      <c r="C51" s="66" t="s">
        <v>106</v>
      </c>
      <c r="D51" s="67" t="s">
        <v>48</v>
      </c>
      <c r="F51" s="180">
        <f t="shared" si="0"/>
        <v>82.346000000000004</v>
      </c>
      <c r="G51" s="180">
        <f t="shared" si="0"/>
        <v>80.60499999999999</v>
      </c>
      <c r="H51" s="180">
        <f t="shared" si="0"/>
        <v>79.08</v>
      </c>
      <c r="I51" s="180">
        <f t="shared" si="0"/>
        <v>74.175000000000011</v>
      </c>
      <c r="J51" s="180">
        <f t="shared" si="0"/>
        <v>74.425000000000011</v>
      </c>
    </row>
    <row r="52" spans="2:10">
      <c r="B52" s="65" t="s">
        <v>85</v>
      </c>
      <c r="C52" s="66" t="s">
        <v>106</v>
      </c>
      <c r="D52" s="67" t="s">
        <v>48</v>
      </c>
      <c r="F52" s="180">
        <f t="shared" si="0"/>
        <v>80.954999999999998</v>
      </c>
      <c r="G52" s="180">
        <f t="shared" si="0"/>
        <v>78.48</v>
      </c>
      <c r="H52" s="180">
        <f t="shared" si="0"/>
        <v>76.45</v>
      </c>
      <c r="I52" s="180">
        <f t="shared" si="0"/>
        <v>72.759999999999991</v>
      </c>
      <c r="J52" s="180">
        <f t="shared" si="0"/>
        <v>69.474999999999994</v>
      </c>
    </row>
    <row r="53" spans="2:10">
      <c r="B53" s="65" t="s">
        <v>86</v>
      </c>
      <c r="C53" s="66" t="s">
        <v>106</v>
      </c>
      <c r="D53" s="67" t="s">
        <v>48</v>
      </c>
      <c r="F53" s="180">
        <f t="shared" si="0"/>
        <v>74.644477005183489</v>
      </c>
      <c r="G53" s="180">
        <f t="shared" si="0"/>
        <v>71.995000000000005</v>
      </c>
      <c r="H53" s="180">
        <f t="shared" si="0"/>
        <v>69.77</v>
      </c>
      <c r="I53" s="180">
        <f t="shared" si="0"/>
        <v>66.87</v>
      </c>
      <c r="J53" s="180">
        <f t="shared" si="0"/>
        <v>65.134561622500001</v>
      </c>
    </row>
    <row r="54" spans="2:10">
      <c r="B54" s="65" t="s">
        <v>87</v>
      </c>
      <c r="C54" s="66" t="s">
        <v>106</v>
      </c>
      <c r="D54" s="67" t="s">
        <v>48</v>
      </c>
      <c r="F54" s="180">
        <f t="shared" si="0"/>
        <v>72.915000000000006</v>
      </c>
      <c r="G54" s="180">
        <f t="shared" si="0"/>
        <v>68.860142557799406</v>
      </c>
      <c r="H54" s="180">
        <f t="shared" si="0"/>
        <v>67.06</v>
      </c>
      <c r="I54" s="180">
        <f t="shared" si="0"/>
        <v>64.85499999999999</v>
      </c>
      <c r="J54" s="180">
        <f t="shared" si="0"/>
        <v>61.44</v>
      </c>
    </row>
    <row r="55" spans="2:10">
      <c r="B55" s="65" t="s">
        <v>107</v>
      </c>
      <c r="C55" s="66" t="s">
        <v>106</v>
      </c>
      <c r="D55" s="67" t="s">
        <v>48</v>
      </c>
      <c r="F55" s="180">
        <f t="shared" si="0"/>
        <v>83.590875074612597</v>
      </c>
      <c r="G55" s="180">
        <f t="shared" si="0"/>
        <v>82.005296313339102</v>
      </c>
      <c r="H55" s="180">
        <f t="shared" si="0"/>
        <v>81.254999999999995</v>
      </c>
      <c r="I55" s="180">
        <f t="shared" si="0"/>
        <v>78.29530351880706</v>
      </c>
      <c r="J55" s="180">
        <f t="shared" si="0"/>
        <v>76.36</v>
      </c>
    </row>
    <row r="56" spans="2:10">
      <c r="B56" s="65" t="s">
        <v>89</v>
      </c>
      <c r="C56" s="66" t="s">
        <v>106</v>
      </c>
      <c r="D56" s="67" t="s">
        <v>48</v>
      </c>
      <c r="F56" s="180">
        <f t="shared" si="0"/>
        <v>86.088898801795551</v>
      </c>
      <c r="G56" s="180">
        <f t="shared" si="0"/>
        <v>84.822773757451003</v>
      </c>
      <c r="H56" s="180">
        <f t="shared" si="0"/>
        <v>82.990131311529552</v>
      </c>
      <c r="I56" s="180">
        <f t="shared" si="0"/>
        <v>81.77000000000001</v>
      </c>
      <c r="J56" s="180">
        <f t="shared" si="0"/>
        <v>79.710000000000008</v>
      </c>
    </row>
    <row r="57" spans="2:10">
      <c r="B57" s="65" t="s">
        <v>90</v>
      </c>
      <c r="C57" s="66" t="s">
        <v>106</v>
      </c>
      <c r="D57" s="67" t="s">
        <v>48</v>
      </c>
      <c r="F57" s="180">
        <f t="shared" si="0"/>
        <v>82.782499999999999</v>
      </c>
      <c r="G57" s="180">
        <f t="shared" si="0"/>
        <v>80.41</v>
      </c>
      <c r="H57" s="180">
        <f t="shared" si="0"/>
        <v>78.25</v>
      </c>
      <c r="I57" s="180">
        <f t="shared" si="0"/>
        <v>76.543177685676554</v>
      </c>
      <c r="J57" s="180">
        <f t="shared" si="0"/>
        <v>74.474999999999994</v>
      </c>
    </row>
    <row r="58" spans="2:10">
      <c r="B58" s="65" t="s">
        <v>81</v>
      </c>
      <c r="C58" s="66" t="s">
        <v>106</v>
      </c>
      <c r="D58" s="67" t="s">
        <v>48</v>
      </c>
      <c r="F58" s="180">
        <f t="shared" si="0"/>
        <v>85.15</v>
      </c>
      <c r="G58" s="180">
        <f t="shared" si="0"/>
        <v>82.93</v>
      </c>
      <c r="H58" s="180">
        <f t="shared" si="0"/>
        <v>82.92</v>
      </c>
      <c r="I58" s="180">
        <f t="shared" si="0"/>
        <v>79.625</v>
      </c>
      <c r="J58" s="180">
        <f t="shared" si="0"/>
        <v>79.561311250000003</v>
      </c>
    </row>
    <row r="59" spans="2:10">
      <c r="B59" s="65" t="s">
        <v>82</v>
      </c>
      <c r="C59" s="66" t="s">
        <v>106</v>
      </c>
      <c r="D59" s="67" t="s">
        <v>48</v>
      </c>
      <c r="F59" s="180">
        <f t="shared" ref="F59:J65" si="1">AVERAGE(F19,F39)</f>
        <v>81.381769075967156</v>
      </c>
      <c r="G59" s="180">
        <f t="shared" si="1"/>
        <v>78.778159566918902</v>
      </c>
      <c r="H59" s="180">
        <f t="shared" si="1"/>
        <v>80.03</v>
      </c>
      <c r="I59" s="180">
        <f t="shared" si="1"/>
        <v>77.384999999999991</v>
      </c>
      <c r="J59" s="180">
        <f t="shared" si="1"/>
        <v>77.61</v>
      </c>
    </row>
    <row r="60" spans="2:10">
      <c r="B60" s="65" t="s">
        <v>91</v>
      </c>
      <c r="C60" s="66" t="s">
        <v>106</v>
      </c>
      <c r="D60" s="67" t="s">
        <v>48</v>
      </c>
      <c r="F60" s="180">
        <f t="shared" si="1"/>
        <v>77.880363833661249</v>
      </c>
      <c r="G60" s="180">
        <f t="shared" si="1"/>
        <v>76.569999999999993</v>
      </c>
      <c r="H60" s="180">
        <f t="shared" si="1"/>
        <v>74.591304305544952</v>
      </c>
      <c r="I60" s="180">
        <f t="shared" si="1"/>
        <v>73.16</v>
      </c>
      <c r="J60" s="180">
        <f t="shared" si="1"/>
        <v>70.094999999999999</v>
      </c>
    </row>
    <row r="61" spans="2:10">
      <c r="B61" s="65" t="s">
        <v>92</v>
      </c>
      <c r="C61" s="66" t="s">
        <v>106</v>
      </c>
      <c r="D61" s="67" t="s">
        <v>48</v>
      </c>
      <c r="F61" s="180">
        <f t="shared" si="1"/>
        <v>83.305000000000007</v>
      </c>
      <c r="G61" s="180">
        <f t="shared" si="1"/>
        <v>82.86</v>
      </c>
      <c r="H61" s="180">
        <f t="shared" si="1"/>
        <v>80.675000000000011</v>
      </c>
      <c r="I61" s="180">
        <f t="shared" si="1"/>
        <v>80.974999999999994</v>
      </c>
      <c r="J61" s="180">
        <f t="shared" si="1"/>
        <v>77.754999999999995</v>
      </c>
    </row>
    <row r="62" spans="2:10">
      <c r="B62" s="65" t="s">
        <v>93</v>
      </c>
      <c r="C62" s="66" t="s">
        <v>106</v>
      </c>
      <c r="D62" s="67" t="s">
        <v>48</v>
      </c>
      <c r="F62" s="180">
        <f t="shared" si="1"/>
        <v>86.215000000000003</v>
      </c>
      <c r="G62" s="180">
        <f t="shared" si="1"/>
        <v>83.754999999999995</v>
      </c>
      <c r="H62" s="180">
        <f t="shared" si="1"/>
        <v>83.17</v>
      </c>
      <c r="I62" s="180">
        <f t="shared" si="1"/>
        <v>82.889999999999986</v>
      </c>
      <c r="J62" s="180">
        <f t="shared" si="1"/>
        <v>77.782228050500009</v>
      </c>
    </row>
    <row r="63" spans="2:10">
      <c r="B63" s="65" t="s">
        <v>94</v>
      </c>
      <c r="C63" s="66" t="s">
        <v>106</v>
      </c>
      <c r="D63" s="67" t="s">
        <v>48</v>
      </c>
      <c r="F63" s="180">
        <f t="shared" si="1"/>
        <v>80.7</v>
      </c>
      <c r="G63" s="180">
        <f t="shared" si="1"/>
        <v>76.594081599567403</v>
      </c>
      <c r="H63" s="180">
        <f t="shared" si="1"/>
        <v>73.470534939745306</v>
      </c>
      <c r="I63" s="180">
        <f t="shared" si="1"/>
        <v>70.811060585225576</v>
      </c>
      <c r="J63" s="180">
        <f t="shared" si="1"/>
        <v>71.814999999999998</v>
      </c>
    </row>
    <row r="64" spans="2:10">
      <c r="B64" s="65" t="s">
        <v>95</v>
      </c>
      <c r="C64" s="66" t="s">
        <v>106</v>
      </c>
      <c r="D64" s="67" t="s">
        <v>48</v>
      </c>
      <c r="F64" s="180">
        <f t="shared" si="1"/>
        <v>81.89</v>
      </c>
      <c r="G64" s="180">
        <f t="shared" si="1"/>
        <v>83.375325930115253</v>
      </c>
      <c r="H64" s="180">
        <f t="shared" si="1"/>
        <v>79.87328756587371</v>
      </c>
      <c r="I64" s="180">
        <f t="shared" si="1"/>
        <v>76.289999999999992</v>
      </c>
      <c r="J64" s="180">
        <f t="shared" si="1"/>
        <v>74.740000000000009</v>
      </c>
    </row>
    <row r="65" spans="1:10">
      <c r="B65" s="65" t="s">
        <v>96</v>
      </c>
      <c r="C65" s="66" t="s">
        <v>106</v>
      </c>
      <c r="D65" s="67" t="s">
        <v>48</v>
      </c>
      <c r="F65" s="180">
        <f t="shared" si="1"/>
        <v>78.965000000000003</v>
      </c>
      <c r="G65" s="180">
        <f t="shared" si="1"/>
        <v>76.344999999999999</v>
      </c>
      <c r="H65" s="180">
        <f t="shared" si="1"/>
        <v>76.031064908068302</v>
      </c>
      <c r="I65" s="180">
        <f t="shared" si="1"/>
        <v>72.449999999999989</v>
      </c>
      <c r="J65" s="180">
        <f>AVERAGE(J25,J45)</f>
        <v>69.715000000000003</v>
      </c>
    </row>
    <row r="71" spans="1:10">
      <c r="A71" s="122" t="s">
        <v>40</v>
      </c>
      <c r="B71" s="122"/>
      <c r="C71" s="123"/>
      <c r="D71" s="123"/>
      <c r="E71" s="123"/>
      <c r="F71" s="123"/>
      <c r="G71" s="123"/>
      <c r="H71" s="123"/>
      <c r="I71" s="123"/>
      <c r="J71" s="123"/>
    </row>
  </sheetData>
  <phoneticPr fontId="28" type="noConversion"/>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49E51-8D82-433B-A9EE-23969400F4A8}">
  <sheetPr>
    <tabColor rgb="FFFFFFAF"/>
    <pageSetUpPr fitToPage="1"/>
  </sheetPr>
  <dimension ref="A1:I16"/>
  <sheetViews>
    <sheetView zoomScale="127" zoomScaleNormal="85" workbookViewId="0"/>
  </sheetViews>
  <sheetFormatPr defaultRowHeight="14.25"/>
  <cols>
    <col min="1" max="2" width="9" style="13"/>
    <col min="3" max="3" width="41.625" style="13" customWidth="1"/>
    <col min="4" max="4" width="10.125" style="13" customWidth="1"/>
    <col min="5" max="6" width="18" style="13" customWidth="1"/>
    <col min="7" max="16384" width="9" style="13"/>
  </cols>
  <sheetData>
    <row r="1" spans="1:9" ht="31.5">
      <c r="A1" s="128" t="s">
        <v>110</v>
      </c>
      <c r="B1" s="88"/>
      <c r="C1" s="88"/>
      <c r="D1" s="88"/>
      <c r="E1" s="88"/>
      <c r="F1" s="88"/>
      <c r="G1" s="88"/>
    </row>
    <row r="3" spans="1:9">
      <c r="B3" s="130" t="s">
        <v>111</v>
      </c>
      <c r="C3" s="131"/>
    </row>
    <row r="4" spans="1:9">
      <c r="B4" s="129"/>
      <c r="C4" s="127"/>
      <c r="D4" s="120">
        <v>44286</v>
      </c>
      <c r="E4" s="133">
        <v>44651</v>
      </c>
      <c r="F4" s="133">
        <v>45016</v>
      </c>
      <c r="G4" s="133">
        <v>45382</v>
      </c>
      <c r="H4" s="120">
        <v>45747</v>
      </c>
    </row>
    <row r="5" spans="1:9" ht="21" customHeight="1">
      <c r="B5" s="130"/>
      <c r="C5" s="132" t="s">
        <v>112</v>
      </c>
      <c r="D5" s="186">
        <f>ROUND(AVERAGE(Inp_Data!F29:F45, Inp_Data!F9:F25), 2)</f>
        <v>81.62</v>
      </c>
      <c r="E5" s="186">
        <f>ROUND(AVERAGE(Inp_Data!G29:G45, Inp_Data!G9:G25), 2)</f>
        <v>79.599999999999994</v>
      </c>
      <c r="F5" s="186">
        <f>ROUND(AVERAGE(Inp_Data!H29:H45, Inp_Data!H9:H25), 2)</f>
        <v>78.13</v>
      </c>
      <c r="G5" s="186">
        <f>ROUND(AVERAGE(Inp_Data!I29:I45, Inp_Data!I9:I25), 2)</f>
        <v>75.75</v>
      </c>
      <c r="H5" s="186">
        <f>ROUND(AVERAGE(Inp_Data!J29:J45, Inp_Data!J9:J25), 2)</f>
        <v>73.989999999999995</v>
      </c>
      <c r="I5" s="68"/>
    </row>
    <row r="6" spans="1:9" ht="21" customHeight="1">
      <c r="B6" s="130"/>
      <c r="C6" s="132" t="s">
        <v>113</v>
      </c>
      <c r="D6" s="187">
        <v>77.400000000000006</v>
      </c>
      <c r="E6" s="187">
        <v>78.400000000000006</v>
      </c>
      <c r="F6" s="187">
        <v>76.599999999999994</v>
      </c>
      <c r="G6" s="187">
        <v>75.8</v>
      </c>
      <c r="H6" s="187">
        <v>77.3</v>
      </c>
      <c r="I6" s="68"/>
    </row>
    <row r="7" spans="1:9" ht="21" customHeight="1">
      <c r="B7" s="130"/>
      <c r="C7" s="132" t="s">
        <v>114</v>
      </c>
      <c r="D7" s="187">
        <f>D6-5</f>
        <v>72.400000000000006</v>
      </c>
      <c r="E7" s="187">
        <f>E6-5</f>
        <v>73.400000000000006</v>
      </c>
      <c r="F7" s="187">
        <f>F6-5</f>
        <v>71.599999999999994</v>
      </c>
      <c r="G7" s="187">
        <f>G6-4</f>
        <v>71.8</v>
      </c>
      <c r="H7" s="187">
        <f>H6-4</f>
        <v>73.3</v>
      </c>
      <c r="I7" s="184"/>
    </row>
    <row r="8" spans="1:9" ht="21" customHeight="1">
      <c r="B8" s="130"/>
      <c r="C8" s="132" t="s">
        <v>115</v>
      </c>
      <c r="D8" s="181">
        <v>74.3</v>
      </c>
      <c r="E8" s="181">
        <v>76.19</v>
      </c>
      <c r="F8" s="181">
        <v>72.69</v>
      </c>
      <c r="G8" s="181">
        <v>69.5</v>
      </c>
      <c r="H8" s="146">
        <v>69.64</v>
      </c>
      <c r="I8" s="68"/>
    </row>
    <row r="9" spans="1:9" ht="21" customHeight="1">
      <c r="B9" s="130"/>
      <c r="C9" s="132" t="s">
        <v>116</v>
      </c>
      <c r="D9" s="181">
        <v>2.84</v>
      </c>
      <c r="E9" s="181">
        <v>3.82</v>
      </c>
      <c r="F9" s="181">
        <v>4.34</v>
      </c>
      <c r="G9" s="181">
        <v>3.67</v>
      </c>
      <c r="H9" s="146">
        <v>3.92</v>
      </c>
      <c r="I9" s="68"/>
    </row>
    <row r="10" spans="1:9" ht="21" customHeight="1">
      <c r="B10" s="130"/>
      <c r="C10" s="132" t="s">
        <v>117</v>
      </c>
      <c r="D10" s="186">
        <f>ROUND(_xlfn.STDEV.P(Inp_Data!F49:F65), 2)</f>
        <v>3.66</v>
      </c>
      <c r="E10" s="186">
        <f>ROUND(_xlfn.STDEV.P(Inp_Data!G49:G65), 2)</f>
        <v>4.3099999999999996</v>
      </c>
      <c r="F10" s="186">
        <f>ROUND(_xlfn.STDEV.P(Inp_Data!H49:H65), 2)</f>
        <v>4.6100000000000003</v>
      </c>
      <c r="G10" s="186">
        <f>ROUND(_xlfn.STDEV.P(Inp_Data!I49:I65), 2)</f>
        <v>5</v>
      </c>
      <c r="H10" s="186">
        <f>ROUND(_xlfn.STDEV.P(Inp_Data!J49:J65), 2)</f>
        <v>5.19</v>
      </c>
      <c r="I10" s="68"/>
    </row>
    <row r="11" spans="1:9" ht="21" customHeight="1">
      <c r="B11" s="130"/>
      <c r="C11" s="132" t="s">
        <v>118</v>
      </c>
      <c r="D11" s="188">
        <f>ROUND(D5 + ((D7-D8) / D9*D10), 2)</f>
        <v>79.17</v>
      </c>
      <c r="E11" s="188">
        <f>ROUND(E5 + ((E7-E8) / E9*E10), 2)</f>
        <v>76.45</v>
      </c>
      <c r="F11" s="188">
        <f>ROUND(F5 + ((F7-F8) / F9*F10), 2)</f>
        <v>76.97</v>
      </c>
      <c r="G11" s="188">
        <f>ROUND(G5 + ((G7-G8) / G9*G10), 2)</f>
        <v>78.88</v>
      </c>
      <c r="H11" s="188">
        <f>ROUND(H5 + ((H7-H8) / H9*H10), 2)</f>
        <v>78.84</v>
      </c>
      <c r="I11" s="68"/>
    </row>
    <row r="12" spans="1:9">
      <c r="B12" s="130"/>
      <c r="C12" s="132"/>
      <c r="D12" s="119"/>
      <c r="E12" s="119"/>
      <c r="F12" s="119"/>
      <c r="G12" s="119"/>
    </row>
    <row r="13" spans="1:9">
      <c r="B13" s="130"/>
      <c r="C13" s="131" t="s">
        <v>64</v>
      </c>
      <c r="D13" s="121" t="s">
        <v>106</v>
      </c>
      <c r="E13" s="131"/>
      <c r="F13" s="127"/>
      <c r="G13" s="127"/>
    </row>
    <row r="14" spans="1:9">
      <c r="B14" s="19"/>
      <c r="C14" s="18"/>
      <c r="D14" s="182"/>
      <c r="E14" s="182"/>
      <c r="F14" s="182"/>
      <c r="G14" s="182"/>
      <c r="H14" s="182"/>
    </row>
    <row r="15" spans="1:9">
      <c r="B15" s="19"/>
      <c r="C15" s="18"/>
      <c r="D15" s="182"/>
      <c r="E15" s="182"/>
      <c r="F15" s="182"/>
      <c r="G15" s="182"/>
      <c r="H15" s="182"/>
    </row>
    <row r="16" spans="1:9">
      <c r="A16" s="122" t="s">
        <v>40</v>
      </c>
      <c r="B16" s="122"/>
      <c r="C16" s="123"/>
      <c r="D16" s="183"/>
      <c r="E16" s="183"/>
      <c r="F16" s="183"/>
      <c r="G16" s="183"/>
    </row>
  </sheetData>
  <pageMargins left="0.7" right="0.7" top="0.75" bottom="0.75" header="0.3" footer="0.3"/>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7CB92-E5BB-4271-BA28-E8B8E74FE132}">
  <sheetPr>
    <tabColor rgb="FFFFFFAF"/>
    <pageSetUpPr fitToPage="1"/>
  </sheetPr>
  <dimension ref="A1:H41"/>
  <sheetViews>
    <sheetView zoomScale="80" zoomScaleNormal="80" workbookViewId="0"/>
  </sheetViews>
  <sheetFormatPr defaultRowHeight="14.25"/>
  <cols>
    <col min="1" max="1" width="9" style="13"/>
    <col min="2" max="2" width="26.375" style="13" customWidth="1"/>
    <col min="3" max="4" width="27.625" style="13" customWidth="1"/>
    <col min="5" max="5" width="20.5" style="13" customWidth="1"/>
    <col min="6" max="16384" width="9" style="13"/>
  </cols>
  <sheetData>
    <row r="1" spans="1:8" ht="31.5">
      <c r="A1" s="128" t="s">
        <v>53</v>
      </c>
      <c r="B1" s="88"/>
      <c r="C1" s="88"/>
      <c r="D1" s="88"/>
      <c r="E1" s="88"/>
      <c r="F1" s="88"/>
      <c r="G1" s="88"/>
      <c r="H1" s="128"/>
    </row>
    <row r="2" spans="1:8" ht="15">
      <c r="A2" s="18"/>
      <c r="B2" s="136" t="s">
        <v>119</v>
      </c>
      <c r="C2" s="138"/>
      <c r="D2" s="138"/>
      <c r="E2" s="138"/>
    </row>
    <row r="3" spans="1:8" ht="15">
      <c r="A3" s="18"/>
      <c r="B3" s="23"/>
      <c r="C3" s="139" t="s">
        <v>120</v>
      </c>
      <c r="D3" s="3" t="s">
        <v>121</v>
      </c>
      <c r="E3" s="1"/>
    </row>
    <row r="4" spans="1:8" ht="15">
      <c r="A4" s="135"/>
      <c r="B4" s="136"/>
      <c r="C4" s="138"/>
      <c r="D4" s="138"/>
      <c r="E4" s="138"/>
    </row>
    <row r="5" spans="1:8" ht="15">
      <c r="A5" s="135"/>
      <c r="B5" s="136"/>
      <c r="C5" s="139" t="s">
        <v>64</v>
      </c>
      <c r="D5" s="4" t="s">
        <v>106</v>
      </c>
      <c r="E5" s="2"/>
    </row>
    <row r="6" spans="1:8" ht="15">
      <c r="A6" s="18"/>
      <c r="B6" s="23"/>
      <c r="C6" s="18"/>
      <c r="D6" s="18"/>
      <c r="E6" s="18"/>
    </row>
    <row r="7" spans="1:8" ht="15">
      <c r="A7" s="18"/>
      <c r="B7" s="137" t="s">
        <v>122</v>
      </c>
      <c r="C7" s="18"/>
      <c r="D7" s="18"/>
      <c r="E7" s="18"/>
    </row>
    <row r="8" spans="1:8" ht="15">
      <c r="A8" s="18"/>
      <c r="B8" s="23"/>
      <c r="C8" s="18"/>
      <c r="D8" s="140"/>
      <c r="E8" s="140"/>
    </row>
    <row r="9" spans="1:8" ht="15">
      <c r="A9" s="18"/>
      <c r="B9" s="23"/>
      <c r="C9" s="6" t="s">
        <v>123</v>
      </c>
      <c r="D9" s="7" t="s">
        <v>124</v>
      </c>
      <c r="E9" s="7" t="s">
        <v>125</v>
      </c>
    </row>
    <row r="10" spans="1:8" ht="15">
      <c r="A10" s="18"/>
      <c r="B10" s="23"/>
      <c r="C10" s="4" t="s">
        <v>126</v>
      </c>
      <c r="D10" s="4" t="s">
        <v>74</v>
      </c>
      <c r="E10" s="4" t="s">
        <v>127</v>
      </c>
    </row>
    <row r="11" spans="1:8" ht="15">
      <c r="A11" s="18"/>
      <c r="B11" s="23"/>
      <c r="C11" s="4" t="s">
        <v>128</v>
      </c>
      <c r="D11" s="4" t="s">
        <v>83</v>
      </c>
      <c r="E11" s="4" t="s">
        <v>127</v>
      </c>
    </row>
    <row r="12" spans="1:8">
      <c r="A12" s="18"/>
      <c r="B12" s="18"/>
      <c r="C12" s="4" t="s">
        <v>129</v>
      </c>
      <c r="D12" s="4" t="s">
        <v>84</v>
      </c>
      <c r="E12" s="4" t="s">
        <v>127</v>
      </c>
    </row>
    <row r="13" spans="1:8">
      <c r="A13" s="18"/>
      <c r="B13" s="18"/>
      <c r="C13" s="4" t="s">
        <v>130</v>
      </c>
      <c r="D13" s="4" t="s">
        <v>85</v>
      </c>
      <c r="E13" s="4" t="s">
        <v>127</v>
      </c>
    </row>
    <row r="14" spans="1:8">
      <c r="A14" s="18"/>
      <c r="B14" s="18"/>
      <c r="C14" s="4" t="s">
        <v>131</v>
      </c>
      <c r="D14" s="4" t="s">
        <v>86</v>
      </c>
      <c r="E14" s="4" t="s">
        <v>127</v>
      </c>
    </row>
    <row r="15" spans="1:8">
      <c r="A15" s="18"/>
      <c r="B15" s="18"/>
      <c r="C15" s="4" t="s">
        <v>132</v>
      </c>
      <c r="D15" s="4" t="s">
        <v>87</v>
      </c>
      <c r="E15" s="4" t="s">
        <v>127</v>
      </c>
    </row>
    <row r="16" spans="1:8">
      <c r="A16" s="18"/>
      <c r="B16" s="18"/>
      <c r="C16" s="4" t="s">
        <v>133</v>
      </c>
      <c r="D16" s="4" t="s">
        <v>107</v>
      </c>
      <c r="E16" s="4" t="s">
        <v>127</v>
      </c>
    </row>
    <row r="17" spans="1:8">
      <c r="A17" s="18"/>
      <c r="B17" s="18"/>
      <c r="C17" s="4" t="s">
        <v>134</v>
      </c>
      <c r="D17" s="4" t="s">
        <v>89</v>
      </c>
      <c r="E17" s="4" t="s">
        <v>127</v>
      </c>
    </row>
    <row r="18" spans="1:8">
      <c r="A18" s="18"/>
      <c r="B18" s="18"/>
      <c r="C18" s="4" t="s">
        <v>135</v>
      </c>
      <c r="D18" s="4" t="s">
        <v>90</v>
      </c>
      <c r="E18" s="4" t="s">
        <v>127</v>
      </c>
    </row>
    <row r="19" spans="1:8">
      <c r="A19" s="18"/>
      <c r="B19" s="18"/>
      <c r="C19" s="4" t="s">
        <v>136</v>
      </c>
      <c r="D19" s="4" t="s">
        <v>81</v>
      </c>
      <c r="E19" s="4" t="s">
        <v>127</v>
      </c>
    </row>
    <row r="20" spans="1:8">
      <c r="A20" s="18"/>
      <c r="B20" s="18"/>
      <c r="C20" s="4" t="s">
        <v>137</v>
      </c>
      <c r="D20" s="4" t="s">
        <v>82</v>
      </c>
      <c r="E20" s="4" t="s">
        <v>127</v>
      </c>
    </row>
    <row r="21" spans="1:8">
      <c r="A21" s="18"/>
      <c r="B21" s="18"/>
      <c r="C21" s="4" t="s">
        <v>138</v>
      </c>
      <c r="D21" s="4" t="s">
        <v>91</v>
      </c>
      <c r="E21" s="4" t="s">
        <v>139</v>
      </c>
    </row>
    <row r="22" spans="1:8">
      <c r="A22" s="18"/>
      <c r="B22" s="18"/>
      <c r="C22" s="4" t="s">
        <v>140</v>
      </c>
      <c r="D22" s="4" t="s">
        <v>92</v>
      </c>
      <c r="E22" s="4" t="s">
        <v>139</v>
      </c>
    </row>
    <row r="23" spans="1:8">
      <c r="A23" s="18"/>
      <c r="B23" s="18"/>
      <c r="C23" s="4" t="s">
        <v>141</v>
      </c>
      <c r="D23" s="4" t="s">
        <v>93</v>
      </c>
      <c r="E23" s="4" t="s">
        <v>139</v>
      </c>
    </row>
    <row r="24" spans="1:8">
      <c r="A24" s="18"/>
      <c r="B24" s="18"/>
      <c r="C24" s="4" t="s">
        <v>142</v>
      </c>
      <c r="D24" s="4" t="s">
        <v>94</v>
      </c>
      <c r="E24" s="4" t="s">
        <v>139</v>
      </c>
    </row>
    <row r="25" spans="1:8">
      <c r="A25" s="18"/>
      <c r="B25" s="18"/>
      <c r="C25" s="4" t="s">
        <v>143</v>
      </c>
      <c r="D25" s="4" t="s">
        <v>95</v>
      </c>
      <c r="E25" s="4" t="s">
        <v>139</v>
      </c>
    </row>
    <row r="26" spans="1:8">
      <c r="A26" s="18"/>
      <c r="B26" s="18"/>
      <c r="C26" s="4" t="s">
        <v>144</v>
      </c>
      <c r="D26" s="4" t="s">
        <v>96</v>
      </c>
      <c r="E26" s="4" t="s">
        <v>139</v>
      </c>
    </row>
    <row r="27" spans="1:8">
      <c r="A27" s="18"/>
      <c r="B27" s="18"/>
      <c r="C27" s="18"/>
      <c r="D27" s="18"/>
      <c r="E27" s="18"/>
    </row>
    <row r="28" spans="1:8">
      <c r="A28" s="8" t="s">
        <v>145</v>
      </c>
      <c r="B28" s="8"/>
      <c r="C28" s="9"/>
      <c r="D28" s="10"/>
      <c r="E28" s="10"/>
      <c r="F28" s="10"/>
      <c r="G28" s="10"/>
      <c r="H28" s="10"/>
    </row>
    <row r="29" spans="1:8">
      <c r="A29" s="18"/>
      <c r="B29" s="18"/>
      <c r="C29" s="18"/>
      <c r="D29" s="18"/>
      <c r="E29" s="18"/>
    </row>
    <row r="30" spans="1:8">
      <c r="A30" s="18"/>
      <c r="B30" s="18" t="s">
        <v>146</v>
      </c>
      <c r="C30" s="11">
        <v>10</v>
      </c>
      <c r="D30" s="18"/>
      <c r="E30" s="18"/>
    </row>
    <row r="31" spans="1:8">
      <c r="A31" s="18"/>
      <c r="B31" s="18" t="s">
        <v>147</v>
      </c>
      <c r="C31" s="73">
        <v>0.66666666666666663</v>
      </c>
      <c r="D31" s="18"/>
      <c r="E31" s="18"/>
    </row>
    <row r="32" spans="1:8">
      <c r="A32" s="18"/>
      <c r="B32" s="18" t="s">
        <v>148</v>
      </c>
      <c r="C32" s="73">
        <v>0.33333333333333331</v>
      </c>
      <c r="D32" s="18"/>
      <c r="E32" s="18"/>
    </row>
    <row r="33" spans="1:8">
      <c r="A33" s="18"/>
      <c r="B33" s="18" t="s">
        <v>149</v>
      </c>
      <c r="C33" s="73">
        <v>0.4</v>
      </c>
      <c r="D33" s="18"/>
      <c r="E33" s="18"/>
    </row>
    <row r="34" spans="1:8">
      <c r="A34" s="18"/>
      <c r="B34" s="18" t="s">
        <v>150</v>
      </c>
      <c r="C34" s="12">
        <v>-1</v>
      </c>
      <c r="D34" s="18"/>
      <c r="E34" s="18"/>
    </row>
    <row r="35" spans="1:8">
      <c r="A35" s="18"/>
      <c r="B35" s="18" t="s">
        <v>151</v>
      </c>
      <c r="C35" s="12">
        <v>0.01</v>
      </c>
      <c r="D35" s="18"/>
      <c r="E35" s="18"/>
    </row>
    <row r="36" spans="1:8">
      <c r="A36" s="18"/>
      <c r="B36" s="18"/>
      <c r="C36" s="18"/>
      <c r="D36" s="18"/>
    </row>
    <row r="37" spans="1:8">
      <c r="B37" s="70" t="s">
        <v>152</v>
      </c>
      <c r="D37" s="17">
        <v>44286</v>
      </c>
      <c r="E37" s="17">
        <v>44651</v>
      </c>
      <c r="F37" s="17">
        <v>45016</v>
      </c>
      <c r="G37" s="17">
        <v>45382</v>
      </c>
      <c r="H37" s="17">
        <v>45747</v>
      </c>
    </row>
    <row r="38" spans="1:8">
      <c r="B38" s="65" t="s">
        <v>153</v>
      </c>
      <c r="C38" s="66" t="s">
        <v>106</v>
      </c>
      <c r="D38" s="134">
        <f>PCL!D11</f>
        <v>79.17</v>
      </c>
      <c r="E38" s="134">
        <f>PCL!E11</f>
        <v>76.45</v>
      </c>
      <c r="F38" s="134">
        <f>PCL!F11</f>
        <v>76.97</v>
      </c>
      <c r="G38" s="134">
        <f>PCL!G11</f>
        <v>78.88</v>
      </c>
      <c r="H38" s="134">
        <f>PCL!H11</f>
        <v>78.84</v>
      </c>
    </row>
    <row r="39" spans="1:8">
      <c r="D39" s="33"/>
      <c r="E39" s="33"/>
      <c r="F39" s="33"/>
      <c r="G39" s="33"/>
    </row>
    <row r="41" spans="1:8">
      <c r="A41" s="8" t="s">
        <v>40</v>
      </c>
      <c r="B41" s="8"/>
      <c r="C41" s="9"/>
      <c r="D41" s="10"/>
      <c r="E41" s="10"/>
      <c r="F41" s="10"/>
      <c r="G41" s="10"/>
      <c r="H41" s="10"/>
    </row>
  </sheetData>
  <pageMargins left="0.7" right="0.7" top="0.75" bottom="0.75" header="0.3" footer="0.3"/>
  <pageSetup paperSize="9"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128-F9A1-44E4-B7EF-20E20C0B4303}">
  <sheetPr>
    <tabColor rgb="FFFFFFAF"/>
    <pageSetUpPr fitToPage="1"/>
  </sheetPr>
  <dimension ref="A1:Z49"/>
  <sheetViews>
    <sheetView showGridLines="0" zoomScaleNormal="100" workbookViewId="0"/>
  </sheetViews>
  <sheetFormatPr defaultColWidth="0" defaultRowHeight="13.5" customHeight="1" zeroHeight="1"/>
  <cols>
    <col min="1" max="1" width="10.625" customWidth="1"/>
    <col min="2" max="7" width="9" customWidth="1"/>
    <col min="8" max="19" width="0" hidden="1" customWidth="1"/>
    <col min="20" max="16384" width="9" hidden="1"/>
  </cols>
  <sheetData>
    <row r="1" spans="1:19" s="88" customFormat="1" ht="31.5">
      <c r="A1" s="128" t="e">
        <f ca="1" xml:space="preserve"> RIGHT(CELL("filename", A1), LEN(CELL("filename", A1)) - SEARCH("]", CELL("filename", A1)))</f>
        <v>#VALUE!</v>
      </c>
      <c r="L1" s="89"/>
      <c r="M1" s="89"/>
    </row>
    <row r="2" spans="1:19" s="90" customFormat="1" ht="14.25">
      <c r="M2" s="91"/>
      <c r="N2" s="91"/>
      <c r="O2" s="91"/>
      <c r="P2" s="91"/>
      <c r="Q2" s="91"/>
      <c r="R2" s="91"/>
      <c r="S2" s="91"/>
    </row>
    <row r="3" spans="1:19" s="93" customFormat="1" ht="14.25">
      <c r="A3" s="92" t="s">
        <v>154</v>
      </c>
      <c r="B3" s="92"/>
    </row>
    <row r="4" spans="1:19" s="94" customFormat="1" ht="14.25">
      <c r="A4"/>
      <c r="B4"/>
      <c r="C4"/>
      <c r="D4"/>
      <c r="E4"/>
      <c r="F4"/>
      <c r="G4"/>
    </row>
    <row r="5" spans="1:19" ht="15">
      <c r="A5" s="95"/>
      <c r="B5" s="95"/>
    </row>
    <row r="6" spans="1:19" ht="15">
      <c r="B6" s="191" t="s">
        <v>123</v>
      </c>
      <c r="C6" s="96" t="s">
        <v>155</v>
      </c>
      <c r="D6" s="96"/>
      <c r="E6" s="96"/>
    </row>
    <row r="7" spans="1:19" ht="15">
      <c r="B7" s="191"/>
      <c r="C7" s="96" t="s">
        <v>156</v>
      </c>
      <c r="D7" s="96" t="s">
        <v>157</v>
      </c>
      <c r="E7" s="96" t="s">
        <v>158</v>
      </c>
    </row>
    <row r="8" spans="1:19" ht="15">
      <c r="B8" s="191"/>
      <c r="C8" s="97" t="s">
        <v>159</v>
      </c>
      <c r="D8" s="97" t="s">
        <v>159</v>
      </c>
      <c r="E8" s="97" t="s">
        <v>159</v>
      </c>
    </row>
    <row r="9" spans="1:19" ht="15">
      <c r="B9" s="98" t="s">
        <v>74</v>
      </c>
      <c r="C9" s="99">
        <v>5352.2828680592684</v>
      </c>
      <c r="D9" s="99">
        <v>7112.9978935221015</v>
      </c>
      <c r="E9" s="100">
        <f>SUM(C9:D9)</f>
        <v>12465.280761581369</v>
      </c>
    </row>
    <row r="10" spans="1:19" ht="15">
      <c r="B10" s="98" t="s">
        <v>81</v>
      </c>
      <c r="C10" s="99">
        <v>2819.7241910882558</v>
      </c>
      <c r="D10" s="99">
        <v>5315.3676126988594</v>
      </c>
      <c r="E10" s="100">
        <f t="shared" ref="E10:E25" si="0">SUM(C10:D10)</f>
        <v>8135.0918037871152</v>
      </c>
    </row>
    <row r="11" spans="1:19" ht="15">
      <c r="B11" s="98" t="s">
        <v>82</v>
      </c>
      <c r="C11" s="99">
        <v>140.86987604720701</v>
      </c>
      <c r="D11" s="99">
        <v>32.077613399511165</v>
      </c>
      <c r="E11" s="100">
        <f>SUM(C11:D11)</f>
        <v>172.94748944671818</v>
      </c>
    </row>
    <row r="12" spans="1:19" ht="15">
      <c r="B12" s="96" t="s">
        <v>83</v>
      </c>
      <c r="C12" s="99">
        <v>3114.6717621676758</v>
      </c>
      <c r="D12" s="99">
        <v>3469.5383499850263</v>
      </c>
      <c r="E12" s="100">
        <f t="shared" si="0"/>
        <v>6584.2101121527021</v>
      </c>
    </row>
    <row r="13" spans="1:19" ht="15">
      <c r="B13" s="98" t="s">
        <v>84</v>
      </c>
      <c r="C13" s="99">
        <v>6891.8519706727539</v>
      </c>
      <c r="D13" s="99">
        <v>8548.0636914969327</v>
      </c>
      <c r="E13" s="100">
        <f t="shared" si="0"/>
        <v>15439.915662169686</v>
      </c>
    </row>
    <row r="14" spans="1:19" ht="15">
      <c r="B14" s="98" t="s">
        <v>85</v>
      </c>
      <c r="C14" s="99">
        <v>2301.9532611994614</v>
      </c>
      <c r="D14" s="99">
        <v>2749.3086579426104</v>
      </c>
      <c r="E14" s="100">
        <f t="shared" si="0"/>
        <v>5051.2619191420717</v>
      </c>
    </row>
    <row r="15" spans="1:19" ht="15">
      <c r="B15" s="98" t="s">
        <v>86</v>
      </c>
      <c r="C15" s="99">
        <v>2435.156355270793</v>
      </c>
      <c r="D15" s="99">
        <v>6247.2920706035984</v>
      </c>
      <c r="E15" s="100">
        <f t="shared" si="0"/>
        <v>8682.4484258743905</v>
      </c>
    </row>
    <row r="16" spans="1:19" ht="15">
      <c r="B16" s="98" t="s">
        <v>87</v>
      </c>
      <c r="C16" s="99">
        <v>10567.387951130886</v>
      </c>
      <c r="D16" s="99">
        <v>10412.355901856205</v>
      </c>
      <c r="E16" s="100">
        <f t="shared" si="0"/>
        <v>20979.743852987092</v>
      </c>
    </row>
    <row r="17" spans="1:26" ht="15">
      <c r="B17" s="98" t="s">
        <v>107</v>
      </c>
      <c r="C17" s="99">
        <v>4937.4633511095544</v>
      </c>
      <c r="D17" s="99">
        <v>11271.149017529133</v>
      </c>
      <c r="E17" s="100">
        <f t="shared" si="0"/>
        <v>16208.612368638687</v>
      </c>
    </row>
    <row r="18" spans="1:26" ht="15">
      <c r="B18" s="98" t="s">
        <v>89</v>
      </c>
      <c r="C18" s="99">
        <v>1359.2187319086929</v>
      </c>
      <c r="D18" s="99">
        <v>3498.0627709236319</v>
      </c>
      <c r="E18" s="100">
        <f t="shared" si="0"/>
        <v>4857.2815028323248</v>
      </c>
    </row>
    <row r="19" spans="1:26" ht="15">
      <c r="B19" s="98" t="s">
        <v>90</v>
      </c>
      <c r="C19" s="99">
        <v>3716.7607402269714</v>
      </c>
      <c r="D19" s="99">
        <v>6394.5434127767921</v>
      </c>
      <c r="E19" s="100">
        <f t="shared" si="0"/>
        <v>10111.304153003763</v>
      </c>
    </row>
    <row r="20" spans="1:26" ht="15">
      <c r="B20" s="98" t="s">
        <v>91</v>
      </c>
      <c r="C20" s="99">
        <v>2031.9248570264297</v>
      </c>
      <c r="D20" s="101" t="s">
        <v>160</v>
      </c>
      <c r="E20" s="100">
        <f t="shared" si="0"/>
        <v>2031.9248570264297</v>
      </c>
    </row>
    <row r="21" spans="1:26" ht="15">
      <c r="B21" s="98" t="s">
        <v>92</v>
      </c>
      <c r="C21" s="99">
        <v>696.74236851086664</v>
      </c>
      <c r="D21" s="102" t="s">
        <v>160</v>
      </c>
      <c r="E21" s="100">
        <f t="shared" si="0"/>
        <v>696.74236851086664</v>
      </c>
    </row>
    <row r="22" spans="1:26" ht="15">
      <c r="B22" s="98" t="s">
        <v>95</v>
      </c>
      <c r="C22" s="99">
        <v>629.68123276017059</v>
      </c>
      <c r="D22" s="101" t="s">
        <v>160</v>
      </c>
      <c r="E22" s="100">
        <f t="shared" si="0"/>
        <v>629.68123276017059</v>
      </c>
    </row>
    <row r="23" spans="1:26" ht="15">
      <c r="B23" s="98" t="s">
        <v>93</v>
      </c>
      <c r="C23" s="99">
        <v>282.60406709861837</v>
      </c>
      <c r="D23" s="101" t="s">
        <v>160</v>
      </c>
      <c r="E23" s="100">
        <f t="shared" si="0"/>
        <v>282.60406709861837</v>
      </c>
    </row>
    <row r="24" spans="1:26" ht="15">
      <c r="B24" s="98" t="s">
        <v>94</v>
      </c>
      <c r="C24" s="99">
        <v>1925.6126732814214</v>
      </c>
      <c r="D24" s="101" t="s">
        <v>160</v>
      </c>
      <c r="E24" s="100">
        <f t="shared" si="0"/>
        <v>1925.6126732814214</v>
      </c>
    </row>
    <row r="25" spans="1:26" ht="15">
      <c r="B25" s="98" t="s">
        <v>96</v>
      </c>
      <c r="C25" s="99">
        <v>352.78588459303211</v>
      </c>
      <c r="D25" s="101" t="s">
        <v>160</v>
      </c>
      <c r="E25" s="100">
        <f t="shared" si="0"/>
        <v>352.78588459303211</v>
      </c>
    </row>
    <row r="26" spans="1:26" ht="14.25">
      <c r="A26" s="103"/>
      <c r="B26" s="103"/>
    </row>
    <row r="27" spans="1:26" ht="15">
      <c r="A27" s="104" t="s">
        <v>161</v>
      </c>
      <c r="B27" s="103" t="s">
        <v>162</v>
      </c>
      <c r="C27" s="95"/>
      <c r="D27" s="95"/>
      <c r="E27" s="95"/>
    </row>
    <row r="28" spans="1:26" ht="15">
      <c r="A28" s="95"/>
      <c r="B28" s="95"/>
      <c r="C28" s="95"/>
      <c r="D28" s="95"/>
      <c r="E28" s="95"/>
    </row>
    <row r="29" spans="1:26" s="106" customFormat="1" ht="14.25" customHeight="1">
      <c r="A29" s="105" t="s">
        <v>40</v>
      </c>
      <c r="B29" s="105"/>
      <c r="T29" s="107"/>
      <c r="U29" s="107"/>
      <c r="V29" s="107"/>
      <c r="W29" s="107"/>
      <c r="X29" s="107"/>
      <c r="Y29" s="107"/>
      <c r="Z29" s="107"/>
    </row>
    <row r="30" spans="1:26" ht="15" hidden="1">
      <c r="A30" s="95"/>
      <c r="B30" s="95"/>
      <c r="C30" s="95"/>
      <c r="D30" s="95"/>
      <c r="E30" s="95"/>
    </row>
    <row r="31" spans="1:26" ht="15" hidden="1">
      <c r="A31" s="95"/>
      <c r="B31" s="95"/>
      <c r="C31" s="95"/>
      <c r="D31" s="95"/>
      <c r="E31" s="95"/>
    </row>
    <row r="32" spans="1:26" ht="15" hidden="1">
      <c r="A32" s="95"/>
      <c r="B32" s="95"/>
      <c r="C32" s="95"/>
      <c r="D32" s="95"/>
      <c r="E32" s="95"/>
    </row>
    <row r="33" spans="1:5" ht="15" hidden="1">
      <c r="A33" s="95"/>
      <c r="B33" s="95"/>
      <c r="C33" s="95"/>
      <c r="D33" s="95"/>
      <c r="E33" s="95"/>
    </row>
    <row r="34" spans="1:5" ht="15" hidden="1">
      <c r="A34" s="95"/>
      <c r="B34" s="95"/>
      <c r="C34" s="95"/>
      <c r="D34" s="95"/>
      <c r="E34" s="95"/>
    </row>
    <row r="35" spans="1:5" ht="15" hidden="1">
      <c r="A35" s="95"/>
      <c r="B35" s="95"/>
      <c r="C35" s="95"/>
      <c r="D35" s="95"/>
      <c r="E35" s="95"/>
    </row>
    <row r="36" spans="1:5" ht="15" hidden="1">
      <c r="A36" s="95"/>
      <c r="B36" s="95"/>
      <c r="C36" s="95"/>
      <c r="D36" s="95"/>
      <c r="E36" s="95"/>
    </row>
    <row r="37" spans="1:5" ht="15" hidden="1">
      <c r="A37" s="95"/>
      <c r="B37" s="95"/>
      <c r="C37" s="95"/>
      <c r="D37" s="95"/>
      <c r="E37" s="95"/>
    </row>
    <row r="38" spans="1:5" ht="15" hidden="1">
      <c r="A38" s="95"/>
      <c r="B38" s="95"/>
      <c r="C38" s="95"/>
      <c r="D38" s="95"/>
      <c r="E38" s="95"/>
    </row>
    <row r="39" spans="1:5" ht="15" hidden="1">
      <c r="A39" s="95"/>
      <c r="B39" s="95"/>
      <c r="C39" s="95"/>
      <c r="D39" s="95"/>
      <c r="E39" s="95"/>
    </row>
    <row r="40" spans="1:5" ht="15" hidden="1">
      <c r="A40" s="95"/>
      <c r="B40" s="95"/>
      <c r="C40" s="95"/>
      <c r="D40" s="95"/>
      <c r="E40" s="95"/>
    </row>
    <row r="41" spans="1:5" ht="15" hidden="1">
      <c r="A41" s="95"/>
      <c r="B41" s="95"/>
      <c r="C41" s="95"/>
      <c r="D41" s="95"/>
      <c r="E41" s="95"/>
    </row>
    <row r="42" spans="1:5" ht="15" hidden="1">
      <c r="A42" s="95"/>
      <c r="B42" s="95"/>
      <c r="C42" s="95"/>
      <c r="D42" s="95"/>
      <c r="E42" s="95"/>
    </row>
    <row r="43" spans="1:5" ht="15" hidden="1">
      <c r="A43" s="95"/>
      <c r="B43" s="95"/>
      <c r="C43" s="95"/>
      <c r="D43" s="95"/>
      <c r="E43" s="95"/>
    </row>
    <row r="44" spans="1:5" ht="15" hidden="1">
      <c r="A44" s="95"/>
      <c r="B44" s="95"/>
      <c r="C44" s="95"/>
      <c r="D44" s="95"/>
      <c r="E44" s="95"/>
    </row>
    <row r="45" spans="1:5" ht="15" hidden="1">
      <c r="A45" s="95"/>
      <c r="B45" s="95"/>
      <c r="C45" s="95"/>
      <c r="D45" s="95"/>
      <c r="E45" s="95"/>
    </row>
    <row r="46" spans="1:5" ht="15" hidden="1">
      <c r="A46" s="95"/>
      <c r="B46" s="95"/>
      <c r="C46" s="95"/>
      <c r="D46" s="95"/>
      <c r="E46" s="95"/>
    </row>
    <row r="47" spans="1:5" ht="15" hidden="1">
      <c r="A47" s="95"/>
      <c r="B47" s="95"/>
      <c r="C47" s="95"/>
      <c r="D47" s="95"/>
      <c r="E47" s="95"/>
    </row>
    <row r="48" spans="1:5" ht="15" hidden="1">
      <c r="A48" s="95"/>
      <c r="B48" s="95"/>
      <c r="C48" s="95"/>
      <c r="D48" s="95"/>
      <c r="E48" s="95"/>
    </row>
    <row r="49" spans="1:5" ht="15" hidden="1">
      <c r="A49" s="95"/>
      <c r="B49" s="95"/>
      <c r="C49" s="95"/>
      <c r="D49" s="95"/>
      <c r="E49" s="95"/>
    </row>
  </sheetData>
  <mergeCells count="1">
    <mergeCell ref="B6:B8"/>
  </mergeCells>
  <pageMargins left="0.7" right="0.7" top="0.75" bottom="0.75" header="0.3" footer="0.3"/>
  <pageSetup paperSize="9" orientation="landscape" r:id="rId1"/>
  <headerFooter>
    <oddHeader>&amp;L&amp;"-,Regular"&amp;10&amp;F&amp;C&amp;"-,Regular"&amp;10Sheet: &amp;A&amp;R&amp;"-,Regular"&amp;10OFFICIAL</oddHeader>
    <oddFooter>&amp;L&amp;"-,Regular"&amp;10Printed on &amp;D at &amp;T&amp;C&amp;"-,Regular"&amp;10Page &amp;P of &amp;N&amp;R&amp;"-,Regular"&amp;10Ofwat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711eea6f244daca95eee90af638bb483">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652b9c51277bfa61e474c747073b762a"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d7bd4f93-9d1b-43f6-a282-57fc91a0d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C53E8D-F0F3-4868-91C3-198C07F8EEAD}"/>
</file>

<file path=customXml/itemProps2.xml><?xml version="1.0" encoding="utf-8"?>
<ds:datastoreItem xmlns:ds="http://schemas.openxmlformats.org/officeDocument/2006/customXml" ds:itemID="{D90CFBA3-214E-4384-B3E9-EF4E23FF1E3A}"/>
</file>

<file path=customXml/itemProps3.xml><?xml version="1.0" encoding="utf-8"?>
<ds:datastoreItem xmlns:ds="http://schemas.openxmlformats.org/officeDocument/2006/customXml" ds:itemID="{9D38C6F8-45E9-41E4-AEDB-EDF8E42ACD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Johnson</dc:creator>
  <cp:keywords/>
  <dc:description/>
  <cp:lastModifiedBy>Alex Whitmarsh</cp:lastModifiedBy>
  <cp:revision/>
  <dcterms:created xsi:type="dcterms:W3CDTF">2024-08-06T15:02:31Z</dcterms:created>
  <dcterms:modified xsi:type="dcterms:W3CDTF">2026-04-07T08:52:01Z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0x010100764DD18A57545C43AA1544940FC64A16</vt:lpwstr>
  </property>
  <property fmtid="{D5CDD505-2E9C-101B-9397-08002B2CF9AE}" pid="3" name="MediaServiceImageTags">
    <vt:lpwstr/>
  </property>
</Properties>
</file>