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5.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6.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7.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8.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9.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0.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1.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2.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06"/>
  <workbookPr defaultThemeVersion="166925"/>
  <mc:AlternateContent xmlns:mc="http://schemas.openxmlformats.org/markup-compatibility/2006">
    <mc:Choice Requires="x15">
      <x15ac:absPath xmlns:x15ac="http://schemas.microsoft.com/office/spreadsheetml/2010/11/ac" url="https://ofwat.sharepoint.com/sites/rms/Performance and Outcomes/Financial Resilience/APR related work/Financial Monitoring Report (FMR)/2021-22/"/>
    </mc:Choice>
  </mc:AlternateContent>
  <xr:revisionPtr revIDLastSave="0" documentId="8_{B27A6555-9D08-44D3-9C8C-A0C5D6F2BCD0}" xr6:coauthVersionLast="47" xr6:coauthVersionMax="47" xr10:uidLastSave="{00000000-0000-0000-0000-000000000000}"/>
  <bookViews>
    <workbookView xWindow="-120" yWindow="-120" windowWidth="29040" windowHeight="15840" firstSheet="13" activeTab="13" xr2:uid="{CDD4FA4F-0533-46B6-8867-1DECEE75CBB0}"/>
  </bookViews>
  <sheets>
    <sheet name="Key Metrics" sheetId="1" r:id="rId1"/>
    <sheet name="Credit Ratings" sheetId="2" r:id="rId2"/>
    <sheet name="Post yearend rating changes" sheetId="13" r:id="rId3"/>
    <sheet name="Borrowings" sheetId="3" r:id="rId4"/>
    <sheet name="Regulatory Gearing" sheetId="5" r:id="rId5"/>
    <sheet name="Cost of Debt" sheetId="11" r:id="rId6"/>
    <sheet name="Debt Maturity" sheetId="12" r:id="rId7"/>
    <sheet name="FFO to Net Debt" sheetId="7" r:id="rId8"/>
    <sheet name="AICR" sheetId="6" r:id="rId9"/>
    <sheet name="Wholesale Revenue" sheetId="8" r:id="rId10"/>
    <sheet name="Retail Margin" sheetId="9" r:id="rId11"/>
    <sheet name="RoRE" sheetId="16" r:id="rId12"/>
    <sheet name="Dividend Yield" sheetId="10" r:id="rId13"/>
    <sheet name="Effective Tax Rate" sheetId="14" r:id="rId14"/>
    <sheet name="Swaps" sheetId="17" r:id="rId15"/>
    <sheet name="DB Pension Scheme" sheetId="15" r:id="rId1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7" i="14" l="1"/>
  <c r="W23" i="5" l="1"/>
  <c r="W22" i="5"/>
  <c r="U12" i="16"/>
  <c r="V14" i="17"/>
  <c r="V12" i="17"/>
  <c r="V13" i="17"/>
  <c r="V11" i="17"/>
  <c r="V8" i="17"/>
  <c r="V6" i="17"/>
  <c r="V7" i="17"/>
  <c r="V5" i="17"/>
  <c r="V10" i="15"/>
  <c r="V9" i="15"/>
  <c r="V6" i="15"/>
  <c r="V5" i="15"/>
  <c r="V13" i="10"/>
  <c r="V12" i="10"/>
  <c r="V15" i="10" s="1"/>
  <c r="V7" i="10"/>
  <c r="V5" i="10"/>
  <c r="V4" i="10"/>
  <c r="E21" i="1" l="1"/>
  <c r="E20" i="1"/>
  <c r="E19" i="1"/>
  <c r="E18" i="1"/>
  <c r="E17" i="1"/>
  <c r="E16" i="1"/>
  <c r="E15" i="1"/>
  <c r="E14" i="1"/>
  <c r="E13" i="1"/>
  <c r="E12" i="1"/>
  <c r="E11" i="1"/>
  <c r="E10" i="1"/>
  <c r="E9" i="1"/>
  <c r="E8" i="1"/>
  <c r="E7" i="1"/>
  <c r="E6" i="1"/>
  <c r="E5" i="1"/>
  <c r="G21" i="1"/>
  <c r="G20" i="1"/>
  <c r="G19" i="1"/>
  <c r="G18" i="1"/>
  <c r="G17" i="1"/>
  <c r="G16" i="1"/>
  <c r="G15" i="1"/>
  <c r="G14" i="1"/>
  <c r="G13" i="1"/>
  <c r="G12" i="1"/>
  <c r="G11" i="1"/>
  <c r="G10" i="1"/>
  <c r="G9" i="1"/>
  <c r="G8" i="1"/>
  <c r="G7" i="1"/>
  <c r="G6" i="1"/>
  <c r="G5" i="1"/>
  <c r="K8" i="17"/>
  <c r="C27" i="17"/>
  <c r="B36" i="17"/>
  <c r="B31" i="17"/>
  <c r="B30" i="17"/>
  <c r="B29" i="17"/>
  <c r="B28" i="17"/>
  <c r="B27" i="17"/>
  <c r="B26" i="17"/>
  <c r="B25" i="17"/>
  <c r="B24" i="17"/>
  <c r="B23" i="17"/>
  <c r="B22" i="17"/>
  <c r="B21" i="17"/>
  <c r="B20" i="17"/>
  <c r="E14" i="17"/>
  <c r="D21" i="17" s="1"/>
  <c r="F14" i="17"/>
  <c r="D22" i="17" s="1"/>
  <c r="G14" i="17"/>
  <c r="D23" i="17" s="1"/>
  <c r="H14" i="17"/>
  <c r="D24" i="17" s="1"/>
  <c r="I14" i="17"/>
  <c r="D25" i="17" s="1"/>
  <c r="J14" i="17"/>
  <c r="D26" i="17" s="1"/>
  <c r="K14" i="17"/>
  <c r="D27" i="17" s="1"/>
  <c r="L14" i="17"/>
  <c r="D28" i="17" s="1"/>
  <c r="M14" i="17"/>
  <c r="D29" i="17" s="1"/>
  <c r="N14" i="17"/>
  <c r="D30" i="17" s="1"/>
  <c r="O14" i="17"/>
  <c r="D31" i="17" s="1"/>
  <c r="P14" i="17"/>
  <c r="D32" i="17" s="1"/>
  <c r="Q14" i="17"/>
  <c r="D33" i="17" s="1"/>
  <c r="R14" i="17"/>
  <c r="D34" i="17" s="1"/>
  <c r="S14" i="17"/>
  <c r="D35" i="17" s="1"/>
  <c r="T14" i="17"/>
  <c r="D36" i="17" s="1"/>
  <c r="D14" i="17"/>
  <c r="D20" i="17" s="1"/>
  <c r="E8" i="17"/>
  <c r="C21" i="17" s="1"/>
  <c r="F8" i="17"/>
  <c r="C22" i="17" s="1"/>
  <c r="G8" i="17"/>
  <c r="C23" i="17" s="1"/>
  <c r="H8" i="17"/>
  <c r="C24" i="17" s="1"/>
  <c r="I8" i="17"/>
  <c r="C25" i="17" s="1"/>
  <c r="J8" i="17"/>
  <c r="C26" i="17" s="1"/>
  <c r="L8" i="17"/>
  <c r="C28" i="17" s="1"/>
  <c r="M8" i="17"/>
  <c r="C29" i="17" s="1"/>
  <c r="N8" i="17"/>
  <c r="C30" i="17" s="1"/>
  <c r="O8" i="17"/>
  <c r="C31" i="17" s="1"/>
  <c r="P8" i="17"/>
  <c r="C32" i="17" s="1"/>
  <c r="Q8" i="17"/>
  <c r="C33" i="17" s="1"/>
  <c r="R8" i="17"/>
  <c r="C34" i="17" s="1"/>
  <c r="S8" i="17"/>
  <c r="C35" i="17" s="1"/>
  <c r="T8" i="17"/>
  <c r="C36" i="17" s="1"/>
  <c r="D8" i="17"/>
  <c r="C20" i="17" s="1"/>
  <c r="U18" i="16" l="1"/>
  <c r="U24" i="16"/>
  <c r="V24" i="16"/>
  <c r="W24" i="16"/>
  <c r="U25" i="16"/>
  <c r="V25" i="16"/>
  <c r="W25" i="16"/>
  <c r="U26" i="16"/>
  <c r="V26" i="16"/>
  <c r="W26" i="16"/>
  <c r="U27" i="16"/>
  <c r="V27" i="16"/>
  <c r="W27" i="16"/>
  <c r="U28" i="16"/>
  <c r="V28" i="16"/>
  <c r="W28" i="16"/>
  <c r="U29" i="16"/>
  <c r="V29" i="16"/>
  <c r="W29" i="16"/>
  <c r="U30" i="16"/>
  <c r="V30" i="16"/>
  <c r="W30" i="16"/>
  <c r="U31" i="16"/>
  <c r="V31" i="16"/>
  <c r="W31" i="16"/>
  <c r="U32" i="16"/>
  <c r="V32" i="16"/>
  <c r="W32" i="16"/>
  <c r="U33" i="16"/>
  <c r="V33" i="16"/>
  <c r="W33" i="16"/>
  <c r="U34" i="16"/>
  <c r="V34" i="16"/>
  <c r="W34" i="16"/>
  <c r="U35" i="16"/>
  <c r="V35" i="16"/>
  <c r="W35" i="16"/>
  <c r="U36" i="16"/>
  <c r="V36" i="16"/>
  <c r="W36" i="16"/>
  <c r="U37" i="16"/>
  <c r="V37" i="16"/>
  <c r="W37" i="16"/>
  <c r="U7" i="16"/>
  <c r="V7" i="16"/>
  <c r="W7" i="16"/>
  <c r="U8" i="16"/>
  <c r="V8" i="16"/>
  <c r="W8" i="16"/>
  <c r="U9" i="16"/>
  <c r="V9" i="16"/>
  <c r="W9" i="16"/>
  <c r="U10" i="16"/>
  <c r="V10" i="16"/>
  <c r="W10" i="16"/>
  <c r="U11" i="16"/>
  <c r="V11" i="16"/>
  <c r="W11" i="16"/>
  <c r="V12" i="16"/>
  <c r="W12" i="16"/>
  <c r="U13" i="16"/>
  <c r="V13" i="16"/>
  <c r="W13" i="16"/>
  <c r="U14" i="16"/>
  <c r="V14" i="16"/>
  <c r="W14" i="16"/>
  <c r="U15" i="16"/>
  <c r="V15" i="16"/>
  <c r="W15" i="16"/>
  <c r="U16" i="16"/>
  <c r="V16" i="16"/>
  <c r="W16" i="16"/>
  <c r="U17" i="16"/>
  <c r="V17" i="16"/>
  <c r="W17" i="16"/>
  <c r="V18" i="16"/>
  <c r="W18" i="16"/>
  <c r="U19" i="16"/>
  <c r="V19" i="16"/>
  <c r="W19" i="16"/>
  <c r="W6" i="16"/>
  <c r="V6" i="16"/>
  <c r="U6" i="16"/>
  <c r="V71" i="8"/>
  <c r="V72" i="8"/>
  <c r="V67" i="8"/>
  <c r="C10" i="8"/>
  <c r="E10" i="8"/>
  <c r="F10" i="8"/>
  <c r="G10" i="8"/>
  <c r="H10" i="8"/>
  <c r="I10" i="8"/>
  <c r="J10" i="8"/>
  <c r="K10" i="8"/>
  <c r="L10" i="8"/>
  <c r="M10" i="8"/>
  <c r="N10" i="8"/>
  <c r="O10" i="8"/>
  <c r="P10" i="8"/>
  <c r="Q10" i="8"/>
  <c r="R10" i="8"/>
  <c r="S10" i="8"/>
  <c r="T10" i="8"/>
  <c r="E11" i="8"/>
  <c r="F11" i="8"/>
  <c r="G11" i="8"/>
  <c r="H11" i="8"/>
  <c r="I11" i="8"/>
  <c r="J11" i="8"/>
  <c r="K11" i="8"/>
  <c r="L11" i="8"/>
  <c r="M11" i="8"/>
  <c r="N11" i="8"/>
  <c r="O11" i="8"/>
  <c r="P11" i="8"/>
  <c r="Q11" i="8"/>
  <c r="R11" i="8"/>
  <c r="S11" i="8"/>
  <c r="T11" i="8"/>
  <c r="D11" i="8"/>
  <c r="D10" i="8"/>
  <c r="D72" i="8"/>
  <c r="E60" i="8"/>
  <c r="F60" i="8"/>
  <c r="F70" i="8" s="1"/>
  <c r="G60" i="8"/>
  <c r="G70" i="8" s="1"/>
  <c r="H60" i="8"/>
  <c r="I60" i="8"/>
  <c r="J60" i="8"/>
  <c r="K60" i="8"/>
  <c r="K70" i="8" s="1"/>
  <c r="L60" i="8"/>
  <c r="M60" i="8"/>
  <c r="N60" i="8"/>
  <c r="O60" i="8"/>
  <c r="P60" i="8"/>
  <c r="Q60" i="8"/>
  <c r="R60" i="8"/>
  <c r="S60" i="8"/>
  <c r="T60" i="8"/>
  <c r="D60" i="8"/>
  <c r="E49" i="8"/>
  <c r="F49" i="8"/>
  <c r="G49" i="8"/>
  <c r="H49" i="8"/>
  <c r="I49" i="8"/>
  <c r="J49" i="8"/>
  <c r="K49" i="8"/>
  <c r="L49" i="8"/>
  <c r="M49" i="8"/>
  <c r="N49" i="8"/>
  <c r="O49" i="8"/>
  <c r="P49" i="8"/>
  <c r="Q49" i="8"/>
  <c r="R49" i="8"/>
  <c r="S49" i="8"/>
  <c r="T49" i="8"/>
  <c r="D49" i="8"/>
  <c r="E38" i="8"/>
  <c r="F38" i="8"/>
  <c r="G38" i="8"/>
  <c r="H38" i="8"/>
  <c r="I38" i="8"/>
  <c r="J38" i="8"/>
  <c r="K38" i="8"/>
  <c r="L38" i="8"/>
  <c r="M38" i="8"/>
  <c r="N38" i="8"/>
  <c r="O38" i="8"/>
  <c r="P38" i="8"/>
  <c r="Q38" i="8"/>
  <c r="R38" i="8"/>
  <c r="S38" i="8"/>
  <c r="T38" i="8"/>
  <c r="D38" i="8"/>
  <c r="E72" i="8"/>
  <c r="F72" i="8"/>
  <c r="G72" i="8"/>
  <c r="H72" i="8"/>
  <c r="I72" i="8"/>
  <c r="J72" i="8"/>
  <c r="K72" i="8"/>
  <c r="L72" i="8"/>
  <c r="M72" i="8"/>
  <c r="N72" i="8"/>
  <c r="O72" i="8"/>
  <c r="P72" i="8"/>
  <c r="Q72" i="8"/>
  <c r="R72" i="8"/>
  <c r="S72" i="8"/>
  <c r="T72" i="8"/>
  <c r="Q71" i="8"/>
  <c r="K71" i="8"/>
  <c r="V61" i="8"/>
  <c r="V62" i="8"/>
  <c r="V51" i="8"/>
  <c r="V50" i="8"/>
  <c r="V39" i="8"/>
  <c r="V40" i="8"/>
  <c r="D35" i="8"/>
  <c r="D46" i="8"/>
  <c r="N70" i="8" l="1"/>
  <c r="V60" i="8"/>
  <c r="M70" i="8"/>
  <c r="I70" i="8"/>
  <c r="E70" i="8"/>
  <c r="J70" i="8"/>
  <c r="L70" i="8"/>
  <c r="H70" i="8"/>
  <c r="D70" i="8"/>
  <c r="V49" i="8"/>
  <c r="V70" i="8" s="1"/>
  <c r="V38" i="8"/>
  <c r="V25" i="9" l="1"/>
  <c r="V23" i="9"/>
  <c r="V24" i="9"/>
  <c r="V22" i="9"/>
  <c r="V20" i="9"/>
  <c r="V18" i="9"/>
  <c r="V19" i="9"/>
  <c r="V17" i="9"/>
  <c r="V11" i="9"/>
  <c r="V12" i="9"/>
  <c r="V10" i="9"/>
  <c r="V6" i="9"/>
  <c r="V7" i="9"/>
  <c r="V5" i="9"/>
  <c r="V8" i="9" s="1"/>
  <c r="E20" i="9"/>
  <c r="F20" i="9"/>
  <c r="G20" i="9"/>
  <c r="H20" i="9"/>
  <c r="I20" i="9"/>
  <c r="J20" i="9"/>
  <c r="K20" i="9"/>
  <c r="L20" i="9"/>
  <c r="M20" i="9"/>
  <c r="N20" i="9"/>
  <c r="O20" i="9"/>
  <c r="P20" i="9"/>
  <c r="Q20" i="9"/>
  <c r="R20" i="9"/>
  <c r="S20" i="9"/>
  <c r="T20" i="9"/>
  <c r="D20" i="9"/>
  <c r="E8" i="9"/>
  <c r="F8" i="9"/>
  <c r="G8" i="9"/>
  <c r="H8" i="9"/>
  <c r="I8" i="9"/>
  <c r="J8" i="9"/>
  <c r="K8" i="9"/>
  <c r="L8" i="9"/>
  <c r="M8" i="9"/>
  <c r="N8" i="9"/>
  <c r="O8" i="9"/>
  <c r="P8" i="9"/>
  <c r="Q8" i="9"/>
  <c r="R8" i="9"/>
  <c r="S8" i="9"/>
  <c r="T8" i="9"/>
  <c r="D8" i="9"/>
  <c r="C11" i="8" l="1"/>
  <c r="V55" i="8"/>
  <c r="V56" i="8"/>
  <c r="V58" i="8"/>
  <c r="V59" i="8"/>
  <c r="V33" i="8"/>
  <c r="V34" i="8"/>
  <c r="V36" i="8"/>
  <c r="V37" i="8"/>
  <c r="V45" i="8"/>
  <c r="V47" i="8"/>
  <c r="V48" i="8"/>
  <c r="V44" i="8"/>
  <c r="D65" i="8"/>
  <c r="V5" i="6"/>
  <c r="V6" i="6"/>
  <c r="V4" i="6"/>
  <c r="V13" i="7"/>
  <c r="V12" i="7"/>
  <c r="V15" i="7" s="1"/>
  <c r="V5" i="7"/>
  <c r="V4" i="7"/>
  <c r="V7" i="7" s="1"/>
  <c r="V65" i="8" l="1"/>
  <c r="V69" i="8"/>
  <c r="V66" i="8"/>
  <c r="V68" i="8"/>
  <c r="V6" i="11" l="1"/>
  <c r="V10" i="11" s="1"/>
  <c r="V7" i="11"/>
  <c r="V11" i="11" s="1"/>
  <c r="V5" i="11"/>
  <c r="W17" i="5" l="1"/>
  <c r="W7" i="5"/>
  <c r="W5" i="5"/>
  <c r="W4" i="5"/>
  <c r="W6" i="5"/>
  <c r="W9" i="5"/>
  <c r="W10" i="5"/>
  <c r="W11" i="5"/>
  <c r="W12" i="5"/>
  <c r="W13" i="5"/>
  <c r="W18" i="5"/>
  <c r="O38" i="3"/>
  <c r="O37" i="3"/>
  <c r="O40" i="3"/>
  <c r="E37" i="3" l="1"/>
  <c r="F37" i="3"/>
  <c r="G37" i="3"/>
  <c r="H37" i="3"/>
  <c r="I37" i="3"/>
  <c r="J37" i="3"/>
  <c r="K37" i="3"/>
  <c r="L37" i="3"/>
  <c r="M37" i="3"/>
  <c r="N37" i="3"/>
  <c r="P37" i="3"/>
  <c r="Q37" i="3"/>
  <c r="R37" i="3"/>
  <c r="S37" i="3"/>
  <c r="T37" i="3"/>
  <c r="E38" i="3"/>
  <c r="F38" i="3"/>
  <c r="G38" i="3"/>
  <c r="H38" i="3"/>
  <c r="I38" i="3"/>
  <c r="J38" i="3"/>
  <c r="K38" i="3"/>
  <c r="L38" i="3"/>
  <c r="M38" i="3"/>
  <c r="N38" i="3"/>
  <c r="P38" i="3"/>
  <c r="Q38" i="3"/>
  <c r="R38" i="3"/>
  <c r="S38" i="3"/>
  <c r="T38" i="3"/>
  <c r="D38" i="3"/>
  <c r="D37" i="3"/>
  <c r="B5" i="1"/>
  <c r="F40" i="3" l="1"/>
  <c r="C5" i="1" l="1"/>
  <c r="D5" i="1"/>
  <c r="F5" i="1"/>
  <c r="H5" i="1"/>
  <c r="V11" i="12" l="1"/>
  <c r="V12" i="12"/>
  <c r="V13" i="12"/>
  <c r="V14" i="12"/>
  <c r="V15" i="12"/>
  <c r="V16" i="12"/>
  <c r="V5" i="12"/>
  <c r="V4" i="12"/>
  <c r="H21" i="1" l="1"/>
  <c r="H20" i="1"/>
  <c r="H19" i="1"/>
  <c r="H18" i="1"/>
  <c r="H17" i="1"/>
  <c r="H15" i="1"/>
  <c r="H14" i="1"/>
  <c r="H13" i="1"/>
  <c r="H12" i="1"/>
  <c r="H11" i="1"/>
  <c r="H10" i="1"/>
  <c r="H9" i="1"/>
  <c r="H8" i="1"/>
  <c r="H7" i="1"/>
  <c r="H6" i="1"/>
  <c r="E16" i="2"/>
  <c r="F16" i="2"/>
  <c r="G16" i="2"/>
  <c r="H16" i="2"/>
  <c r="I16" i="2"/>
  <c r="J16" i="2"/>
  <c r="K16" i="2"/>
  <c r="L16" i="2"/>
  <c r="M16" i="2"/>
  <c r="N16" i="2"/>
  <c r="O16" i="2"/>
  <c r="P16" i="2"/>
  <c r="Q16" i="2"/>
  <c r="R16" i="2"/>
  <c r="S16" i="2"/>
  <c r="T16" i="2"/>
  <c r="E17" i="2"/>
  <c r="G17" i="2"/>
  <c r="H17" i="2"/>
  <c r="I17" i="2"/>
  <c r="J17" i="2"/>
  <c r="K17" i="2"/>
  <c r="L17" i="2"/>
  <c r="M17" i="2"/>
  <c r="N17" i="2"/>
  <c r="O17" i="2"/>
  <c r="P17" i="2"/>
  <c r="Q17" i="2"/>
  <c r="R17" i="2"/>
  <c r="S17" i="2"/>
  <c r="T17" i="2"/>
  <c r="D17" i="2"/>
  <c r="D16" i="2"/>
  <c r="F21" i="1" l="1"/>
  <c r="F20" i="1"/>
  <c r="F19" i="1"/>
  <c r="F18" i="1"/>
  <c r="F17" i="1"/>
  <c r="F16" i="1"/>
  <c r="F15" i="1"/>
  <c r="F14" i="1"/>
  <c r="F13" i="1"/>
  <c r="F12" i="1"/>
  <c r="F11" i="1"/>
  <c r="F10" i="1"/>
  <c r="F9" i="1"/>
  <c r="F8" i="1"/>
  <c r="F7" i="1"/>
  <c r="F6" i="1"/>
  <c r="C5" i="8"/>
  <c r="C6" i="8"/>
  <c r="C7" i="8"/>
  <c r="C8" i="8"/>
  <c r="C9" i="8"/>
  <c r="A4" i="8"/>
  <c r="E65" i="8"/>
  <c r="E5" i="8" s="1"/>
  <c r="F65" i="8"/>
  <c r="F5" i="8" s="1"/>
  <c r="G65" i="8"/>
  <c r="G5" i="8" s="1"/>
  <c r="H65" i="8"/>
  <c r="H5" i="8" s="1"/>
  <c r="I65" i="8"/>
  <c r="I5" i="8" s="1"/>
  <c r="J65" i="8"/>
  <c r="J5" i="8" s="1"/>
  <c r="K65" i="8"/>
  <c r="K5" i="8" s="1"/>
  <c r="L65" i="8"/>
  <c r="L5" i="8" s="1"/>
  <c r="M65" i="8"/>
  <c r="M5" i="8" s="1"/>
  <c r="N65" i="8"/>
  <c r="N5" i="8" s="1"/>
  <c r="O65" i="8"/>
  <c r="O5" i="8" s="1"/>
  <c r="P65" i="8"/>
  <c r="P5" i="8" s="1"/>
  <c r="Q65" i="8"/>
  <c r="Q5" i="8" s="1"/>
  <c r="R65" i="8"/>
  <c r="R5" i="8" s="1"/>
  <c r="S65" i="8"/>
  <c r="S5" i="8" s="1"/>
  <c r="T65" i="8"/>
  <c r="T5" i="8" s="1"/>
  <c r="E66" i="8"/>
  <c r="E6" i="8" s="1"/>
  <c r="F66" i="8"/>
  <c r="F6" i="8" s="1"/>
  <c r="G66" i="8"/>
  <c r="G6" i="8" s="1"/>
  <c r="H66" i="8"/>
  <c r="H6" i="8" s="1"/>
  <c r="I66" i="8"/>
  <c r="I6" i="8" s="1"/>
  <c r="J66" i="8"/>
  <c r="J6" i="8" s="1"/>
  <c r="K66" i="8"/>
  <c r="K6" i="8" s="1"/>
  <c r="L66" i="8"/>
  <c r="L6" i="8" s="1"/>
  <c r="M66" i="8"/>
  <c r="M6" i="8" s="1"/>
  <c r="N66" i="8"/>
  <c r="N6" i="8" s="1"/>
  <c r="O66" i="8"/>
  <c r="O6" i="8" s="1"/>
  <c r="P66" i="8"/>
  <c r="P6" i="8" s="1"/>
  <c r="Q66" i="8"/>
  <c r="Q6" i="8" s="1"/>
  <c r="R66" i="8"/>
  <c r="R6" i="8" s="1"/>
  <c r="S66" i="8"/>
  <c r="S6" i="8" s="1"/>
  <c r="T66" i="8"/>
  <c r="T6" i="8" s="1"/>
  <c r="E68" i="8"/>
  <c r="E8" i="8" s="1"/>
  <c r="F68" i="8"/>
  <c r="F8" i="8" s="1"/>
  <c r="G68" i="8"/>
  <c r="G8" i="8" s="1"/>
  <c r="H68" i="8"/>
  <c r="H8" i="8" s="1"/>
  <c r="I68" i="8"/>
  <c r="I8" i="8" s="1"/>
  <c r="J68" i="8"/>
  <c r="J8" i="8" s="1"/>
  <c r="K68" i="8"/>
  <c r="K8" i="8" s="1"/>
  <c r="L68" i="8"/>
  <c r="L8" i="8" s="1"/>
  <c r="M68" i="8"/>
  <c r="M8" i="8" s="1"/>
  <c r="N68" i="8"/>
  <c r="N8" i="8" s="1"/>
  <c r="E69" i="8"/>
  <c r="E9" i="8" s="1"/>
  <c r="F69" i="8"/>
  <c r="F9" i="8" s="1"/>
  <c r="G69" i="8"/>
  <c r="G9" i="8" s="1"/>
  <c r="H69" i="8"/>
  <c r="H9" i="8" s="1"/>
  <c r="I69" i="8"/>
  <c r="I9" i="8" s="1"/>
  <c r="J69" i="8"/>
  <c r="J9" i="8" s="1"/>
  <c r="K69" i="8"/>
  <c r="K9" i="8" s="1"/>
  <c r="L69" i="8"/>
  <c r="L9" i="8" s="1"/>
  <c r="M69" i="8"/>
  <c r="M9" i="8" s="1"/>
  <c r="N69" i="8"/>
  <c r="N9" i="8" s="1"/>
  <c r="D66" i="8"/>
  <c r="D6" i="8" s="1"/>
  <c r="D68" i="8"/>
  <c r="D8" i="8" s="1"/>
  <c r="D69" i="8"/>
  <c r="D9" i="8" s="1"/>
  <c r="D5" i="8"/>
  <c r="E57" i="8"/>
  <c r="F57" i="8"/>
  <c r="G57" i="8"/>
  <c r="H57" i="8"/>
  <c r="I57" i="8"/>
  <c r="J57" i="8"/>
  <c r="K57" i="8"/>
  <c r="L57" i="8"/>
  <c r="M57" i="8"/>
  <c r="N57" i="8"/>
  <c r="O57" i="8"/>
  <c r="P57" i="8"/>
  <c r="Q57" i="8"/>
  <c r="R57" i="8"/>
  <c r="S57" i="8"/>
  <c r="T57" i="8"/>
  <c r="D57" i="8"/>
  <c r="E35" i="8"/>
  <c r="F35" i="8"/>
  <c r="G35" i="8"/>
  <c r="H35" i="8"/>
  <c r="I35" i="8"/>
  <c r="J35" i="8"/>
  <c r="K35" i="8"/>
  <c r="L35" i="8"/>
  <c r="M35" i="8"/>
  <c r="N35" i="8"/>
  <c r="O35" i="8"/>
  <c r="P35" i="8"/>
  <c r="Q35" i="8"/>
  <c r="R35" i="8"/>
  <c r="S35" i="8"/>
  <c r="T35" i="8"/>
  <c r="E46" i="8"/>
  <c r="F46" i="8"/>
  <c r="G46" i="8"/>
  <c r="H46" i="8"/>
  <c r="I46" i="8"/>
  <c r="J46" i="8"/>
  <c r="K46" i="8"/>
  <c r="L46" i="8"/>
  <c r="M46" i="8"/>
  <c r="N46" i="8"/>
  <c r="O46" i="8"/>
  <c r="P46" i="8"/>
  <c r="Q46" i="8"/>
  <c r="R46" i="8"/>
  <c r="S46" i="8"/>
  <c r="T46" i="8"/>
  <c r="V13" i="9" l="1"/>
  <c r="V35" i="8"/>
  <c r="V57" i="8"/>
  <c r="V46" i="8"/>
  <c r="N67" i="8"/>
  <c r="N7" i="8" s="1"/>
  <c r="J67" i="8"/>
  <c r="J7" i="8" s="1"/>
  <c r="D67" i="8"/>
  <c r="D7" i="8" s="1"/>
  <c r="S67" i="8"/>
  <c r="S7" i="8" s="1"/>
  <c r="O67" i="8"/>
  <c r="O7" i="8" s="1"/>
  <c r="K67" i="8"/>
  <c r="K7" i="8" s="1"/>
  <c r="G67" i="8"/>
  <c r="G7" i="8" s="1"/>
  <c r="R67" i="8"/>
  <c r="R7" i="8" s="1"/>
  <c r="F67" i="8"/>
  <c r="F7" i="8" s="1"/>
  <c r="Q67" i="8"/>
  <c r="Q7" i="8" s="1"/>
  <c r="E67" i="8"/>
  <c r="E7" i="8" s="1"/>
  <c r="M67" i="8"/>
  <c r="M7" i="8" s="1"/>
  <c r="I67" i="8"/>
  <c r="I7" i="8" s="1"/>
  <c r="T67" i="8"/>
  <c r="T7" i="8" s="1"/>
  <c r="P67" i="8"/>
  <c r="P7" i="8" s="1"/>
  <c r="L67" i="8"/>
  <c r="L7" i="8" s="1"/>
  <c r="H67" i="8"/>
  <c r="H7" i="8" s="1"/>
  <c r="D21" i="1" l="1"/>
  <c r="D20" i="1"/>
  <c r="D19" i="1"/>
  <c r="D18" i="1"/>
  <c r="D17" i="1"/>
  <c r="D16" i="1"/>
  <c r="D15" i="1"/>
  <c r="D14" i="1"/>
  <c r="D13" i="1"/>
  <c r="D12" i="1"/>
  <c r="D11" i="1"/>
  <c r="D10" i="1"/>
  <c r="D9" i="1"/>
  <c r="D8" i="1"/>
  <c r="D7" i="1"/>
  <c r="D6" i="1"/>
  <c r="C21" i="1"/>
  <c r="C20" i="1"/>
  <c r="C19" i="1"/>
  <c r="C18" i="1"/>
  <c r="C17" i="1"/>
  <c r="C16" i="1"/>
  <c r="C15" i="1"/>
  <c r="C14" i="1"/>
  <c r="C13" i="1"/>
  <c r="C12" i="1"/>
  <c r="C11" i="1"/>
  <c r="C10" i="1"/>
  <c r="C9" i="1"/>
  <c r="C8" i="1"/>
  <c r="C7" i="1"/>
  <c r="C6" i="1"/>
  <c r="B21" i="1" l="1"/>
  <c r="B20" i="1"/>
  <c r="B19" i="1"/>
  <c r="B18" i="1"/>
  <c r="B17" i="1"/>
  <c r="B16" i="1"/>
  <c r="B15" i="1"/>
  <c r="B14" i="1"/>
  <c r="B13" i="1"/>
  <c r="B12" i="1"/>
  <c r="B11" i="1"/>
  <c r="B10" i="1"/>
  <c r="B9" i="1"/>
  <c r="B8" i="1"/>
  <c r="B7" i="1"/>
  <c r="B6" i="1"/>
  <c r="E14" i="5"/>
  <c r="F14" i="5"/>
  <c r="G14" i="5"/>
  <c r="H14" i="5"/>
  <c r="I14" i="5"/>
  <c r="J14" i="5"/>
  <c r="K14" i="5"/>
  <c r="L14" i="5"/>
  <c r="M14" i="5"/>
  <c r="N14" i="5"/>
  <c r="O14" i="5"/>
  <c r="P14" i="5"/>
  <c r="Q14" i="5"/>
  <c r="R14" i="5"/>
  <c r="S14" i="5"/>
  <c r="T14" i="5"/>
  <c r="D14" i="5"/>
  <c r="W14" i="5" l="1"/>
  <c r="E40" i="3"/>
  <c r="G40" i="3"/>
  <c r="H40" i="3"/>
  <c r="I40" i="3"/>
  <c r="J40" i="3"/>
  <c r="K40" i="3"/>
  <c r="L40" i="3"/>
  <c r="M40" i="3"/>
  <c r="N40" i="3"/>
  <c r="P40" i="3"/>
  <c r="Q40" i="3"/>
  <c r="R40" i="3"/>
  <c r="S40" i="3"/>
  <c r="T40" i="3"/>
  <c r="D40" i="3"/>
  <c r="V28" i="3"/>
  <c r="W6" i="3" s="1"/>
  <c r="V29" i="3"/>
  <c r="V30" i="3"/>
  <c r="V31" i="3"/>
  <c r="W9" i="3" s="1"/>
  <c r="V32" i="3"/>
  <c r="W10" i="3" s="1"/>
  <c r="V27" i="3"/>
  <c r="W8" i="3" l="1"/>
  <c r="V38" i="3"/>
  <c r="W16" i="3" s="1"/>
  <c r="W7" i="3"/>
  <c r="V39" i="3"/>
  <c r="V37" i="3"/>
  <c r="W15" i="3" s="1"/>
  <c r="V35" i="3"/>
  <c r="W13" i="3"/>
  <c r="W5" i="3"/>
  <c r="V36" i="3"/>
  <c r="W14" i="3" s="1"/>
  <c r="V10" i="3"/>
  <c r="V6" i="3"/>
  <c r="V7" i="3"/>
  <c r="V8" i="3"/>
  <c r="V9" i="3"/>
  <c r="V5" i="3"/>
  <c r="D18" i="3"/>
  <c r="E18" i="3"/>
  <c r="F18" i="3"/>
  <c r="G18" i="3"/>
  <c r="H18" i="3"/>
  <c r="I18" i="3"/>
  <c r="J18" i="3"/>
  <c r="K18" i="3"/>
  <c r="L18" i="3"/>
  <c r="M18" i="3"/>
  <c r="N18" i="3"/>
  <c r="O18" i="3"/>
  <c r="P18" i="3"/>
  <c r="Q18" i="3"/>
  <c r="R18" i="3"/>
  <c r="S18" i="3"/>
  <c r="T18" i="3"/>
  <c r="E15" i="3"/>
  <c r="F15" i="3"/>
  <c r="G15" i="3"/>
  <c r="H15" i="3"/>
  <c r="I15" i="3"/>
  <c r="J15" i="3"/>
  <c r="K15" i="3"/>
  <c r="L15" i="3"/>
  <c r="M15" i="3"/>
  <c r="N15" i="3"/>
  <c r="O15" i="3"/>
  <c r="P15" i="3"/>
  <c r="Q15" i="3"/>
  <c r="R15" i="3"/>
  <c r="S15" i="3"/>
  <c r="T15" i="3"/>
  <c r="E16" i="3"/>
  <c r="F16" i="3"/>
  <c r="G16" i="3"/>
  <c r="H16" i="3"/>
  <c r="I16" i="3"/>
  <c r="J16" i="3"/>
  <c r="K16" i="3"/>
  <c r="L16" i="3"/>
  <c r="M16" i="3"/>
  <c r="N16" i="3"/>
  <c r="O16" i="3"/>
  <c r="P16" i="3"/>
  <c r="Q16" i="3"/>
  <c r="R16" i="3"/>
  <c r="S16" i="3"/>
  <c r="T16" i="3"/>
  <c r="D16" i="3"/>
  <c r="D15" i="3"/>
  <c r="V13" i="3" l="1"/>
  <c r="V14" i="3"/>
  <c r="D42" i="3"/>
  <c r="E42" i="3" s="1"/>
  <c r="F42" i="3" s="1"/>
  <c r="G42" i="3" s="1"/>
  <c r="H42" i="3" s="1"/>
  <c r="I42" i="3" s="1"/>
  <c r="J42" i="3" s="1"/>
  <c r="K42" i="3" s="1"/>
  <c r="L42" i="3" s="1"/>
  <c r="M42" i="3" s="1"/>
  <c r="N42" i="3" s="1"/>
  <c r="O42" i="3" s="1"/>
  <c r="P42" i="3" s="1"/>
  <c r="Q42" i="3" s="1"/>
  <c r="R42" i="3" s="1"/>
  <c r="S42" i="3" s="1"/>
  <c r="T42" i="3" s="1"/>
  <c r="W17" i="3"/>
  <c r="V15" i="3"/>
  <c r="V40" i="3"/>
  <c r="W18" i="3" s="1"/>
  <c r="V16" i="3"/>
  <c r="V17" i="3"/>
  <c r="D20" i="3" s="1"/>
  <c r="E20" i="3" s="1"/>
  <c r="F20" i="3" s="1"/>
  <c r="G20" i="3" s="1"/>
  <c r="H20" i="3" s="1"/>
  <c r="I20" i="3" s="1"/>
  <c r="J20" i="3" s="1"/>
  <c r="K20" i="3" s="1"/>
  <c r="L20" i="3" s="1"/>
  <c r="M20" i="3" s="1"/>
  <c r="N20" i="3" s="1"/>
  <c r="O20" i="3" s="1"/>
  <c r="P20" i="3" s="1"/>
  <c r="Q20" i="3" s="1"/>
  <c r="R20" i="3" s="1"/>
  <c r="S20" i="3" s="1"/>
  <c r="T20" i="3" s="1"/>
  <c r="V18" i="3" l="1"/>
</calcChain>
</file>

<file path=xl/sharedStrings.xml><?xml version="1.0" encoding="utf-8"?>
<sst xmlns="http://schemas.openxmlformats.org/spreadsheetml/2006/main" count="1076" uniqueCount="379">
  <si>
    <t>Monitoring Financial Resilience Report 2021-22</t>
  </si>
  <si>
    <t>Key metrics – at 31 March 2022</t>
  </si>
  <si>
    <t>Company (alphabetical)</t>
  </si>
  <si>
    <t>Regulatory Gearing</t>
  </si>
  <si>
    <t>Funds From Operations / Net Debt</t>
  </si>
  <si>
    <t>Adjusted Interest Cover Ratio</t>
  </si>
  <si>
    <t>Return on Regulated Equity (notional structure)</t>
  </si>
  <si>
    <t xml:space="preserve">Dividend Yield </t>
  </si>
  <si>
    <t>Interest Rate Swaps as a % of RCV</t>
  </si>
  <si>
    <t>Lowest monitored credit rating and outlook</t>
  </si>
  <si>
    <t>Affinity</t>
  </si>
  <si>
    <t>Anglian</t>
  </si>
  <si>
    <t>Bristol</t>
  </si>
  <si>
    <t>Dŵr Cymru</t>
  </si>
  <si>
    <t>Hafren</t>
  </si>
  <si>
    <t>Northumbrian</t>
  </si>
  <si>
    <t>Portsmouth</t>
  </si>
  <si>
    <t>SES Water</t>
  </si>
  <si>
    <t>Severn Trent</t>
  </si>
  <si>
    <t>South East</t>
  </si>
  <si>
    <t>South Staffs</t>
  </si>
  <si>
    <t>South West</t>
  </si>
  <si>
    <t>-</t>
  </si>
  <si>
    <t>Southern</t>
  </si>
  <si>
    <t>Thames</t>
  </si>
  <si>
    <t>United Utilities</t>
  </si>
  <si>
    <t>Wessex</t>
  </si>
  <si>
    <t>Yorkshire</t>
  </si>
  <si>
    <t>Bazalgette Tunnel Limited (Tideway), the infrastructure provider responsible for the delivery of the Thames Tideway Tunnel project, is not included in the Dashboard as its activities and the way in which it is regulated differs to the rest of the industry.</t>
  </si>
  <si>
    <t>Reference</t>
  </si>
  <si>
    <t>RAG-4.10-–-Guideline-for-the-table-definitions-in-the-annual-performance-report.pdf (ofwat.gov.uk)</t>
  </si>
  <si>
    <t>2021-22 annual performance report tables (excluding tables 3A-3I), Excel template - March 2022 - Ofwat</t>
  </si>
  <si>
    <t xml:space="preserve">Severn Trent </t>
  </si>
  <si>
    <t>Tideway</t>
  </si>
  <si>
    <t>4H.9</t>
  </si>
  <si>
    <t>B0203FMCRF</t>
  </si>
  <si>
    <t>Financial indicators - Credit rating - Fitch</t>
  </si>
  <si>
    <t>A- Stable</t>
  </si>
  <si>
    <t>A Stable</t>
  </si>
  <si>
    <t>BBB+ Negative</t>
  </si>
  <si>
    <t>BBB+ Stable</t>
  </si>
  <si>
    <t>BBB Stable</t>
  </si>
  <si>
    <t>4H.10</t>
  </si>
  <si>
    <t>B0203FMCRM</t>
  </si>
  <si>
    <t>Financial indicators - Credit rating - Moody's</t>
  </si>
  <si>
    <t>A3 Stable</t>
  </si>
  <si>
    <t>Baa1 Stable</t>
  </si>
  <si>
    <t>Baa3 Stable</t>
  </si>
  <si>
    <t>Baa2 Stable</t>
  </si>
  <si>
    <t>Baa2 Positive</t>
  </si>
  <si>
    <t>4H.11</t>
  </si>
  <si>
    <t>B0203FMCRS</t>
  </si>
  <si>
    <t>Financial indicators - Credit rating - Standard and Poor's</t>
  </si>
  <si>
    <t>BBB+ Watch Negative</t>
  </si>
  <si>
    <t>BBB Negative</t>
  </si>
  <si>
    <t>31 March 2022 Lowest rating, followed by outlook</t>
  </si>
  <si>
    <t>A3/A- Stable</t>
  </si>
  <si>
    <t>Baa1/BBB+ Stable</t>
  </si>
  <si>
    <t>Baa2/BBB Stable</t>
  </si>
  <si>
    <t>31 March 2021 Lowest rating, followed by outlook</t>
  </si>
  <si>
    <t>BBB+ Credit Watch Negative</t>
  </si>
  <si>
    <t>Baa2 Negative</t>
  </si>
  <si>
    <t>Baa1 Negative</t>
  </si>
  <si>
    <t>Rating not monitored for licence purposes</t>
  </si>
  <si>
    <t>Notches above minimum for investment grade</t>
  </si>
  <si>
    <t>Minimum for investment grade</t>
  </si>
  <si>
    <t>Notches for graph</t>
  </si>
  <si>
    <t>Yorkshire, Moody's Class A issue rating monitored post 31 March 2022</t>
  </si>
  <si>
    <t xml:space="preserve">Hafren’s dispensation for maintaining a separate credit rating expired on 31 March 2022 </t>
  </si>
  <si>
    <t>South West’s dispensation is to be removed such that the company will be required to have a credit rating from April 2025</t>
  </si>
  <si>
    <t>Company</t>
  </si>
  <si>
    <t>Rating Agency</t>
  </si>
  <si>
    <t>Credit Rating at 31 March 2022</t>
  </si>
  <si>
    <t>Revised Rating/Outlook</t>
  </si>
  <si>
    <t>Lowest monitored credit rating change?</t>
  </si>
  <si>
    <t>S&amp;P</t>
  </si>
  <si>
    <t xml:space="preserve">BBB+, negative </t>
  </si>
  <si>
    <t>BBB, stable</t>
  </si>
  <si>
    <t>Yes, 1 notch downgrade</t>
  </si>
  <si>
    <t xml:space="preserve">BBB+, stable </t>
  </si>
  <si>
    <t>BBB+, negative</t>
  </si>
  <si>
    <t>No</t>
  </si>
  <si>
    <t>BBB+, watch negative</t>
  </si>
  <si>
    <t>A-, stable</t>
  </si>
  <si>
    <t>A-, negative</t>
  </si>
  <si>
    <t>Yes, outlook</t>
  </si>
  <si>
    <t xml:space="preserve">BBB, stable </t>
  </si>
  <si>
    <t>BBB, negative</t>
  </si>
  <si>
    <t>A- stable</t>
  </si>
  <si>
    <t>A- negative</t>
  </si>
  <si>
    <t>Borrowings, £m</t>
  </si>
  <si>
    <t>Total 31 March 2022</t>
  </si>
  <si>
    <t>Total 31 March 2021</t>
  </si>
  <si>
    <t>1E.1</t>
  </si>
  <si>
    <t>BO5332FX</t>
  </si>
  <si>
    <t>Borrowings (excluding preference shares) - Fixed rate</t>
  </si>
  <si>
    <t>BO5332FR</t>
  </si>
  <si>
    <t>Borrowings (excluding preference shares) - Floating rate</t>
  </si>
  <si>
    <t>BO5332ILR</t>
  </si>
  <si>
    <t>Borrowings (excluding preference shares) - Index linked - RPI</t>
  </si>
  <si>
    <t>BO5332ILC</t>
  </si>
  <si>
    <t>Borrowings (excluding preference shares) - Index linked - CPI/CPIH</t>
  </si>
  <si>
    <t>1E.2</t>
  </si>
  <si>
    <t>BB1300ND</t>
  </si>
  <si>
    <t xml:space="preserve">Preference share capital </t>
  </si>
  <si>
    <t>1E.3</t>
  </si>
  <si>
    <t>BO5348T</t>
  </si>
  <si>
    <t>Total borrowings</t>
  </si>
  <si>
    <t>Proportion of debt, %</t>
  </si>
  <si>
    <t>Proportion of borrowings which are</t>
  </si>
  <si>
    <t>Weighted Average</t>
  </si>
  <si>
    <t>4H.21</t>
  </si>
  <si>
    <t>CR1058</t>
  </si>
  <si>
    <t xml:space="preserve">Fixed rate </t>
  </si>
  <si>
    <t>4H.22</t>
  </si>
  <si>
    <t>CR1059</t>
  </si>
  <si>
    <t>Floating rate</t>
  </si>
  <si>
    <t>Index linked - RPI</t>
  </si>
  <si>
    <t>Index linked - CPI/CPIH</t>
  </si>
  <si>
    <t>4H.23</t>
  </si>
  <si>
    <t>CR1060</t>
  </si>
  <si>
    <t>Proportion of borrowings which are index linked - Metric</t>
  </si>
  <si>
    <t>Total</t>
  </si>
  <si>
    <t>Index linked-weighted average (53.9%)</t>
  </si>
  <si>
    <t>Interest rate risk profile - Borrowings (excluding preference shares) - Index linked - RPI</t>
  </si>
  <si>
    <t>Interest rate risk profile - Borrowings (excluding preference shares) - Index linked - CPI/CPIH</t>
  </si>
  <si>
    <t>Index linked-weighted average (52.3%)</t>
  </si>
  <si>
    <t>2020-21 Restatement/Representation: Yorkshire and South Staffs</t>
  </si>
  <si>
    <t>Total (excl. Tideway)</t>
  </si>
  <si>
    <t>1E.4</t>
  </si>
  <si>
    <t>FT01690</t>
  </si>
  <si>
    <t>Cash</t>
  </si>
  <si>
    <t>1E.5</t>
  </si>
  <si>
    <t>PP0021</t>
  </si>
  <si>
    <t>Short term deposits</t>
  </si>
  <si>
    <t>1E.6/4H.1</t>
  </si>
  <si>
    <t>BO4075</t>
  </si>
  <si>
    <t>Total net debt, £m</t>
  </si>
  <si>
    <t>4C.31</t>
  </si>
  <si>
    <t>B0164RCVWR</t>
  </si>
  <si>
    <t>RCV - RCV determined at FD at 31 March - Price control period to date - Water resources</t>
  </si>
  <si>
    <t>B0164RCCWNP</t>
  </si>
  <si>
    <t>RCV - RCV determined at FD at 31 March - Price control period to date - Water network plus</t>
  </si>
  <si>
    <t>B0164RCCWWNP</t>
  </si>
  <si>
    <t>RCV - RCV determined at FD at 31 March - Price control period to date - Wastewater network plus</t>
  </si>
  <si>
    <t>B0164RCCBIO</t>
  </si>
  <si>
    <t>RCV - RCV determined at FD at 31 March - Price control period to date - Bioresources</t>
  </si>
  <si>
    <t>RCT00586TTT</t>
  </si>
  <si>
    <t>RCV determined at FD at 31 March - TTT</t>
  </si>
  <si>
    <t>Total RCV, £m</t>
  </si>
  <si>
    <t>Regulatory Gearing, %</t>
  </si>
  <si>
    <t>4H.3/1E.7</t>
  </si>
  <si>
    <t>FI00300</t>
  </si>
  <si>
    <t>4H.3/1E.8</t>
  </si>
  <si>
    <t>FI00301</t>
  </si>
  <si>
    <t>PR19 Notional Gearing</t>
  </si>
  <si>
    <t>2020-21 Restatement/Representation: South Staffs</t>
  </si>
  <si>
    <t>As Tideway was not part of the 2019 Periodic Review process, it does not have an RCV determined at the Final Determinations. Therefore, the gearing is based on the RCV at 31 March 2022. Tideway’s shareholder loans are included within the debt figure used to calculate gearing.</t>
  </si>
  <si>
    <t>Borrowings and interest cost</t>
  </si>
  <si>
    <t>BO5332A</t>
  </si>
  <si>
    <t>Borrowings (excl. preference shares)</t>
  </si>
  <si>
    <t>1E.9</t>
  </si>
  <si>
    <t>BO160TLI</t>
  </si>
  <si>
    <t>Totals for all instruments for full year equivalent nominal interest cost</t>
  </si>
  <si>
    <t>1E.10</t>
  </si>
  <si>
    <t>BO165TLI</t>
  </si>
  <si>
    <t>Totals for all instruments for full year equivalent cash interest payments</t>
  </si>
  <si>
    <t xml:space="preserve">Indicative weighted average rates </t>
  </si>
  <si>
    <t>1E.11</t>
  </si>
  <si>
    <t>FI00500</t>
  </si>
  <si>
    <t>Nominal interest rate</t>
  </si>
  <si>
    <t>1E.12</t>
  </si>
  <si>
    <t>FI00510</t>
  </si>
  <si>
    <t>Cash interest rate</t>
  </si>
  <si>
    <t>APR 2021-22, Table 1E, interest cost and rates revised and resubmitted; Dŵr Cymru, South West, Southern, Wessex, Affinity, South Staffs</t>
  </si>
  <si>
    <t>Bristol rates based on borrowings and interest including preference shares</t>
  </si>
  <si>
    <t>Weighted average years to maturity</t>
  </si>
  <si>
    <t>Simple Average</t>
  </si>
  <si>
    <t>1E.14</t>
  </si>
  <si>
    <t>FI00560</t>
  </si>
  <si>
    <t>APR 2021-22, Table 1E, average years to maturity revised and resubmitted; Dŵr Cymru, Northumbrian and South West</t>
  </si>
  <si>
    <t>Proportion of borrowings, 31 March 2022</t>
  </si>
  <si>
    <t>Due within</t>
  </si>
  <si>
    <t>4H.24</t>
  </si>
  <si>
    <t>CR1061</t>
  </si>
  <si>
    <t xml:space="preserve">1 year or less </t>
  </si>
  <si>
    <t>4H.25</t>
  </si>
  <si>
    <t>CR1062</t>
  </si>
  <si>
    <t>More than 1 year but no more than 2 years</t>
  </si>
  <si>
    <t>4H.26</t>
  </si>
  <si>
    <t>CR1063</t>
  </si>
  <si>
    <t>More than 2 years but no more than 5 years</t>
  </si>
  <si>
    <t>4H.27</t>
  </si>
  <si>
    <t>CR1064</t>
  </si>
  <si>
    <t>More than 5 years but no more than 20 years</t>
  </si>
  <si>
    <t>4H.28</t>
  </si>
  <si>
    <t>CR1065</t>
  </si>
  <si>
    <t xml:space="preserve">More than 20 years </t>
  </si>
  <si>
    <t>4H.14</t>
  </si>
  <si>
    <t>A14025</t>
  </si>
  <si>
    <t>Funds from operations (FFO) - Metric</t>
  </si>
  <si>
    <t>Total net debt</t>
  </si>
  <si>
    <t>4H.17</t>
  </si>
  <si>
    <t>CR1053</t>
  </si>
  <si>
    <t>FFO/Net Debt - Metric</t>
  </si>
  <si>
    <t>APR 2021-22, Table 4H, FFO and FFO/Net Debt revised and resubmitted; Affinity</t>
  </si>
  <si>
    <t>FFO/Debt - Metric</t>
  </si>
  <si>
    <t>APR 2021-22, Table 4H, FFO and FFO/Net Debt revised and resubmitted; Anglian, Southern and Affinity</t>
  </si>
  <si>
    <t>Information provided by company</t>
  </si>
  <si>
    <t>Interest paid on borrowings</t>
  </si>
  <si>
    <t>Information provided by Ofwat</t>
  </si>
  <si>
    <t>RCV run off</t>
  </si>
  <si>
    <t>4H.16</t>
  </si>
  <si>
    <t>CR1052</t>
  </si>
  <si>
    <t>Adjusted interest cover (cash) - Metric</t>
  </si>
  <si>
    <t>South West applied a different RCV run-off to that provided by Ofwat. Applying the RCV run-off as provided by Ofwat would reduce AICR at 31 March 2022 to 2.12</t>
  </si>
  <si>
    <t>APR 2021-22, Table 4H, ICR and AICR revised and resubmitted; Severn Trent, Affinity and South Staffs</t>
  </si>
  <si>
    <t>APR 2021-22, Table 4H, ICR and AICR revised and resubmitted; Anglian, Southern and Affinity</t>
  </si>
  <si>
    <t>NA</t>
  </si>
  <si>
    <t>Revenue Recognised, £m</t>
  </si>
  <si>
    <t>2M.3</t>
  </si>
  <si>
    <t>B0108TRWR</t>
  </si>
  <si>
    <t>Water Resources</t>
  </si>
  <si>
    <t>B0108TRWNP</t>
  </si>
  <si>
    <t>Water Network+</t>
  </si>
  <si>
    <t>Calc</t>
  </si>
  <si>
    <t xml:space="preserve">Wholesale Water </t>
  </si>
  <si>
    <t>B0108TRWWP</t>
  </si>
  <si>
    <t>Wastewater Network+</t>
  </si>
  <si>
    <t>B0108TRBIO</t>
  </si>
  <si>
    <t>Bioresources</t>
  </si>
  <si>
    <t xml:space="preserve">Wholesale Wastewater </t>
  </si>
  <si>
    <t>B0108TRAPC</t>
  </si>
  <si>
    <t>Additional Price Control</t>
  </si>
  <si>
    <t>B0108TRTOT</t>
  </si>
  <si>
    <t>Total revenue governed by wholesale price control</t>
  </si>
  <si>
    <t>Revenue Cap, £m</t>
  </si>
  <si>
    <t>2M.8</t>
  </si>
  <si>
    <t>B0113RCWR</t>
  </si>
  <si>
    <t>B0113RCWNP</t>
  </si>
  <si>
    <t>B0113RCWWP</t>
  </si>
  <si>
    <t>B0113RCBIO</t>
  </si>
  <si>
    <t>B0113RCAPC</t>
  </si>
  <si>
    <t>B0113RCTOT</t>
  </si>
  <si>
    <t>Revenue cap</t>
  </si>
  <si>
    <t>Revenue Imbalance, £m</t>
  </si>
  <si>
    <t>2M.11</t>
  </si>
  <si>
    <t>B0116RIWR</t>
  </si>
  <si>
    <t>B0116RIWNP</t>
  </si>
  <si>
    <t>B0116RIWWP</t>
  </si>
  <si>
    <t>B0116RIBIO</t>
  </si>
  <si>
    <t>B0116RIAPC</t>
  </si>
  <si>
    <t>B0116RITOT</t>
  </si>
  <si>
    <t>Revenue imbalance</t>
  </si>
  <si>
    <t>Revenue Imbalance, %</t>
  </si>
  <si>
    <t>Retail, Revenue Margin, Household</t>
  </si>
  <si>
    <t>2I.20</t>
  </si>
  <si>
    <t>A19004RRH</t>
  </si>
  <si>
    <t>Retail total - Household</t>
  </si>
  <si>
    <t>2C.18</t>
  </si>
  <si>
    <t>B0037TRCH</t>
  </si>
  <si>
    <t>Total retail costs excluding third party and pension deficit repair costs - Household - total</t>
  </si>
  <si>
    <t>2C.19</t>
  </si>
  <si>
    <t>BM9022</t>
  </si>
  <si>
    <t>Third party services (Retail household - accounting separation)</t>
  </si>
  <si>
    <t>Retail margin £M_Household</t>
  </si>
  <si>
    <t>2I.16</t>
  </si>
  <si>
    <t>B0105WTUH</t>
  </si>
  <si>
    <t>Wholesale Total - Household</t>
  </si>
  <si>
    <t>4H.7</t>
  </si>
  <si>
    <t>R5004HH</t>
  </si>
  <si>
    <t xml:space="preserve">Household </t>
  </si>
  <si>
    <t>Retail, Revenue Margin, Non- Household</t>
  </si>
  <si>
    <t>A19004RRNH</t>
  </si>
  <si>
    <t>Retail total - Non-household</t>
  </si>
  <si>
    <t>B0037TRCNH</t>
  </si>
  <si>
    <t>Total retail costs excluding third party and pension deficit repair costs - Non-household - total</t>
  </si>
  <si>
    <t>BM9222</t>
  </si>
  <si>
    <t>Third party services (Retail non-household - accounting separation)</t>
  </si>
  <si>
    <t>Retail margin £M_Non-household</t>
  </si>
  <si>
    <t>B0105WTNH</t>
  </si>
  <si>
    <t>Additional Price Control &amp; Wholesale Total - Non- household</t>
  </si>
  <si>
    <t>4H.8</t>
  </si>
  <si>
    <t>R5004NH</t>
  </si>
  <si>
    <t>Non household</t>
  </si>
  <si>
    <t>Only Dŵr Cymru, Hafren, and South West have a separate business retail (NHH) control.</t>
  </si>
  <si>
    <t>RoRE (return on regulatory equity), Actual returns and notional regulatory equity</t>
  </si>
  <si>
    <t>12 months ended 31 March 2022</t>
  </si>
  <si>
    <t xml:space="preserve">High </t>
  </si>
  <si>
    <t>Low</t>
  </si>
  <si>
    <t>Simple average</t>
  </si>
  <si>
    <t>Base RoRE</t>
  </si>
  <si>
    <t>CR12508ANP</t>
  </si>
  <si>
    <t>Cost of debt</t>
  </si>
  <si>
    <t>CR12509ANP</t>
  </si>
  <si>
    <t>Hedging instruments</t>
  </si>
  <si>
    <t>CR12506ANP</t>
  </si>
  <si>
    <t>Variance in corporation tax</t>
  </si>
  <si>
    <t>CR_GB_12505ANP</t>
  </si>
  <si>
    <t>Gearing benefits sharing</t>
  </si>
  <si>
    <t>Financing adjustments</t>
  </si>
  <si>
    <t>CR12511ANP</t>
  </si>
  <si>
    <t>Totex out / (under) performance</t>
  </si>
  <si>
    <t>CR12512ANP</t>
  </si>
  <si>
    <t>ODI out / (under) performance</t>
  </si>
  <si>
    <t>CR12513ANP</t>
  </si>
  <si>
    <t>Retail out / (under) performance</t>
  </si>
  <si>
    <t>CR_CMEX_12512ANP</t>
  </si>
  <si>
    <t xml:space="preserve">C-Mex out / (under) performance </t>
  </si>
  <si>
    <t>CR_DMEX_12512ANP</t>
  </si>
  <si>
    <t xml:space="preserve">D-Mex out  / (under) performance </t>
  </si>
  <si>
    <t>CR12523ANP</t>
  </si>
  <si>
    <t>Other exceptional items</t>
  </si>
  <si>
    <t>CR12514ANP</t>
  </si>
  <si>
    <t xml:space="preserve">Operational performance total </t>
  </si>
  <si>
    <t>CR_RORE_12516ANP</t>
  </si>
  <si>
    <t>RoRE</t>
  </si>
  <si>
    <t xml:space="preserve">Average 2020-25
</t>
  </si>
  <si>
    <t>CR12508ANPA</t>
  </si>
  <si>
    <t>CR12509ANPA</t>
  </si>
  <si>
    <t>CR12506ANPA</t>
  </si>
  <si>
    <t>CR_GB_12505ANPA</t>
  </si>
  <si>
    <t>CR12511ANPA</t>
  </si>
  <si>
    <t>CR12512ANPA</t>
  </si>
  <si>
    <t>CR12513ANPA</t>
  </si>
  <si>
    <t>CR_CMEX_12512ANPA</t>
  </si>
  <si>
    <t>CR_DMEX_12512ANPA</t>
  </si>
  <si>
    <t>CR12523ANPA</t>
  </si>
  <si>
    <t>CR12514ANPA</t>
  </si>
  <si>
    <t>CR_RORE_12516ANPA</t>
  </si>
  <si>
    <t>2021-22</t>
  </si>
  <si>
    <t>1A.15</t>
  </si>
  <si>
    <t>BO3402</t>
  </si>
  <si>
    <t>Dividends - Total appointed activities</t>
  </si>
  <si>
    <t>4H.4</t>
  </si>
  <si>
    <t>RCT00600</t>
  </si>
  <si>
    <t>Regulated equity - Metric</t>
  </si>
  <si>
    <t>4H.6</t>
  </si>
  <si>
    <t>CR1050</t>
  </si>
  <si>
    <t>Dividend yield - Metric</t>
  </si>
  <si>
    <t>Includes repayment of intercompany loan of £8.1m by Yorkshire.</t>
  </si>
  <si>
    <t>2020-21</t>
  </si>
  <si>
    <t xml:space="preserve">-   </t>
  </si>
  <si>
    <t xml:space="preserve"> -   </t>
  </si>
  <si>
    <t>Repayment of intercompany loan; £8.1m by Yorkshire and £136.0m South East, Weighted Average Dividend Yield excluding South East intercompany loan repayment is 1.5%</t>
  </si>
  <si>
    <t>1A.16</t>
  </si>
  <si>
    <t>BO3354</t>
  </si>
  <si>
    <t>Tax analysis - Current year - Total appointed activities</t>
  </si>
  <si>
    <t>1A.9</t>
  </si>
  <si>
    <t>A10011APP</t>
  </si>
  <si>
    <t>Profit before tax and fair value movements - Total appointed activities</t>
  </si>
  <si>
    <t>4H.18</t>
  </si>
  <si>
    <t>CR1054</t>
  </si>
  <si>
    <t>Effective tax rate</t>
  </si>
  <si>
    <t xml:space="preserve">2020-21 Restatement/Representation: Yorkshire </t>
  </si>
  <si>
    <t>1C</t>
  </si>
  <si>
    <t>A11005/009/015/022</t>
  </si>
  <si>
    <t>Financial instruments, Total £m</t>
  </si>
  <si>
    <t>4I</t>
  </si>
  <si>
    <t>CR2027MM</t>
  </si>
  <si>
    <t>Interest rate swap (sterling), Total, £m - Mark to Market</t>
  </si>
  <si>
    <t>Interest rate swap as a % of RCV</t>
  </si>
  <si>
    <t>Financial instruments</t>
  </si>
  <si>
    <t>Interest rate swap (sterling), Total value - Mark to Market</t>
  </si>
  <si>
    <t>Yorkshire 4I, based on fair value as reported in narrative</t>
  </si>
  <si>
    <t>TABLE</t>
  </si>
  <si>
    <t>Interest Rate Swaps £m at 31 March 2022*</t>
  </si>
  <si>
    <t>% of RCV at 31 March 2022</t>
  </si>
  <si>
    <t>% of RCV at 31 March 2021</t>
  </si>
  <si>
    <t>Severn Trent </t>
  </si>
  <si>
    <t>*Liability/out the money reported in the negative.  Asset/in the money reported in the positive</t>
  </si>
  <si>
    <t>£m</t>
  </si>
  <si>
    <t>1C.6</t>
  </si>
  <si>
    <t>FT01751</t>
  </si>
  <si>
    <t>Retirement benefit assets</t>
  </si>
  <si>
    <t>1C.24</t>
  </si>
  <si>
    <t>A11023</t>
  </si>
  <si>
    <t>Retirement benefit obligations</t>
  </si>
  <si>
    <t>Deficit repair contributions, £m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</si>
</sst>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0.0%"/>
    <numFmt numFmtId="165" formatCode="_-* #,##0.0_-;\-* #,##0.0_-;_-* &quot;-&quot;??_-;_-@_-"/>
    <numFmt numFmtId="166" formatCode="0.0"/>
    <numFmt numFmtId="167" formatCode="#,##0_);\(#,##0\);&quot;-  &quot;;&quot; &quot;@&quot; &quot;"/>
    <numFmt numFmtId="168" formatCode="_-* #,##0.000_-;\-* #,##0.000_-;_-* &quot;-&quot;??_-;_-@_-"/>
    <numFmt numFmtId="169" formatCode="_-* #,##0.0000_-;\-* #,##0.0000_-;_-* &quot;-&quot;??_-;_-@_-"/>
  </numFmts>
  <fonts count="41">
    <font>
      <sz val="11"/>
      <color theme="1"/>
      <name val="Arial"/>
      <family val="2"/>
    </font>
    <font>
      <sz val="11"/>
      <color theme="1"/>
      <name val="Arial"/>
      <family val="2"/>
    </font>
    <font>
      <sz val="11"/>
      <color theme="1"/>
      <name val="Krub SemiBold"/>
    </font>
    <font>
      <sz val="11"/>
      <color theme="1"/>
      <name val="Krub"/>
    </font>
    <font>
      <sz val="10"/>
      <color theme="1"/>
      <name val="Krub SemiBold"/>
    </font>
    <font>
      <sz val="11"/>
      <color indexed="8"/>
      <name val="Calibri"/>
      <family val="2"/>
      <scheme val="minor"/>
    </font>
    <font>
      <sz val="10"/>
      <color theme="1"/>
      <name val="Krub"/>
    </font>
    <font>
      <sz val="10"/>
      <color rgb="FF000000"/>
      <name val="Krub"/>
    </font>
    <font>
      <sz val="8"/>
      <name val="Arial"/>
      <family val="2"/>
    </font>
    <font>
      <sz val="9"/>
      <color theme="1"/>
      <name val="Arial"/>
      <family val="2"/>
    </font>
    <font>
      <sz val="11"/>
      <color theme="1"/>
      <name val="Calibri"/>
      <family val="2"/>
      <scheme val="minor"/>
    </font>
    <font>
      <sz val="10"/>
      <name val="Arial"/>
      <family val="2"/>
    </font>
    <font>
      <sz val="11"/>
      <color rgb="FF003595"/>
      <name val="Krub SemiBold"/>
    </font>
    <font>
      <sz val="11"/>
      <color rgb="FF000000"/>
      <name val="Krub SemiBold"/>
    </font>
    <font>
      <sz val="11"/>
      <color rgb="FF4472C4"/>
      <name val="Krub"/>
    </font>
    <font>
      <sz val="11"/>
      <color rgb="FF000000"/>
      <name val="Krub"/>
    </font>
    <font>
      <i/>
      <sz val="11"/>
      <color theme="1"/>
      <name val="Krub"/>
    </font>
    <font>
      <i/>
      <sz val="11"/>
      <color theme="1"/>
      <name val="Krub SemiBold"/>
    </font>
    <font>
      <i/>
      <sz val="10"/>
      <color rgb="FF000000"/>
      <name val="Krub"/>
    </font>
    <font>
      <b/>
      <sz val="11"/>
      <color theme="1"/>
      <name val="Krub"/>
    </font>
    <font>
      <b/>
      <sz val="10"/>
      <color theme="1"/>
      <name val="Krub"/>
    </font>
    <font>
      <sz val="11"/>
      <color theme="1"/>
      <name val="Calibri"/>
      <family val="2"/>
    </font>
    <font>
      <sz val="10"/>
      <color rgb="FF003595"/>
      <name val="Krub SemiBold"/>
    </font>
    <font>
      <b/>
      <i/>
      <sz val="11"/>
      <color theme="1"/>
      <name val="Krub"/>
    </font>
    <font>
      <sz val="10"/>
      <color theme="1"/>
      <name val="Arial"/>
      <family val="2"/>
    </font>
    <font>
      <sz val="10"/>
      <name val="Krub"/>
    </font>
    <font>
      <sz val="11"/>
      <color rgb="FF003595"/>
      <name val="Krub"/>
    </font>
    <font>
      <i/>
      <sz val="9"/>
      <color theme="1"/>
      <name val="Arial"/>
      <family val="2"/>
    </font>
    <font>
      <sz val="11"/>
      <color rgb="FF000000"/>
      <name val="Krub (Body)"/>
    </font>
    <font>
      <i/>
      <sz val="9"/>
      <color theme="1"/>
      <name val="Krub"/>
    </font>
    <font>
      <sz val="10"/>
      <color rgb="FF003595"/>
      <name val="Krub"/>
    </font>
    <font>
      <i/>
      <sz val="8"/>
      <color theme="1"/>
      <name val="Krub"/>
    </font>
    <font>
      <i/>
      <sz val="11"/>
      <color rgb="FF003595"/>
      <name val="Krub"/>
    </font>
    <font>
      <b/>
      <sz val="11"/>
      <color rgb="FF003595"/>
      <name val="Krub SemiBold"/>
    </font>
    <font>
      <b/>
      <sz val="11"/>
      <color theme="1"/>
      <name val="Krub SemiBold"/>
    </font>
    <font>
      <i/>
      <sz val="11"/>
      <color rgb="FF003595"/>
      <name val="Krub SemiBold"/>
    </font>
    <font>
      <i/>
      <sz val="10"/>
      <color theme="1"/>
      <name val="Krub"/>
    </font>
    <font>
      <i/>
      <sz val="10"/>
      <color theme="1"/>
      <name val="Krub SemiBold"/>
    </font>
    <font>
      <i/>
      <sz val="10"/>
      <color rgb="FF4472C4"/>
      <name val="Krub"/>
    </font>
    <font>
      <i/>
      <sz val="9"/>
      <color rgb="FF000000"/>
      <name val="Krub"/>
    </font>
    <font>
      <u/>
      <sz val="11"/>
      <color theme="10"/>
      <name val="Arial"/>
      <family val="2"/>
    </font>
  </fonts>
  <fills count="8">
    <fill>
      <patternFill patternType="none"/>
    </fill>
    <fill>
      <patternFill patternType="gray125"/>
    </fill>
    <fill>
      <patternFill patternType="solid">
        <fgColor rgb="FFABD0EF"/>
        <bgColor indexed="64"/>
      </patternFill>
    </fill>
    <fill>
      <patternFill patternType="solid">
        <fgColor rgb="FFFFFFFF"/>
        <bgColor indexed="64"/>
      </patternFill>
    </fill>
    <fill>
      <patternFill patternType="solid">
        <fgColor rgb="FFDCECF5"/>
        <bgColor indexed="64"/>
      </patternFill>
    </fill>
    <fill>
      <patternFill patternType="solid">
        <fgColor rgb="FFFE4819"/>
        <bgColor indexed="64"/>
      </patternFill>
    </fill>
    <fill>
      <patternFill patternType="solid">
        <fgColor rgb="FFABD0EF"/>
        <bgColor rgb="FF000000"/>
      </patternFill>
    </fill>
    <fill>
      <patternFill patternType="solid">
        <fgColor theme="5" tint="0.59999389629810485"/>
        <bgColor indexed="64"/>
      </patternFill>
    </fill>
  </fills>
  <borders count="3">
    <border>
      <left/>
      <right/>
      <top/>
      <bottom/>
      <diagonal/>
    </border>
    <border>
      <left style="thin">
        <color rgb="FF003595"/>
      </left>
      <right style="thin">
        <color rgb="FF003595"/>
      </right>
      <top style="thin">
        <color rgb="FF003595"/>
      </top>
      <bottom style="thin">
        <color rgb="FF003595"/>
      </bottom>
      <diagonal/>
    </border>
    <border>
      <left style="thin">
        <color indexed="64"/>
      </left>
      <right style="thin">
        <color indexed="64"/>
      </right>
      <top style="thin">
        <color indexed="64"/>
      </top>
      <bottom style="thin">
        <color indexed="64"/>
      </bottom>
      <diagonal/>
    </border>
  </borders>
  <cellStyleXfs count="21">
    <xf numFmtId="0" fontId="0"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5" fillId="0" borderId="0"/>
    <xf numFmtId="0" fontId="5" fillId="0" borderId="0"/>
    <xf numFmtId="167" fontId="1" fillId="0" borderId="0" applyFont="0" applyFill="0" applyBorder="0" applyProtection="0">
      <alignment vertical="top"/>
    </xf>
    <xf numFmtId="0" fontId="10" fillId="0" borderId="0"/>
    <xf numFmtId="43" fontId="1" fillId="0" borderId="0" applyFont="0" applyFill="0" applyBorder="0" applyAlignment="0" applyProtection="0"/>
    <xf numFmtId="0" fontId="1" fillId="0" borderId="0"/>
    <xf numFmtId="0" fontId="9" fillId="5" borderId="0" applyBorder="0"/>
    <xf numFmtId="0" fontId="11" fillId="0" borderId="0"/>
    <xf numFmtId="0" fontId="1" fillId="0" borderId="0"/>
    <xf numFmtId="167" fontId="1" fillId="0" borderId="0" applyFont="0" applyFill="0" applyBorder="0" applyProtection="0">
      <alignment vertical="top"/>
    </xf>
    <xf numFmtId="0" fontId="1" fillId="0" borderId="0"/>
    <xf numFmtId="0" fontId="11" fillId="0" borderId="0"/>
    <xf numFmtId="9" fontId="1" fillId="0" borderId="0" applyFont="0" applyFill="0" applyBorder="0" applyAlignment="0" applyProtection="0"/>
    <xf numFmtId="0" fontId="11" fillId="0" borderId="0"/>
    <xf numFmtId="43" fontId="5" fillId="0" borderId="0" applyFont="0" applyFill="0" applyBorder="0" applyAlignment="0" applyProtection="0"/>
    <xf numFmtId="9" fontId="5" fillId="0" borderId="0" applyFont="0" applyFill="0" applyBorder="0" applyAlignment="0" applyProtection="0"/>
    <xf numFmtId="0" fontId="40" fillId="0" borderId="0" applyNumberFormat="0" applyFill="0" applyBorder="0" applyAlignment="0" applyProtection="0"/>
  </cellStyleXfs>
  <cellXfs count="231">
    <xf numFmtId="0" fontId="0" fillId="0" borderId="0" xfId="0"/>
    <xf numFmtId="0" fontId="3" fillId="0" borderId="0" xfId="0" applyFont="1"/>
    <xf numFmtId="0" fontId="13" fillId="0" borderId="0" xfId="0" applyFont="1" applyAlignment="1">
      <alignment horizontal="center" vertical="center"/>
    </xf>
    <xf numFmtId="0" fontId="2" fillId="0" borderId="0" xfId="0" applyFont="1"/>
    <xf numFmtId="164" fontId="3" fillId="0" borderId="0" xfId="2" applyNumberFormat="1" applyFont="1"/>
    <xf numFmtId="10" fontId="3" fillId="0" borderId="0" xfId="2" applyNumberFormat="1" applyFont="1"/>
    <xf numFmtId="165" fontId="3" fillId="0" borderId="0" xfId="0" applyNumberFormat="1" applyFont="1"/>
    <xf numFmtId="0" fontId="16" fillId="0" borderId="0" xfId="0" applyFont="1"/>
    <xf numFmtId="164" fontId="3" fillId="0" borderId="0" xfId="0" applyNumberFormat="1" applyFont="1"/>
    <xf numFmtId="0" fontId="2" fillId="0" borderId="0" xfId="0" applyFont="1" applyAlignment="1">
      <alignment horizontal="center" vertical="center"/>
    </xf>
    <xf numFmtId="164" fontId="16" fillId="0" borderId="0" xfId="2" applyNumberFormat="1" applyFont="1" applyAlignment="1">
      <alignment horizontal="right" vertical="center"/>
    </xf>
    <xf numFmtId="164" fontId="3" fillId="0" borderId="0" xfId="2" applyNumberFormat="1" applyFont="1" applyAlignment="1">
      <alignment horizontal="right" vertical="center"/>
    </xf>
    <xf numFmtId="43" fontId="3" fillId="0" borderId="0" xfId="1" applyFont="1"/>
    <xf numFmtId="165" fontId="3" fillId="0" borderId="0" xfId="1" applyNumberFormat="1" applyFont="1"/>
    <xf numFmtId="15" fontId="3" fillId="0" borderId="0" xfId="0" applyNumberFormat="1" applyFont="1" applyAlignment="1">
      <alignment horizontal="left"/>
    </xf>
    <xf numFmtId="43" fontId="3" fillId="0" borderId="0" xfId="0" applyNumberFormat="1" applyFont="1"/>
    <xf numFmtId="43" fontId="3" fillId="0" borderId="0" xfId="1" applyFont="1" applyFill="1"/>
    <xf numFmtId="165" fontId="14" fillId="0" borderId="0" xfId="1" applyNumberFormat="1" applyFont="1" applyBorder="1" applyAlignment="1">
      <alignment horizontal="right" vertical="center"/>
    </xf>
    <xf numFmtId="0" fontId="2" fillId="0" borderId="0" xfId="0" applyFont="1" applyAlignment="1">
      <alignment horizontal="left" vertical="center" readingOrder="1"/>
    </xf>
    <xf numFmtId="0" fontId="3" fillId="0" borderId="0" xfId="0" applyFont="1" applyAlignment="1">
      <alignment horizontal="center" vertical="center"/>
    </xf>
    <xf numFmtId="165" fontId="3" fillId="0" borderId="0" xfId="1" applyNumberFormat="1" applyFont="1" applyBorder="1" applyAlignment="1">
      <alignment horizontal="center" vertical="center"/>
    </xf>
    <xf numFmtId="0" fontId="16" fillId="0" borderId="0" xfId="0" applyFont="1" applyAlignment="1">
      <alignment horizontal="center" vertical="center"/>
    </xf>
    <xf numFmtId="164" fontId="3" fillId="0" borderId="0" xfId="2" applyNumberFormat="1" applyFont="1" applyBorder="1" applyAlignment="1">
      <alignment horizontal="center" vertical="center"/>
    </xf>
    <xf numFmtId="164" fontId="2" fillId="0" borderId="0" xfId="2" applyNumberFormat="1" applyFont="1" applyFill="1" applyBorder="1" applyAlignment="1">
      <alignment horizontal="right" vertical="center"/>
    </xf>
    <xf numFmtId="0" fontId="2" fillId="0" borderId="0" xfId="0" applyFont="1" applyAlignment="1">
      <alignment horizontal="left" vertical="center"/>
    </xf>
    <xf numFmtId="0" fontId="3" fillId="0" borderId="0" xfId="0" applyFont="1" applyAlignment="1">
      <alignment vertical="center"/>
    </xf>
    <xf numFmtId="10" fontId="3" fillId="0" borderId="0" xfId="2" applyNumberFormat="1" applyFont="1" applyAlignment="1">
      <alignment vertical="center"/>
    </xf>
    <xf numFmtId="0" fontId="2" fillId="0" borderId="0" xfId="0" applyFont="1" applyAlignment="1">
      <alignment vertical="center"/>
    </xf>
    <xf numFmtId="165" fontId="3" fillId="0" borderId="0" xfId="1" applyNumberFormat="1" applyFont="1" applyAlignment="1">
      <alignment horizontal="right" vertical="center"/>
    </xf>
    <xf numFmtId="0" fontId="3" fillId="0" borderId="0" xfId="0" applyFont="1" applyAlignment="1">
      <alignment horizontal="right" vertical="center"/>
    </xf>
    <xf numFmtId="165" fontId="3" fillId="0" borderId="0" xfId="0" applyNumberFormat="1" applyFont="1" applyAlignment="1">
      <alignment vertical="center"/>
    </xf>
    <xf numFmtId="0" fontId="7" fillId="0" borderId="0" xfId="0" applyFont="1" applyAlignment="1">
      <alignment horizontal="left" vertical="center"/>
    </xf>
    <xf numFmtId="0" fontId="7" fillId="0" borderId="0" xfId="0" applyFont="1" applyAlignment="1">
      <alignment vertical="center"/>
    </xf>
    <xf numFmtId="0" fontId="18" fillId="0" borderId="0" xfId="0" applyFont="1" applyAlignment="1">
      <alignment vertical="center"/>
    </xf>
    <xf numFmtId="0" fontId="6" fillId="0" borderId="0" xfId="0" applyFont="1"/>
    <xf numFmtId="165" fontId="6" fillId="0" borderId="0" xfId="1" applyNumberFormat="1" applyFont="1" applyFill="1" applyBorder="1"/>
    <xf numFmtId="43" fontId="6" fillId="0" borderId="0" xfId="1" applyFont="1" applyFill="1" applyBorder="1"/>
    <xf numFmtId="164" fontId="6" fillId="0" borderId="0" xfId="2" applyNumberFormat="1" applyFont="1" applyFill="1" applyBorder="1"/>
    <xf numFmtId="164" fontId="6" fillId="0" borderId="0" xfId="0" applyNumberFormat="1" applyFont="1"/>
    <xf numFmtId="165" fontId="6" fillId="0" borderId="0" xfId="0" applyNumberFormat="1" applyFont="1"/>
    <xf numFmtId="0" fontId="4" fillId="0" borderId="0" xfId="0" applyFont="1"/>
    <xf numFmtId="0" fontId="4" fillId="0" borderId="0" xfId="0" applyFont="1" applyAlignment="1">
      <alignment horizontal="center" vertical="center"/>
    </xf>
    <xf numFmtId="0" fontId="4" fillId="0" borderId="0" xfId="0" applyFont="1" applyAlignment="1">
      <alignment vertical="center"/>
    </xf>
    <xf numFmtId="0" fontId="6" fillId="0" borderId="0" xfId="0" applyFont="1" applyAlignment="1">
      <alignment vertical="center"/>
    </xf>
    <xf numFmtId="165" fontId="6" fillId="0" borderId="0" xfId="1" applyNumberFormat="1" applyFont="1" applyFill="1"/>
    <xf numFmtId="165" fontId="3" fillId="0" borderId="0" xfId="0" applyNumberFormat="1" applyFont="1" applyAlignment="1">
      <alignment horizontal="right" vertical="center"/>
    </xf>
    <xf numFmtId="0" fontId="21" fillId="0" borderId="0" xfId="0" applyFont="1" applyAlignment="1">
      <alignment horizontal="left" vertical="center"/>
    </xf>
    <xf numFmtId="164" fontId="3" fillId="0" borderId="0" xfId="2" applyNumberFormat="1" applyFont="1" applyFill="1" applyBorder="1" applyAlignment="1">
      <alignment horizontal="right" vertical="center"/>
    </xf>
    <xf numFmtId="164" fontId="3" fillId="0" borderId="0" xfId="0" applyNumberFormat="1" applyFont="1" applyAlignment="1">
      <alignment horizontal="right" vertical="center"/>
    </xf>
    <xf numFmtId="164" fontId="3" fillId="0" borderId="0" xfId="0" applyNumberFormat="1" applyFont="1" applyAlignment="1">
      <alignment horizontal="right" vertical="center" wrapText="1"/>
    </xf>
    <xf numFmtId="165" fontId="3" fillId="0" borderId="0" xfId="1" applyNumberFormat="1" applyFont="1" applyFill="1" applyBorder="1" applyAlignment="1">
      <alignment horizontal="right" vertical="center"/>
    </xf>
    <xf numFmtId="10" fontId="3" fillId="0" borderId="0" xfId="2" applyNumberFormat="1" applyFont="1" applyAlignment="1">
      <alignment horizontal="right" vertical="center"/>
    </xf>
    <xf numFmtId="165" fontId="23" fillId="0" borderId="0" xfId="1" applyNumberFormat="1" applyFont="1" applyBorder="1" applyAlignment="1">
      <alignment horizontal="center" vertical="center" readingOrder="1"/>
    </xf>
    <xf numFmtId="165" fontId="19" fillId="0" borderId="0" xfId="1" applyNumberFormat="1" applyFont="1" applyBorder="1" applyAlignment="1">
      <alignment horizontal="center" vertical="center"/>
    </xf>
    <xf numFmtId="165" fontId="3" fillId="0" borderId="0" xfId="1" applyNumberFormat="1" applyFont="1" applyBorder="1" applyAlignment="1">
      <alignment horizontal="center" vertical="center" readingOrder="1"/>
    </xf>
    <xf numFmtId="165" fontId="16" fillId="0" borderId="0" xfId="1" applyNumberFormat="1" applyFont="1" applyBorder="1" applyAlignment="1">
      <alignment horizontal="center" vertical="center" readingOrder="1"/>
    </xf>
    <xf numFmtId="166" fontId="3" fillId="0" borderId="0" xfId="0" applyNumberFormat="1" applyFont="1" applyAlignment="1">
      <alignment horizontal="center" vertical="center" readingOrder="1"/>
    </xf>
    <xf numFmtId="166" fontId="23" fillId="0" borderId="0" xfId="0" applyNumberFormat="1" applyFont="1" applyAlignment="1">
      <alignment horizontal="center" vertical="center" readingOrder="1"/>
    </xf>
    <xf numFmtId="166" fontId="19" fillId="0" borderId="0" xfId="0" applyNumberFormat="1" applyFont="1" applyAlignment="1">
      <alignment horizontal="center" vertical="center" readingOrder="1"/>
    </xf>
    <xf numFmtId="0" fontId="0" fillId="0" borderId="0" xfId="0" applyAlignment="1">
      <alignment horizontal="center" vertical="center"/>
    </xf>
    <xf numFmtId="0" fontId="6" fillId="0" borderId="0" xfId="4" applyFont="1"/>
    <xf numFmtId="0" fontId="20" fillId="0" borderId="0" xfId="0" applyFont="1"/>
    <xf numFmtId="165" fontId="20" fillId="0" borderId="0" xfId="1" applyNumberFormat="1" applyFont="1" applyFill="1"/>
    <xf numFmtId="0" fontId="3" fillId="7" borderId="0" xfId="0" applyFont="1" applyFill="1" applyAlignment="1">
      <alignment horizontal="center" vertical="center"/>
    </xf>
    <xf numFmtId="9" fontId="0" fillId="0" borderId="0" xfId="2" applyFont="1"/>
    <xf numFmtId="164" fontId="0" fillId="0" borderId="0" xfId="0" applyNumberFormat="1"/>
    <xf numFmtId="164" fontId="0" fillId="0" borderId="0" xfId="2" applyNumberFormat="1" applyFont="1"/>
    <xf numFmtId="9" fontId="3" fillId="0" borderId="0" xfId="2" applyFont="1"/>
    <xf numFmtId="43" fontId="3" fillId="0" borderId="0" xfId="2" applyNumberFormat="1" applyFont="1"/>
    <xf numFmtId="0" fontId="24" fillId="0" borderId="0" xfId="0" applyFont="1"/>
    <xf numFmtId="0" fontId="24" fillId="0" borderId="0" xfId="0" applyFont="1" applyAlignment="1">
      <alignment horizontal="center" vertical="center"/>
    </xf>
    <xf numFmtId="0" fontId="22" fillId="2" borderId="2" xfId="0" applyFont="1" applyFill="1" applyBorder="1" applyAlignment="1">
      <alignment horizontal="left" vertical="center" wrapText="1" readingOrder="1"/>
    </xf>
    <xf numFmtId="0" fontId="22" fillId="2" borderId="2" xfId="0" applyFont="1" applyFill="1" applyBorder="1" applyAlignment="1">
      <alignment horizontal="center" vertical="center" wrapText="1" readingOrder="1"/>
    </xf>
    <xf numFmtId="0" fontId="22" fillId="3" borderId="2" xfId="0" applyFont="1" applyFill="1" applyBorder="1" applyAlignment="1">
      <alignment horizontal="left" vertical="center" wrapText="1" readingOrder="1"/>
    </xf>
    <xf numFmtId="0" fontId="22" fillId="4" borderId="2" xfId="0" applyFont="1" applyFill="1" applyBorder="1" applyAlignment="1">
      <alignment horizontal="left" vertical="center" wrapText="1" readingOrder="1"/>
    </xf>
    <xf numFmtId="49" fontId="22" fillId="0" borderId="0" xfId="0" applyNumberFormat="1" applyFont="1" applyAlignment="1">
      <alignment horizontal="left" vertical="center"/>
    </xf>
    <xf numFmtId="0" fontId="12" fillId="6" borderId="0" xfId="0" applyFont="1" applyFill="1" applyAlignment="1">
      <alignment horizontal="center" vertical="center"/>
    </xf>
    <xf numFmtId="0" fontId="12" fillId="2" borderId="0" xfId="0" applyFont="1" applyFill="1" applyAlignment="1">
      <alignment horizontal="center" vertical="center"/>
    </xf>
    <xf numFmtId="0" fontId="12" fillId="0" borderId="0" xfId="0" applyFont="1"/>
    <xf numFmtId="0" fontId="12" fillId="0" borderId="0" xfId="0" applyFont="1" applyAlignment="1">
      <alignment vertical="center"/>
    </xf>
    <xf numFmtId="0" fontId="12" fillId="0" borderId="0" xfId="0" applyFont="1" applyAlignment="1">
      <alignment vertical="center" wrapText="1"/>
    </xf>
    <xf numFmtId="0" fontId="26" fillId="0" borderId="0" xfId="0" applyFont="1"/>
    <xf numFmtId="43" fontId="25" fillId="3" borderId="2" xfId="0" applyNumberFormat="1" applyFont="1" applyFill="1" applyBorder="1" applyAlignment="1">
      <alignment horizontal="center" vertical="center"/>
    </xf>
    <xf numFmtId="43" fontId="25" fillId="4" borderId="2" xfId="0" applyNumberFormat="1" applyFont="1" applyFill="1" applyBorder="1" applyAlignment="1">
      <alignment horizontal="center" vertical="center"/>
    </xf>
    <xf numFmtId="164" fontId="25" fillId="3" borderId="2" xfId="2" applyNumberFormat="1" applyFont="1" applyFill="1" applyBorder="1" applyAlignment="1">
      <alignment horizontal="center" vertical="center"/>
    </xf>
    <xf numFmtId="0" fontId="25" fillId="3" borderId="2" xfId="0" applyFont="1" applyFill="1" applyBorder="1" applyAlignment="1">
      <alignment horizontal="center" vertical="center"/>
    </xf>
    <xf numFmtId="164" fontId="25" fillId="4" borderId="2" xfId="2" applyNumberFormat="1" applyFont="1" applyFill="1" applyBorder="1" applyAlignment="1">
      <alignment horizontal="center" vertical="center"/>
    </xf>
    <xf numFmtId="0" fontId="25" fillId="4" borderId="2" xfId="0" applyFont="1" applyFill="1" applyBorder="1" applyAlignment="1">
      <alignment horizontal="center" vertical="center"/>
    </xf>
    <xf numFmtId="0" fontId="12" fillId="0" borderId="0" xfId="0" applyFont="1" applyAlignment="1">
      <alignment horizontal="left"/>
    </xf>
    <xf numFmtId="0" fontId="12" fillId="0" borderId="0" xfId="0" applyFont="1" applyAlignment="1">
      <alignment horizontal="left" vertical="center"/>
    </xf>
    <xf numFmtId="49" fontId="12" fillId="0" borderId="0" xfId="0" applyNumberFormat="1" applyFont="1" applyAlignment="1">
      <alignment horizontal="left" vertical="center"/>
    </xf>
    <xf numFmtId="0" fontId="16" fillId="0" borderId="0" xfId="0" applyFont="1" applyAlignment="1">
      <alignment vertical="center"/>
    </xf>
    <xf numFmtId="0" fontId="17" fillId="0" borderId="0" xfId="0" applyFont="1"/>
    <xf numFmtId="164" fontId="16" fillId="0" borderId="0" xfId="2" applyNumberFormat="1" applyFont="1"/>
    <xf numFmtId="164" fontId="3" fillId="0" borderId="0" xfId="2" applyNumberFormat="1" applyFont="1" applyFill="1" applyBorder="1"/>
    <xf numFmtId="0" fontId="12" fillId="2" borderId="0" xfId="0" applyFont="1" applyFill="1" applyAlignment="1">
      <alignment horizontal="center"/>
    </xf>
    <xf numFmtId="0" fontId="12" fillId="0" borderId="0" xfId="0" applyFont="1" applyAlignment="1">
      <alignment horizontal="left" vertical="center" wrapText="1"/>
    </xf>
    <xf numFmtId="0" fontId="2" fillId="0" borderId="0" xfId="0" applyFont="1" applyAlignment="1">
      <alignment wrapText="1"/>
    </xf>
    <xf numFmtId="0" fontId="2" fillId="0" borderId="0" xfId="0" applyFont="1" applyAlignment="1">
      <alignment horizontal="left" wrapText="1"/>
    </xf>
    <xf numFmtId="0" fontId="3" fillId="0" borderId="0" xfId="0" applyFont="1" applyAlignment="1">
      <alignment wrapText="1"/>
    </xf>
    <xf numFmtId="0" fontId="12" fillId="2" borderId="0" xfId="0" applyFont="1" applyFill="1" applyAlignment="1">
      <alignment horizontal="center" vertical="center" wrapText="1"/>
    </xf>
    <xf numFmtId="165" fontId="3" fillId="0" borderId="0" xfId="1" applyNumberFormat="1" applyFont="1" applyFill="1"/>
    <xf numFmtId="164" fontId="3" fillId="0" borderId="0" xfId="2" applyNumberFormat="1" applyFont="1" applyFill="1"/>
    <xf numFmtId="165" fontId="3" fillId="0" borderId="0" xfId="1" applyNumberFormat="1" applyFont="1" applyBorder="1"/>
    <xf numFmtId="165" fontId="15" fillId="0" borderId="0" xfId="1" applyNumberFormat="1" applyFont="1" applyBorder="1" applyAlignment="1">
      <alignment horizontal="center" vertical="center" readingOrder="1"/>
    </xf>
    <xf numFmtId="0" fontId="29" fillId="0" borderId="0" xfId="0" applyFont="1"/>
    <xf numFmtId="164" fontId="29" fillId="0" borderId="0" xfId="2" applyNumberFormat="1" applyFont="1"/>
    <xf numFmtId="165" fontId="3" fillId="0" borderId="0" xfId="1" applyNumberFormat="1" applyFont="1" applyFill="1" applyBorder="1"/>
    <xf numFmtId="0" fontId="12" fillId="6" borderId="0" xfId="0" applyFont="1" applyFill="1" applyAlignment="1">
      <alignment horizontal="center" vertical="center" wrapText="1" readingOrder="1"/>
    </xf>
    <xf numFmtId="0" fontId="31" fillId="0" borderId="0" xfId="0" applyFont="1"/>
    <xf numFmtId="165" fontId="3" fillId="0" borderId="0" xfId="1" applyNumberFormat="1" applyFont="1" applyFill="1" applyAlignment="1">
      <alignment horizontal="right" vertical="center"/>
    </xf>
    <xf numFmtId="0" fontId="22" fillId="2" borderId="0" xfId="0" applyFont="1" applyFill="1" applyAlignment="1">
      <alignment horizontal="center" vertical="center"/>
    </xf>
    <xf numFmtId="0" fontId="31" fillId="0" borderId="0" xfId="0" applyFont="1" applyAlignment="1">
      <alignment vertical="center"/>
    </xf>
    <xf numFmtId="0" fontId="22" fillId="2" borderId="0" xfId="0" applyFont="1" applyFill="1"/>
    <xf numFmtId="165" fontId="3" fillId="0" borderId="0" xfId="1" applyNumberFormat="1" applyFont="1" applyFill="1" applyAlignment="1">
      <alignment horizontal="left" vertical="center"/>
    </xf>
    <xf numFmtId="0" fontId="4" fillId="0" borderId="0" xfId="0" applyFont="1" applyAlignment="1">
      <alignment horizontal="center"/>
    </xf>
    <xf numFmtId="0" fontId="6" fillId="0" borderId="0" xfId="0" applyFont="1" applyAlignment="1">
      <alignment horizontal="center" vertical="center"/>
    </xf>
    <xf numFmtId="165" fontId="3" fillId="0" borderId="0" xfId="0" applyNumberFormat="1" applyFont="1" applyAlignment="1">
      <alignment horizontal="center" vertical="center"/>
    </xf>
    <xf numFmtId="164" fontId="3" fillId="0" borderId="0" xfId="2" applyNumberFormat="1" applyFont="1" applyAlignment="1">
      <alignment horizontal="center" vertical="center"/>
    </xf>
    <xf numFmtId="165" fontId="6" fillId="0" borderId="0" xfId="0" applyNumberFormat="1" applyFont="1" applyAlignment="1">
      <alignment horizontal="center" vertical="center"/>
    </xf>
    <xf numFmtId="0" fontId="26" fillId="0" borderId="0" xfId="0" applyFont="1" applyAlignment="1">
      <alignment horizontal="left" vertical="center"/>
    </xf>
    <xf numFmtId="0" fontId="12" fillId="6" borderId="0" xfId="0" applyFont="1" applyFill="1" applyAlignment="1">
      <alignment horizontal="center" vertical="center" wrapText="1"/>
    </xf>
    <xf numFmtId="165" fontId="3" fillId="0" borderId="0" xfId="1" applyNumberFormat="1" applyFont="1" applyAlignment="1">
      <alignment vertical="center"/>
    </xf>
    <xf numFmtId="164" fontId="3" fillId="0" borderId="0" xfId="2" applyNumberFormat="1" applyFont="1" applyAlignment="1">
      <alignment vertical="center"/>
    </xf>
    <xf numFmtId="164" fontId="3" fillId="0" borderId="0" xfId="2" applyNumberFormat="1" applyFont="1" applyFill="1" applyAlignment="1">
      <alignment vertical="center"/>
    </xf>
    <xf numFmtId="164" fontId="0" fillId="0" borderId="0" xfId="2" applyNumberFormat="1" applyFont="1" applyFill="1"/>
    <xf numFmtId="0" fontId="12" fillId="2" borderId="0" xfId="0" applyFont="1" applyFill="1"/>
    <xf numFmtId="0" fontId="26" fillId="0" borderId="0" xfId="0" applyFont="1" applyAlignment="1">
      <alignment vertical="center" wrapText="1"/>
    </xf>
    <xf numFmtId="0" fontId="26" fillId="0" borderId="0" xfId="0" applyFont="1" applyAlignment="1">
      <alignment vertical="center" readingOrder="1"/>
    </xf>
    <xf numFmtId="0" fontId="32" fillId="0" borderId="0" xfId="0" applyFont="1" applyAlignment="1">
      <alignment vertical="center"/>
    </xf>
    <xf numFmtId="0" fontId="32" fillId="0" borderId="0" xfId="0" applyFont="1" applyAlignment="1">
      <alignment vertical="center" readingOrder="1"/>
    </xf>
    <xf numFmtId="0" fontId="26" fillId="0" borderId="0" xfId="0" applyFont="1" applyAlignment="1">
      <alignment vertical="center"/>
    </xf>
    <xf numFmtId="15" fontId="12" fillId="0" borderId="0" xfId="0" applyNumberFormat="1" applyFont="1" applyAlignment="1">
      <alignment horizontal="left" vertical="center"/>
    </xf>
    <xf numFmtId="15" fontId="12" fillId="0" borderId="0" xfId="0" applyNumberFormat="1" applyFont="1" applyAlignment="1">
      <alignment vertical="center"/>
    </xf>
    <xf numFmtId="0" fontId="12" fillId="0" borderId="0" xfId="0" applyFont="1" applyAlignment="1">
      <alignment horizontal="center" vertical="center"/>
    </xf>
    <xf numFmtId="165" fontId="3" fillId="0" borderId="0" xfId="1" applyNumberFormat="1" applyFont="1" applyBorder="1" applyAlignment="1">
      <alignment horizontal="right" vertical="center"/>
    </xf>
    <xf numFmtId="165" fontId="16" fillId="0" borderId="0" xfId="1" applyNumberFormat="1" applyFont="1" applyBorder="1" applyAlignment="1">
      <alignment horizontal="right" vertical="center"/>
    </xf>
    <xf numFmtId="164" fontId="3" fillId="0" borderId="0" xfId="2" applyNumberFormat="1" applyFont="1" applyBorder="1" applyAlignment="1">
      <alignment horizontal="right" vertical="center"/>
    </xf>
    <xf numFmtId="0" fontId="3" fillId="0" borderId="0" xfId="0" applyFont="1" applyAlignment="1">
      <alignment vertical="center" wrapText="1"/>
    </xf>
    <xf numFmtId="0" fontId="16" fillId="0" borderId="0" xfId="0" applyFont="1" applyAlignment="1">
      <alignment vertical="center" wrapText="1"/>
    </xf>
    <xf numFmtId="0" fontId="29" fillId="0" borderId="0" xfId="0" applyFont="1" applyAlignment="1">
      <alignment horizontal="left" vertical="center"/>
    </xf>
    <xf numFmtId="10" fontId="3" fillId="0" borderId="0" xfId="0" applyNumberFormat="1" applyFont="1" applyAlignment="1">
      <alignment vertical="center"/>
    </xf>
    <xf numFmtId="164" fontId="3" fillId="0" borderId="0" xfId="0" applyNumberFormat="1" applyFont="1" applyAlignment="1">
      <alignment vertical="center"/>
    </xf>
    <xf numFmtId="164" fontId="15" fillId="0" borderId="0" xfId="2" applyNumberFormat="1" applyFont="1" applyBorder="1" applyAlignment="1">
      <alignment horizontal="right" vertical="center"/>
    </xf>
    <xf numFmtId="165" fontId="15" fillId="0" borderId="0" xfId="0" applyNumberFormat="1" applyFont="1" applyAlignment="1">
      <alignment horizontal="right" vertical="center"/>
    </xf>
    <xf numFmtId="0" fontId="12" fillId="6" borderId="0" xfId="0" applyFont="1" applyFill="1" applyAlignment="1">
      <alignment horizontal="center" vertical="center" readingOrder="1"/>
    </xf>
    <xf numFmtId="0" fontId="30" fillId="0" borderId="0" xfId="0" applyFont="1" applyAlignment="1">
      <alignment horizontal="left" vertical="center"/>
    </xf>
    <xf numFmtId="164" fontId="3" fillId="0" borderId="0" xfId="2" applyNumberFormat="1" applyFont="1" applyFill="1" applyBorder="1" applyAlignment="1">
      <alignment vertical="center"/>
    </xf>
    <xf numFmtId="0" fontId="6" fillId="0" borderId="0" xfId="0" applyFont="1" applyAlignment="1">
      <alignment horizontal="left" vertical="center"/>
    </xf>
    <xf numFmtId="0" fontId="4" fillId="0" borderId="0" xfId="0" applyFont="1" applyAlignment="1">
      <alignment horizontal="left" vertical="center"/>
    </xf>
    <xf numFmtId="15" fontId="3" fillId="0" borderId="0" xfId="0" applyNumberFormat="1" applyFont="1" applyAlignment="1">
      <alignment horizontal="left" vertical="center"/>
    </xf>
    <xf numFmtId="165" fontId="3" fillId="0" borderId="0" xfId="1" applyNumberFormat="1" applyFont="1" applyAlignment="1">
      <alignment horizontal="left" vertical="center"/>
    </xf>
    <xf numFmtId="168" fontId="3" fillId="0" borderId="0" xfId="1" applyNumberFormat="1" applyFont="1" applyAlignment="1">
      <alignment vertical="center"/>
    </xf>
    <xf numFmtId="0" fontId="3" fillId="0" borderId="0" xfId="0" applyFont="1" applyAlignment="1">
      <alignment horizontal="left" vertical="center"/>
    </xf>
    <xf numFmtId="164" fontId="6" fillId="0" borderId="0" xfId="2" applyNumberFormat="1" applyFont="1" applyAlignment="1">
      <alignment vertical="center"/>
    </xf>
    <xf numFmtId="165" fontId="3" fillId="0" borderId="0" xfId="1" applyNumberFormat="1" applyFont="1" applyAlignment="1"/>
    <xf numFmtId="164" fontId="16" fillId="0" borderId="0" xfId="2" applyNumberFormat="1" applyFont="1" applyAlignment="1">
      <alignment vertical="center"/>
    </xf>
    <xf numFmtId="4" fontId="2" fillId="0" borderId="0" xfId="0" applyNumberFormat="1" applyFont="1" applyAlignment="1">
      <alignment vertical="center"/>
    </xf>
    <xf numFmtId="164" fontId="2" fillId="0" borderId="0" xfId="2" applyNumberFormat="1" applyFont="1" applyAlignment="1">
      <alignment vertical="center"/>
    </xf>
    <xf numFmtId="4" fontId="3" fillId="0" borderId="0" xfId="0" applyNumberFormat="1" applyFont="1" applyAlignment="1">
      <alignment vertical="center"/>
    </xf>
    <xf numFmtId="49" fontId="12" fillId="0" borderId="0" xfId="0" applyNumberFormat="1" applyFont="1" applyAlignment="1">
      <alignment vertical="center"/>
    </xf>
    <xf numFmtId="0" fontId="3" fillId="0" borderId="0" xfId="4" applyFont="1"/>
    <xf numFmtId="0" fontId="26" fillId="0" borderId="0" xfId="4" applyFont="1"/>
    <xf numFmtId="0" fontId="12" fillId="2" borderId="0" xfId="4" applyFont="1" applyFill="1" applyAlignment="1">
      <alignment horizontal="center" wrapText="1"/>
    </xf>
    <xf numFmtId="165" fontId="6" fillId="0" borderId="0" xfId="1" applyNumberFormat="1" applyFont="1"/>
    <xf numFmtId="0" fontId="4" fillId="0" borderId="0" xfId="4" applyFont="1" applyAlignment="1">
      <alignment horizontal="center"/>
    </xf>
    <xf numFmtId="0" fontId="26" fillId="0" borderId="0" xfId="0" applyFont="1" applyAlignment="1">
      <alignment horizontal="left" vertical="center" wrapText="1"/>
    </xf>
    <xf numFmtId="0" fontId="12" fillId="2" borderId="2" xfId="0" applyFont="1" applyFill="1" applyBorder="1" applyAlignment="1">
      <alignment horizontal="left" vertical="center" wrapText="1" readingOrder="1"/>
    </xf>
    <xf numFmtId="0" fontId="12" fillId="2" borderId="2" xfId="0" applyFont="1" applyFill="1" applyBorder="1" applyAlignment="1">
      <alignment horizontal="center" vertical="center" wrapText="1" readingOrder="1"/>
    </xf>
    <xf numFmtId="0" fontId="12" fillId="4" borderId="2" xfId="0" applyFont="1" applyFill="1" applyBorder="1" applyAlignment="1">
      <alignment horizontal="left" vertical="center" wrapText="1" readingOrder="1"/>
    </xf>
    <xf numFmtId="49" fontId="28" fillId="3" borderId="2" xfId="0" applyNumberFormat="1" applyFont="1" applyFill="1" applyBorder="1" applyAlignment="1">
      <alignment horizontal="center" vertical="center" wrapText="1" readingOrder="1"/>
    </xf>
    <xf numFmtId="0" fontId="0" fillId="0" borderId="2" xfId="0" applyBorder="1" applyAlignment="1">
      <alignment horizontal="center" vertical="center"/>
    </xf>
    <xf numFmtId="164" fontId="25" fillId="3" borderId="2" xfId="0" applyNumberFormat="1" applyFont="1" applyFill="1" applyBorder="1" applyAlignment="1">
      <alignment horizontal="center" vertical="center"/>
    </xf>
    <xf numFmtId="164" fontId="25" fillId="4" borderId="2" xfId="0" applyNumberFormat="1" applyFont="1" applyFill="1" applyBorder="1" applyAlignment="1">
      <alignment horizontal="center" vertical="center"/>
    </xf>
    <xf numFmtId="2" fontId="3" fillId="0" borderId="0" xfId="0" applyNumberFormat="1" applyFont="1" applyAlignment="1">
      <alignment horizontal="center" vertical="center"/>
    </xf>
    <xf numFmtId="0" fontId="26" fillId="0" borderId="0" xfId="0" applyFont="1" applyAlignment="1">
      <alignment horizontal="left" vertical="center" readingOrder="1"/>
    </xf>
    <xf numFmtId="0" fontId="32" fillId="0" borderId="0" xfId="0" applyFont="1" applyAlignment="1">
      <alignment horizontal="left" vertical="center"/>
    </xf>
    <xf numFmtId="0" fontId="32" fillId="0" borderId="0" xfId="0" applyFont="1" applyAlignment="1">
      <alignment horizontal="left" vertical="center" readingOrder="1"/>
    </xf>
    <xf numFmtId="165" fontId="16" fillId="0" borderId="0" xfId="1" applyNumberFormat="1" applyFont="1" applyBorder="1" applyAlignment="1">
      <alignment horizontal="center" vertical="center"/>
    </xf>
    <xf numFmtId="166" fontId="16" fillId="0" borderId="0" xfId="0" applyNumberFormat="1" applyFont="1" applyAlignment="1">
      <alignment horizontal="center" vertical="center" readingOrder="1"/>
    </xf>
    <xf numFmtId="164" fontId="16" fillId="0" borderId="0" xfId="2" applyNumberFormat="1" applyFont="1" applyBorder="1" applyAlignment="1">
      <alignment horizontal="center" vertical="center"/>
    </xf>
    <xf numFmtId="164" fontId="16" fillId="0" borderId="0" xfId="2" applyNumberFormat="1" applyFont="1" applyBorder="1" applyAlignment="1">
      <alignment horizontal="right" vertical="center"/>
    </xf>
    <xf numFmtId="164" fontId="26" fillId="0" borderId="0" xfId="2" applyNumberFormat="1" applyFont="1" applyFill="1" applyBorder="1" applyAlignment="1">
      <alignment horizontal="left" vertical="center"/>
    </xf>
    <xf numFmtId="10" fontId="17" fillId="0" borderId="0" xfId="2" applyNumberFormat="1" applyFont="1" applyAlignment="1">
      <alignment vertical="center"/>
    </xf>
    <xf numFmtId="0" fontId="17" fillId="0" borderId="0" xfId="0" applyFont="1" applyAlignment="1">
      <alignment vertical="center"/>
    </xf>
    <xf numFmtId="10" fontId="16" fillId="0" borderId="0" xfId="2" applyNumberFormat="1" applyFont="1" applyAlignment="1">
      <alignment vertical="center"/>
    </xf>
    <xf numFmtId="10" fontId="2" fillId="0" borderId="0" xfId="2" applyNumberFormat="1" applyFont="1" applyAlignment="1">
      <alignment vertical="center"/>
    </xf>
    <xf numFmtId="10" fontId="34" fillId="0" borderId="0" xfId="2" applyNumberFormat="1" applyFont="1" applyAlignment="1">
      <alignment vertical="center"/>
    </xf>
    <xf numFmtId="0" fontId="34" fillId="0" borderId="0" xfId="0" applyFont="1" applyAlignment="1">
      <alignment vertical="center"/>
    </xf>
    <xf numFmtId="0" fontId="35" fillId="0" borderId="0" xfId="0" applyFont="1" applyAlignment="1">
      <alignment horizontal="left" vertical="center"/>
    </xf>
    <xf numFmtId="0" fontId="17" fillId="0" borderId="0" xfId="0" applyFont="1" applyAlignment="1">
      <alignment horizontal="left" vertical="center"/>
    </xf>
    <xf numFmtId="0" fontId="33" fillId="0" borderId="0" xfId="0" applyFont="1" applyAlignment="1">
      <alignment horizontal="left" vertical="center"/>
    </xf>
    <xf numFmtId="10" fontId="17" fillId="0" borderId="0" xfId="0" applyNumberFormat="1" applyFont="1" applyAlignment="1">
      <alignment vertical="center"/>
    </xf>
    <xf numFmtId="10" fontId="16" fillId="0" borderId="0" xfId="0" applyNumberFormat="1" applyFont="1" applyAlignment="1">
      <alignment vertical="center"/>
    </xf>
    <xf numFmtId="164" fontId="7" fillId="0" borderId="0" xfId="2" applyNumberFormat="1" applyFont="1" applyBorder="1" applyAlignment="1">
      <alignment vertical="center"/>
    </xf>
    <xf numFmtId="43" fontId="3" fillId="0" borderId="0" xfId="0" applyNumberFormat="1" applyFont="1" applyAlignment="1">
      <alignment horizontal="center" vertical="center"/>
    </xf>
    <xf numFmtId="0" fontId="36" fillId="0" borderId="0" xfId="0" applyFont="1" applyAlignment="1">
      <alignment vertical="center"/>
    </xf>
    <xf numFmtId="0" fontId="37" fillId="0" borderId="0" xfId="0" applyFont="1" applyAlignment="1">
      <alignment horizontal="left" vertical="center"/>
    </xf>
    <xf numFmtId="164" fontId="36" fillId="0" borderId="0" xfId="2" applyNumberFormat="1" applyFont="1" applyFill="1" applyBorder="1" applyAlignment="1">
      <alignment vertical="center"/>
    </xf>
    <xf numFmtId="165" fontId="38" fillId="0" borderId="0" xfId="1" applyNumberFormat="1" applyFont="1" applyBorder="1" applyAlignment="1">
      <alignment horizontal="right" vertical="center"/>
    </xf>
    <xf numFmtId="0" fontId="36" fillId="0" borderId="0" xfId="0" applyFont="1" applyAlignment="1">
      <alignment horizontal="center" vertical="center"/>
    </xf>
    <xf numFmtId="43" fontId="36" fillId="0" borderId="0" xfId="0" applyNumberFormat="1" applyFont="1" applyAlignment="1">
      <alignment horizontal="center" vertical="center"/>
    </xf>
    <xf numFmtId="43" fontId="36" fillId="0" borderId="0" xfId="0" applyNumberFormat="1" applyFont="1" applyAlignment="1">
      <alignment vertical="center"/>
    </xf>
    <xf numFmtId="164" fontId="3" fillId="0" borderId="0" xfId="2" applyNumberFormat="1" applyFont="1" applyBorder="1" applyAlignment="1">
      <alignment vertical="center"/>
    </xf>
    <xf numFmtId="169" fontId="3" fillId="0" borderId="0" xfId="1" applyNumberFormat="1" applyFont="1" applyFill="1"/>
    <xf numFmtId="0" fontId="12" fillId="0" borderId="0" xfId="0" applyFont="1" applyAlignment="1">
      <alignment horizontal="center" vertical="center" readingOrder="1"/>
    </xf>
    <xf numFmtId="0" fontId="0" fillId="0" borderId="0" xfId="0" applyAlignment="1">
      <alignment vertical="center"/>
    </xf>
    <xf numFmtId="0" fontId="22" fillId="4" borderId="1" xfId="0" applyFont="1" applyFill="1" applyBorder="1" applyAlignment="1">
      <alignment horizontal="left" vertical="center" wrapText="1" readingOrder="1"/>
    </xf>
    <xf numFmtId="0" fontId="22" fillId="4" borderId="1" xfId="0" applyFont="1" applyFill="1" applyBorder="1" applyAlignment="1">
      <alignment horizontal="center" vertical="center" wrapText="1" readingOrder="1"/>
    </xf>
    <xf numFmtId="165" fontId="0" fillId="0" borderId="0" xfId="1" applyNumberFormat="1" applyFont="1" applyAlignment="1">
      <alignment vertical="center"/>
    </xf>
    <xf numFmtId="165" fontId="3" fillId="0" borderId="0" xfId="1" applyNumberFormat="1" applyFont="1" applyAlignment="1">
      <alignment horizontal="right" vertical="center" wrapText="1"/>
    </xf>
    <xf numFmtId="164" fontId="3" fillId="0" borderId="0" xfId="2" applyNumberFormat="1" applyFont="1" applyAlignment="1">
      <alignment horizontal="right" vertical="center" wrapText="1"/>
    </xf>
    <xf numFmtId="0" fontId="22" fillId="0" borderId="1" xfId="0" applyFont="1" applyBorder="1" applyAlignment="1">
      <alignment horizontal="left" wrapText="1" readingOrder="1"/>
    </xf>
    <xf numFmtId="165" fontId="7" fillId="0" borderId="1" xfId="1" applyNumberFormat="1" applyFont="1" applyFill="1" applyBorder="1" applyAlignment="1">
      <alignment horizontal="center" wrapText="1" readingOrder="1"/>
    </xf>
    <xf numFmtId="164" fontId="7" fillId="0" borderId="1" xfId="2" applyNumberFormat="1" applyFont="1" applyFill="1" applyBorder="1" applyAlignment="1">
      <alignment horizontal="center" wrapText="1" readingOrder="1"/>
    </xf>
    <xf numFmtId="0" fontId="39" fillId="0" borderId="0" xfId="0" applyFont="1" applyAlignment="1">
      <alignment horizontal="left" vertical="center" readingOrder="1"/>
    </xf>
    <xf numFmtId="0" fontId="40" fillId="0" borderId="0" xfId="20"/>
    <xf numFmtId="10" fontId="25" fillId="3" borderId="2" xfId="2" applyNumberFormat="1" applyFont="1" applyFill="1" applyBorder="1" applyAlignment="1">
      <alignment horizontal="center" vertical="center"/>
    </xf>
    <xf numFmtId="10" fontId="25" fillId="4" borderId="2" xfId="2" applyNumberFormat="1" applyFont="1" applyFill="1" applyBorder="1" applyAlignment="1">
      <alignment horizontal="center" vertical="center"/>
    </xf>
    <xf numFmtId="0" fontId="27" fillId="0" borderId="0" xfId="0" applyFont="1" applyAlignment="1">
      <alignment horizontal="left" vertical="center" wrapText="1"/>
    </xf>
    <xf numFmtId="0" fontId="12" fillId="7" borderId="0" xfId="0" applyFont="1" applyFill="1" applyAlignment="1">
      <alignment horizontal="left" vertical="center" wrapText="1"/>
    </xf>
    <xf numFmtId="0" fontId="26" fillId="0" borderId="0" xfId="0" applyFont="1" applyAlignment="1">
      <alignment vertical="center"/>
    </xf>
    <xf numFmtId="15" fontId="12" fillId="0" borderId="0" xfId="0" applyNumberFormat="1" applyFont="1" applyAlignment="1">
      <alignment horizontal="left" vertical="center" wrapText="1"/>
    </xf>
    <xf numFmtId="0" fontId="12" fillId="0" borderId="0" xfId="0" applyFont="1" applyAlignment="1">
      <alignment horizontal="left" vertical="center" wrapText="1"/>
    </xf>
    <xf numFmtId="15" fontId="12" fillId="0" borderId="0" xfId="0" applyNumberFormat="1" applyFont="1" applyAlignment="1">
      <alignment horizontal="left" vertical="center"/>
    </xf>
    <xf numFmtId="0" fontId="12" fillId="0" borderId="0" xfId="0" applyFont="1" applyAlignment="1">
      <alignment horizontal="left" vertical="center"/>
    </xf>
    <xf numFmtId="0" fontId="32" fillId="0" borderId="0" xfId="0" applyFont="1" applyAlignment="1">
      <alignment horizontal="left" vertical="center"/>
    </xf>
    <xf numFmtId="164" fontId="3" fillId="2" borderId="0" xfId="2" applyNumberFormat="1" applyFont="1" applyFill="1" applyBorder="1" applyAlignment="1">
      <alignment horizontal="center" vertical="center"/>
    </xf>
    <xf numFmtId="0" fontId="12" fillId="0" borderId="0" xfId="0" applyFont="1" applyAlignment="1">
      <alignment horizontal="left" vertical="center" wrapText="1" readingOrder="1"/>
    </xf>
    <xf numFmtId="0" fontId="26" fillId="0" borderId="0" xfId="0" applyFont="1" applyAlignment="1">
      <alignment horizontal="center" vertical="center"/>
    </xf>
    <xf numFmtId="49" fontId="12" fillId="0" borderId="0" xfId="0" applyNumberFormat="1" applyFont="1" applyAlignment="1">
      <alignment horizontal="left" vertical="center"/>
    </xf>
  </cellXfs>
  <cellStyles count="21">
    <cellStyle name="Comma" xfId="1" builtinId="3"/>
    <cellStyle name="Comma 2" xfId="8" xr:uid="{AE9CA7A3-6400-48E3-8562-C66ADE40ECA1}"/>
    <cellStyle name="Comma 3" xfId="3" xr:uid="{80C59152-5EAA-488B-8869-3B605437D518}"/>
    <cellStyle name="Comma 4" xfId="18" xr:uid="{6797A3A3-7C39-4B7E-BAA4-CD3BE4C7BA49}"/>
    <cellStyle name="Hyperlink" xfId="20" builtinId="8"/>
    <cellStyle name="Normal" xfId="0" builtinId="0"/>
    <cellStyle name="Normal 10 2 3" xfId="6" xr:uid="{26A6047F-979A-483E-8332-5C5558D3B403}"/>
    <cellStyle name="Normal 2" xfId="4" xr:uid="{628AEA16-7BAE-40B4-82F4-E8D9E64A84C0}"/>
    <cellStyle name="Normal 2 2" xfId="15" xr:uid="{62FDAB8B-BDB1-421E-AECD-9F8E038A48E2}"/>
    <cellStyle name="Normal 2 3" xfId="5" xr:uid="{D66C9A55-0D8D-4CFF-96DA-942F51FB286E}"/>
    <cellStyle name="Normal 2 4" xfId="11" xr:uid="{18D3EB1A-DD58-4888-BE28-A1901B43D798}"/>
    <cellStyle name="Normal 3" xfId="9" xr:uid="{A6098916-463F-42ED-9876-8A062C586609}"/>
    <cellStyle name="Normal 3 2 4 4" xfId="14" xr:uid="{E5FE15B8-1F51-433B-B5A3-36C9205FCCAA}"/>
    <cellStyle name="Normal 4" xfId="17" xr:uid="{A338C652-AF59-4E4B-8A21-E689D050B44A}"/>
    <cellStyle name="Normal 4 3" xfId="12" xr:uid="{BABC9254-2DB5-4409-A209-117ECCD513CA}"/>
    <cellStyle name="Normal 5" xfId="7" xr:uid="{C83CB72D-9042-4A5A-B70F-D590F64F1E78}"/>
    <cellStyle name="Normal 7" xfId="13" xr:uid="{0F547093-B5E2-49DC-8E91-2179F0B33B12}"/>
    <cellStyle name="Percent" xfId="2" builtinId="5"/>
    <cellStyle name="Percent 2" xfId="19" xr:uid="{BDC83224-378D-4A8E-8CF9-97A14216236C}"/>
    <cellStyle name="Percent 2 2" xfId="16" xr:uid="{4DC51619-8086-47D2-916C-1A16BF16C6F8}"/>
    <cellStyle name="Validation error" xfId="10" xr:uid="{19FF6F9C-5373-4803-813F-7F66ED747646}"/>
  </cellStyles>
  <dxfs count="0"/>
  <tableStyles count="0" defaultTableStyle="TableStyleMedium2" defaultPivotStyle="PivotStyleLight16"/>
  <colors>
    <mruColors>
      <color rgb="FFABD0EF"/>
      <color rgb="FFFFB81D"/>
      <color rgb="FFFF8772"/>
      <color rgb="FF00359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solidFill>
                <a:latin typeface="Krub" panose="00000500000000000000" pitchFamily="2" charset="-34"/>
                <a:ea typeface="+mn-ea"/>
                <a:cs typeface="Krub" panose="00000500000000000000" pitchFamily="2" charset="-34"/>
              </a:defRPr>
            </a:pPr>
            <a:r>
              <a:rPr lang="en-GB" sz="1200">
                <a:latin typeface="Krub SemiBold" panose="00000700000000000000" pitchFamily="2" charset="-34"/>
                <a:cs typeface="Krub SemiBold" panose="00000700000000000000" pitchFamily="2" charset="-34"/>
              </a:rPr>
              <a:t>31 March 2022</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solidFill>
              <a:latin typeface="Krub" panose="00000500000000000000" pitchFamily="2" charset="-34"/>
              <a:ea typeface="+mn-ea"/>
              <a:cs typeface="Krub" panose="00000500000000000000" pitchFamily="2" charset="-34"/>
            </a:defRPr>
          </a:pPr>
          <a:endParaRPr lang="en-US"/>
        </a:p>
      </c:txPr>
    </c:title>
    <c:autoTitleDeleted val="0"/>
    <c:plotArea>
      <c:layout>
        <c:manualLayout>
          <c:layoutTarget val="inner"/>
          <c:xMode val="edge"/>
          <c:yMode val="edge"/>
          <c:x val="4.2926583949202922E-2"/>
          <c:y val="3.2405493398103405E-2"/>
          <c:w val="0.94697340059350787"/>
          <c:h val="0.85162924823368813"/>
        </c:manualLayout>
      </c:layout>
      <c:barChart>
        <c:barDir val="col"/>
        <c:grouping val="stacked"/>
        <c:varyColors val="0"/>
        <c:ser>
          <c:idx val="0"/>
          <c:order val="0"/>
          <c:tx>
            <c:strRef>
              <c:f>Borrowings!$C$15</c:f>
              <c:strCache>
                <c:ptCount val="1"/>
                <c:pt idx="0">
                  <c:v>Index linked - RPI</c:v>
                </c:pt>
              </c:strCache>
            </c:strRef>
          </c:tx>
          <c:spPr>
            <a:solidFill>
              <a:schemeClr val="accent1"/>
            </a:solidFill>
            <a:ln>
              <a:noFill/>
            </a:ln>
            <a:effectLst/>
          </c:spPr>
          <c:invertIfNegative val="0"/>
          <c:cat>
            <c:strRef>
              <c:f>Borrowings!$D$4:$T$4</c:f>
              <c:strCache>
                <c:ptCount val="17"/>
                <c:pt idx="0">
                  <c:v>Anglian</c:v>
                </c:pt>
                <c:pt idx="1">
                  <c:v>Dŵr Cymru</c:v>
                </c:pt>
                <c:pt idx="2">
                  <c:v>Hafren</c:v>
                </c:pt>
                <c:pt idx="3">
                  <c:v>Northumbrian</c:v>
                </c:pt>
                <c:pt idx="4">
                  <c:v>Severn Trent </c:v>
                </c:pt>
                <c:pt idx="5">
                  <c:v>South West</c:v>
                </c:pt>
                <c:pt idx="6">
                  <c:v>Southern</c:v>
                </c:pt>
                <c:pt idx="7">
                  <c:v>Thames</c:v>
                </c:pt>
                <c:pt idx="8">
                  <c:v>United Utilities</c:v>
                </c:pt>
                <c:pt idx="9">
                  <c:v>Wessex</c:v>
                </c:pt>
                <c:pt idx="10">
                  <c:v>Yorkshire</c:v>
                </c:pt>
                <c:pt idx="11">
                  <c:v>Affinity</c:v>
                </c:pt>
                <c:pt idx="12">
                  <c:v>Bristol</c:v>
                </c:pt>
                <c:pt idx="13">
                  <c:v>Portsmouth</c:v>
                </c:pt>
                <c:pt idx="14">
                  <c:v>SES Water</c:v>
                </c:pt>
                <c:pt idx="15">
                  <c:v>South East</c:v>
                </c:pt>
                <c:pt idx="16">
                  <c:v>South Staffs</c:v>
                </c:pt>
              </c:strCache>
            </c:strRef>
          </c:cat>
          <c:val>
            <c:numRef>
              <c:f>Borrowings!$D$15:$T$15</c:f>
              <c:numCache>
                <c:formatCode>0.0%</c:formatCode>
                <c:ptCount val="17"/>
                <c:pt idx="0">
                  <c:v>0.5297548919265207</c:v>
                </c:pt>
                <c:pt idx="1">
                  <c:v>0.83024222807821579</c:v>
                </c:pt>
                <c:pt idx="2">
                  <c:v>0.89793140990745779</c:v>
                </c:pt>
                <c:pt idx="3">
                  <c:v>0.34058327654526638</c:v>
                </c:pt>
                <c:pt idx="4">
                  <c:v>0.16229886505942487</c:v>
                </c:pt>
                <c:pt idx="5">
                  <c:v>0.22143870817732095</c:v>
                </c:pt>
                <c:pt idx="6">
                  <c:v>0.63449094959688646</c:v>
                </c:pt>
                <c:pt idx="7">
                  <c:v>0.56081542413109209</c:v>
                </c:pt>
                <c:pt idx="8">
                  <c:v>0.38184019311182271</c:v>
                </c:pt>
                <c:pt idx="9">
                  <c:v>0.34537913958526772</c:v>
                </c:pt>
                <c:pt idx="10">
                  <c:v>0.55394361455176933</c:v>
                </c:pt>
                <c:pt idx="11">
                  <c:v>0.47539651837524183</c:v>
                </c:pt>
                <c:pt idx="12">
                  <c:v>0.50058167716917101</c:v>
                </c:pt>
                <c:pt idx="13">
                  <c:v>0.71090509880458641</c:v>
                </c:pt>
                <c:pt idx="14">
                  <c:v>0.74575405439918263</c:v>
                </c:pt>
                <c:pt idx="15">
                  <c:v>0.54263964795230324</c:v>
                </c:pt>
                <c:pt idx="16">
                  <c:v>0.82396555847883279</c:v>
                </c:pt>
              </c:numCache>
            </c:numRef>
          </c:val>
          <c:extLst>
            <c:ext xmlns:c16="http://schemas.microsoft.com/office/drawing/2014/chart" uri="{C3380CC4-5D6E-409C-BE32-E72D297353CC}">
              <c16:uniqueId val="{00000000-FCDD-425A-A5C0-FD4346EDFADC}"/>
            </c:ext>
          </c:extLst>
        </c:ser>
        <c:ser>
          <c:idx val="1"/>
          <c:order val="1"/>
          <c:tx>
            <c:strRef>
              <c:f>Borrowings!$C$16</c:f>
              <c:strCache>
                <c:ptCount val="1"/>
                <c:pt idx="0">
                  <c:v>Index linked - CPI/CPIH</c:v>
                </c:pt>
              </c:strCache>
            </c:strRef>
          </c:tx>
          <c:spPr>
            <a:solidFill>
              <a:schemeClr val="accent2"/>
            </a:solidFill>
            <a:ln>
              <a:noFill/>
            </a:ln>
            <a:effectLst/>
          </c:spPr>
          <c:invertIfNegative val="0"/>
          <c:cat>
            <c:strRef>
              <c:f>Borrowings!$D$4:$T$4</c:f>
              <c:strCache>
                <c:ptCount val="17"/>
                <c:pt idx="0">
                  <c:v>Anglian</c:v>
                </c:pt>
                <c:pt idx="1">
                  <c:v>Dŵr Cymru</c:v>
                </c:pt>
                <c:pt idx="2">
                  <c:v>Hafren</c:v>
                </c:pt>
                <c:pt idx="3">
                  <c:v>Northumbrian</c:v>
                </c:pt>
                <c:pt idx="4">
                  <c:v>Severn Trent </c:v>
                </c:pt>
                <c:pt idx="5">
                  <c:v>South West</c:v>
                </c:pt>
                <c:pt idx="6">
                  <c:v>Southern</c:v>
                </c:pt>
                <c:pt idx="7">
                  <c:v>Thames</c:v>
                </c:pt>
                <c:pt idx="8">
                  <c:v>United Utilities</c:v>
                </c:pt>
                <c:pt idx="9">
                  <c:v>Wessex</c:v>
                </c:pt>
                <c:pt idx="10">
                  <c:v>Yorkshire</c:v>
                </c:pt>
                <c:pt idx="11">
                  <c:v>Affinity</c:v>
                </c:pt>
                <c:pt idx="12">
                  <c:v>Bristol</c:v>
                </c:pt>
                <c:pt idx="13">
                  <c:v>Portsmouth</c:v>
                </c:pt>
                <c:pt idx="14">
                  <c:v>SES Water</c:v>
                </c:pt>
                <c:pt idx="15">
                  <c:v>South East</c:v>
                </c:pt>
                <c:pt idx="16">
                  <c:v>South Staffs</c:v>
                </c:pt>
              </c:strCache>
            </c:strRef>
          </c:cat>
          <c:val>
            <c:numRef>
              <c:f>Borrowings!$D$16:$T$16</c:f>
              <c:numCache>
                <c:formatCode>0.0%</c:formatCode>
                <c:ptCount val="17"/>
                <c:pt idx="0">
                  <c:v>0.15232181712041606</c:v>
                </c:pt>
                <c:pt idx="1">
                  <c:v>0</c:v>
                </c:pt>
                <c:pt idx="2">
                  <c:v>0</c:v>
                </c:pt>
                <c:pt idx="3">
                  <c:v>3.3549127987683301E-2</c:v>
                </c:pt>
                <c:pt idx="4">
                  <c:v>0.10460198319248307</c:v>
                </c:pt>
                <c:pt idx="5">
                  <c:v>2.1154879212334533E-2</c:v>
                </c:pt>
                <c:pt idx="6">
                  <c:v>0</c:v>
                </c:pt>
                <c:pt idx="7">
                  <c:v>0</c:v>
                </c:pt>
                <c:pt idx="8">
                  <c:v>0.14031331707746997</c:v>
                </c:pt>
                <c:pt idx="9">
                  <c:v>0</c:v>
                </c:pt>
                <c:pt idx="10">
                  <c:v>2.3975333581415129E-2</c:v>
                </c:pt>
                <c:pt idx="11">
                  <c:v>0.360247582205029</c:v>
                </c:pt>
                <c:pt idx="12">
                  <c:v>0</c:v>
                </c:pt>
                <c:pt idx="13">
                  <c:v>0</c:v>
                </c:pt>
                <c:pt idx="14">
                  <c:v>0</c:v>
                </c:pt>
                <c:pt idx="15">
                  <c:v>0</c:v>
                </c:pt>
                <c:pt idx="16">
                  <c:v>0</c:v>
                </c:pt>
              </c:numCache>
            </c:numRef>
          </c:val>
          <c:extLst>
            <c:ext xmlns:c16="http://schemas.microsoft.com/office/drawing/2014/chart" uri="{C3380CC4-5D6E-409C-BE32-E72D297353CC}">
              <c16:uniqueId val="{00000001-FCDD-425A-A5C0-FD4346EDFADC}"/>
            </c:ext>
          </c:extLst>
        </c:ser>
        <c:ser>
          <c:idx val="2"/>
          <c:order val="2"/>
          <c:tx>
            <c:strRef>
              <c:f>Borrowings!$C$13</c:f>
              <c:strCache>
                <c:ptCount val="1"/>
                <c:pt idx="0">
                  <c:v>Fixed rate </c:v>
                </c:pt>
              </c:strCache>
            </c:strRef>
          </c:tx>
          <c:spPr>
            <a:solidFill>
              <a:schemeClr val="accent3"/>
            </a:solidFill>
            <a:ln>
              <a:noFill/>
            </a:ln>
            <a:effectLst/>
          </c:spPr>
          <c:invertIfNegative val="0"/>
          <c:cat>
            <c:strRef>
              <c:f>Borrowings!$D$4:$T$4</c:f>
              <c:strCache>
                <c:ptCount val="17"/>
                <c:pt idx="0">
                  <c:v>Anglian</c:v>
                </c:pt>
                <c:pt idx="1">
                  <c:v>Dŵr Cymru</c:v>
                </c:pt>
                <c:pt idx="2">
                  <c:v>Hafren</c:v>
                </c:pt>
                <c:pt idx="3">
                  <c:v>Northumbrian</c:v>
                </c:pt>
                <c:pt idx="4">
                  <c:v>Severn Trent </c:v>
                </c:pt>
                <c:pt idx="5">
                  <c:v>South West</c:v>
                </c:pt>
                <c:pt idx="6">
                  <c:v>Southern</c:v>
                </c:pt>
                <c:pt idx="7">
                  <c:v>Thames</c:v>
                </c:pt>
                <c:pt idx="8">
                  <c:v>United Utilities</c:v>
                </c:pt>
                <c:pt idx="9">
                  <c:v>Wessex</c:v>
                </c:pt>
                <c:pt idx="10">
                  <c:v>Yorkshire</c:v>
                </c:pt>
                <c:pt idx="11">
                  <c:v>Affinity</c:v>
                </c:pt>
                <c:pt idx="12">
                  <c:v>Bristol</c:v>
                </c:pt>
                <c:pt idx="13">
                  <c:v>Portsmouth</c:v>
                </c:pt>
                <c:pt idx="14">
                  <c:v>SES Water</c:v>
                </c:pt>
                <c:pt idx="15">
                  <c:v>South East</c:v>
                </c:pt>
                <c:pt idx="16">
                  <c:v>South Staffs</c:v>
                </c:pt>
              </c:strCache>
            </c:strRef>
          </c:cat>
          <c:val>
            <c:numRef>
              <c:f>Borrowings!$D$13:$T$13</c:f>
              <c:numCache>
                <c:formatCode>0.0%</c:formatCode>
                <c:ptCount val="17"/>
                <c:pt idx="0">
                  <c:v>0.26219999999999999</c:v>
                </c:pt>
                <c:pt idx="1">
                  <c:v>0.1182</c:v>
                </c:pt>
                <c:pt idx="2">
                  <c:v>3.0000000000000001E-3</c:v>
                </c:pt>
                <c:pt idx="3">
                  <c:v>0.56589999999999996</c:v>
                </c:pt>
                <c:pt idx="4">
                  <c:v>0.68740000000000001</c:v>
                </c:pt>
                <c:pt idx="5">
                  <c:v>0.59460000000000002</c:v>
                </c:pt>
                <c:pt idx="6">
                  <c:v>0.36549999999999999</c:v>
                </c:pt>
                <c:pt idx="7">
                  <c:v>0.40920000000000001</c:v>
                </c:pt>
                <c:pt idx="8">
                  <c:v>0.42699999999999999</c:v>
                </c:pt>
                <c:pt idx="9">
                  <c:v>0.49170000000000003</c:v>
                </c:pt>
                <c:pt idx="10">
                  <c:v>0.50780000000000003</c:v>
                </c:pt>
                <c:pt idx="11">
                  <c:v>0.16439999999999999</c:v>
                </c:pt>
                <c:pt idx="12">
                  <c:v>0.2341</c:v>
                </c:pt>
                <c:pt idx="13">
                  <c:v>0.15190000000000001</c:v>
                </c:pt>
                <c:pt idx="14">
                  <c:v>3.0999999999999999E-3</c:v>
                </c:pt>
                <c:pt idx="15">
                  <c:v>0.35089999999999999</c:v>
                </c:pt>
                <c:pt idx="16">
                  <c:v>0.17599999999999999</c:v>
                </c:pt>
              </c:numCache>
            </c:numRef>
          </c:val>
          <c:extLst>
            <c:ext xmlns:c16="http://schemas.microsoft.com/office/drawing/2014/chart" uri="{C3380CC4-5D6E-409C-BE32-E72D297353CC}">
              <c16:uniqueId val="{00000002-FCDD-425A-A5C0-FD4346EDFADC}"/>
            </c:ext>
          </c:extLst>
        </c:ser>
        <c:ser>
          <c:idx val="3"/>
          <c:order val="3"/>
          <c:tx>
            <c:strRef>
              <c:f>Borrowings!$C$14</c:f>
              <c:strCache>
                <c:ptCount val="1"/>
                <c:pt idx="0">
                  <c:v>Floating rate</c:v>
                </c:pt>
              </c:strCache>
            </c:strRef>
          </c:tx>
          <c:spPr>
            <a:solidFill>
              <a:schemeClr val="accent4"/>
            </a:solidFill>
            <a:ln>
              <a:noFill/>
            </a:ln>
            <a:effectLst/>
          </c:spPr>
          <c:invertIfNegative val="0"/>
          <c:cat>
            <c:strRef>
              <c:f>Borrowings!$D$4:$T$4</c:f>
              <c:strCache>
                <c:ptCount val="17"/>
                <c:pt idx="0">
                  <c:v>Anglian</c:v>
                </c:pt>
                <c:pt idx="1">
                  <c:v>Dŵr Cymru</c:v>
                </c:pt>
                <c:pt idx="2">
                  <c:v>Hafren</c:v>
                </c:pt>
                <c:pt idx="3">
                  <c:v>Northumbrian</c:v>
                </c:pt>
                <c:pt idx="4">
                  <c:v>Severn Trent </c:v>
                </c:pt>
                <c:pt idx="5">
                  <c:v>South West</c:v>
                </c:pt>
                <c:pt idx="6">
                  <c:v>Southern</c:v>
                </c:pt>
                <c:pt idx="7">
                  <c:v>Thames</c:v>
                </c:pt>
                <c:pt idx="8">
                  <c:v>United Utilities</c:v>
                </c:pt>
                <c:pt idx="9">
                  <c:v>Wessex</c:v>
                </c:pt>
                <c:pt idx="10">
                  <c:v>Yorkshire</c:v>
                </c:pt>
                <c:pt idx="11">
                  <c:v>Affinity</c:v>
                </c:pt>
                <c:pt idx="12">
                  <c:v>Bristol</c:v>
                </c:pt>
                <c:pt idx="13">
                  <c:v>Portsmouth</c:v>
                </c:pt>
                <c:pt idx="14">
                  <c:v>SES Water</c:v>
                </c:pt>
                <c:pt idx="15">
                  <c:v>South East</c:v>
                </c:pt>
                <c:pt idx="16">
                  <c:v>South Staffs</c:v>
                </c:pt>
              </c:strCache>
            </c:strRef>
          </c:cat>
          <c:val>
            <c:numRef>
              <c:f>Borrowings!$D$14:$T$14</c:f>
              <c:numCache>
                <c:formatCode>0.0%</c:formatCode>
                <c:ptCount val="17"/>
                <c:pt idx="0">
                  <c:v>5.5800000000000002E-2</c:v>
                </c:pt>
                <c:pt idx="1">
                  <c:v>5.1499999999999997E-2</c:v>
                </c:pt>
                <c:pt idx="2">
                  <c:v>9.9199999999999997E-2</c:v>
                </c:pt>
                <c:pt idx="3">
                  <c:v>0.06</c:v>
                </c:pt>
                <c:pt idx="4">
                  <c:v>4.5699999999999998E-2</c:v>
                </c:pt>
                <c:pt idx="5">
                  <c:v>0.1628</c:v>
                </c:pt>
                <c:pt idx="6">
                  <c:v>0</c:v>
                </c:pt>
                <c:pt idx="7">
                  <c:v>0.03</c:v>
                </c:pt>
                <c:pt idx="8">
                  <c:v>5.0900000000000001E-2</c:v>
                </c:pt>
                <c:pt idx="9">
                  <c:v>0.16289999999999999</c:v>
                </c:pt>
                <c:pt idx="10">
                  <c:v>-8.5699999999999998E-2</c:v>
                </c:pt>
                <c:pt idx="11">
                  <c:v>0</c:v>
                </c:pt>
                <c:pt idx="12">
                  <c:v>0.26540000000000002</c:v>
                </c:pt>
                <c:pt idx="13">
                  <c:v>0.13719999999999999</c:v>
                </c:pt>
                <c:pt idx="14">
                  <c:v>0.25109999999999999</c:v>
                </c:pt>
                <c:pt idx="15">
                  <c:v>0.1065</c:v>
                </c:pt>
                <c:pt idx="16">
                  <c:v>0</c:v>
                </c:pt>
              </c:numCache>
            </c:numRef>
          </c:val>
          <c:extLst>
            <c:ext xmlns:c16="http://schemas.microsoft.com/office/drawing/2014/chart" uri="{C3380CC4-5D6E-409C-BE32-E72D297353CC}">
              <c16:uniqueId val="{00000003-FCDD-425A-A5C0-FD4346EDFADC}"/>
            </c:ext>
          </c:extLst>
        </c:ser>
        <c:dLbls>
          <c:showLegendKey val="0"/>
          <c:showVal val="0"/>
          <c:showCatName val="0"/>
          <c:showSerName val="0"/>
          <c:showPercent val="0"/>
          <c:showBubbleSize val="0"/>
        </c:dLbls>
        <c:gapWidth val="50"/>
        <c:overlap val="100"/>
        <c:axId val="1584377615"/>
        <c:axId val="1584373871"/>
      </c:barChart>
      <c:lineChart>
        <c:grouping val="standard"/>
        <c:varyColors val="0"/>
        <c:ser>
          <c:idx val="4"/>
          <c:order val="4"/>
          <c:tx>
            <c:strRef>
              <c:f>Borrowings!$C$20</c:f>
              <c:strCache>
                <c:ptCount val="1"/>
                <c:pt idx="0">
                  <c:v>Index linked-weighted average (53.9%)</c:v>
                </c:pt>
              </c:strCache>
            </c:strRef>
          </c:tx>
          <c:spPr>
            <a:ln w="44450" cap="rnd">
              <a:solidFill>
                <a:schemeClr val="accent6"/>
              </a:solidFill>
              <a:round/>
            </a:ln>
            <a:effectLst/>
          </c:spPr>
          <c:marker>
            <c:symbol val="none"/>
          </c:marker>
          <c:val>
            <c:numRef>
              <c:f>Borrowings!$D$20:$T$20</c:f>
              <c:numCache>
                <c:formatCode>0.0%</c:formatCode>
                <c:ptCount val="17"/>
                <c:pt idx="0">
                  <c:v>0.53947777486278681</c:v>
                </c:pt>
                <c:pt idx="1">
                  <c:v>0.53947777486278681</c:v>
                </c:pt>
                <c:pt idx="2">
                  <c:v>0.53947777486278681</c:v>
                </c:pt>
                <c:pt idx="3">
                  <c:v>0.53947777486278681</c:v>
                </c:pt>
                <c:pt idx="4">
                  <c:v>0.53947777486278681</c:v>
                </c:pt>
                <c:pt idx="5">
                  <c:v>0.53947777486278681</c:v>
                </c:pt>
                <c:pt idx="6">
                  <c:v>0.53947777486278681</c:v>
                </c:pt>
                <c:pt idx="7">
                  <c:v>0.53947777486278681</c:v>
                </c:pt>
                <c:pt idx="8">
                  <c:v>0.53947777486278681</c:v>
                </c:pt>
                <c:pt idx="9">
                  <c:v>0.53947777486278681</c:v>
                </c:pt>
                <c:pt idx="10">
                  <c:v>0.53947777486278681</c:v>
                </c:pt>
                <c:pt idx="11">
                  <c:v>0.53947777486278681</c:v>
                </c:pt>
                <c:pt idx="12">
                  <c:v>0.53947777486278681</c:v>
                </c:pt>
                <c:pt idx="13">
                  <c:v>0.53947777486278681</c:v>
                </c:pt>
                <c:pt idx="14">
                  <c:v>0.53947777486278681</c:v>
                </c:pt>
                <c:pt idx="15">
                  <c:v>0.53947777486278681</c:v>
                </c:pt>
                <c:pt idx="16">
                  <c:v>0.53947777486278681</c:v>
                </c:pt>
              </c:numCache>
            </c:numRef>
          </c:val>
          <c:smooth val="0"/>
          <c:extLst>
            <c:ext xmlns:c16="http://schemas.microsoft.com/office/drawing/2014/chart" uri="{C3380CC4-5D6E-409C-BE32-E72D297353CC}">
              <c16:uniqueId val="{00000004-FCDD-425A-A5C0-FD4346EDFADC}"/>
            </c:ext>
          </c:extLst>
        </c:ser>
        <c:dLbls>
          <c:showLegendKey val="0"/>
          <c:showVal val="0"/>
          <c:showCatName val="0"/>
          <c:showSerName val="0"/>
          <c:showPercent val="0"/>
          <c:showBubbleSize val="0"/>
        </c:dLbls>
        <c:marker val="1"/>
        <c:smooth val="0"/>
        <c:axId val="1584377615"/>
        <c:axId val="1584373871"/>
      </c:lineChart>
      <c:catAx>
        <c:axId val="1584377615"/>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solidFill>
                <a:latin typeface="Krub" panose="00000500000000000000" pitchFamily="2" charset="-34"/>
                <a:ea typeface="+mn-ea"/>
                <a:cs typeface="Krub" panose="00000500000000000000" pitchFamily="2" charset="-34"/>
              </a:defRPr>
            </a:pPr>
            <a:endParaRPr lang="en-US"/>
          </a:p>
        </c:txPr>
        <c:crossAx val="1584373871"/>
        <c:crosses val="autoZero"/>
        <c:auto val="1"/>
        <c:lblAlgn val="ctr"/>
        <c:lblOffset val="100"/>
        <c:noMultiLvlLbl val="0"/>
      </c:catAx>
      <c:valAx>
        <c:axId val="1584373871"/>
        <c:scaling>
          <c:orientation val="minMax"/>
          <c:max val="1.1000000000000001"/>
          <c:min val="-0.1"/>
        </c:scaling>
        <c:delete val="0"/>
        <c:axPos val="l"/>
        <c:majorGridlines>
          <c:spPr>
            <a:ln w="9525" cap="flat" cmpd="sng" algn="ctr">
              <a:solidFill>
                <a:schemeClr val="tx1">
                  <a:lumMod val="15000"/>
                  <a:lumOff val="85000"/>
                </a:schemeClr>
              </a:solidFill>
              <a:round/>
            </a:ln>
            <a:effectLst/>
          </c:spPr>
        </c:majorGridlines>
        <c:numFmt formatCode="0.0%"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chemeClr val="tx1"/>
                </a:solidFill>
                <a:latin typeface="Krub" panose="00000500000000000000" pitchFamily="2" charset="-34"/>
                <a:ea typeface="+mn-ea"/>
                <a:cs typeface="Krub" panose="00000500000000000000" pitchFamily="2" charset="-34"/>
              </a:defRPr>
            </a:pPr>
            <a:endParaRPr lang="en-US"/>
          </a:p>
        </c:txPr>
        <c:crossAx val="1584377615"/>
        <c:crosses val="autoZero"/>
        <c:crossBetween val="between"/>
      </c:valAx>
      <c:spPr>
        <a:noFill/>
        <a:ln>
          <a:noFill/>
        </a:ln>
        <a:effectLst/>
      </c:spPr>
    </c:plotArea>
    <c:legend>
      <c:legendPos val="b"/>
      <c:layout>
        <c:manualLayout>
          <c:xMode val="edge"/>
          <c:yMode val="edge"/>
          <c:x val="0"/>
          <c:y val="0.95191683246772263"/>
          <c:w val="1"/>
          <c:h val="4.808316753227737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Krub" panose="00000500000000000000" pitchFamily="2" charset="-34"/>
              <a:ea typeface="+mn-ea"/>
              <a:cs typeface="Krub" panose="00000500000000000000" pitchFamily="2" charset="-34"/>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chemeClr val="tx1"/>
          </a:solidFill>
          <a:latin typeface="Krub" panose="00000500000000000000" pitchFamily="2" charset="-34"/>
          <a:cs typeface="Krub" panose="00000500000000000000" pitchFamily="2" charset="-34"/>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7660009335380426E-2"/>
          <c:y val="9.0500357649034788E-2"/>
          <c:w val="0.9572242109110326"/>
          <c:h val="0.89221431124880834"/>
        </c:manualLayout>
      </c:layout>
      <c:barChart>
        <c:barDir val="col"/>
        <c:grouping val="clustered"/>
        <c:varyColors val="0"/>
        <c:ser>
          <c:idx val="0"/>
          <c:order val="0"/>
          <c:tx>
            <c:strRef>
              <c:f>'Retail Margin'!$C$13</c:f>
              <c:strCache>
                <c:ptCount val="1"/>
                <c:pt idx="0">
                  <c:v>Household </c:v>
                </c:pt>
              </c:strCache>
            </c:strRef>
          </c:tx>
          <c:spPr>
            <a:solidFill>
              <a:schemeClr val="accent1"/>
            </a:solidFill>
            <a:ln>
              <a:noFill/>
            </a:ln>
            <a:effectLst/>
          </c:spPr>
          <c:invertIfNegative val="0"/>
          <c:cat>
            <c:strRef>
              <c:f>'Retail Margin'!$D$4:$T$4</c:f>
              <c:strCache>
                <c:ptCount val="17"/>
                <c:pt idx="0">
                  <c:v>Anglian</c:v>
                </c:pt>
                <c:pt idx="1">
                  <c:v>Dŵr Cymru</c:v>
                </c:pt>
                <c:pt idx="2">
                  <c:v>Hafren</c:v>
                </c:pt>
                <c:pt idx="3">
                  <c:v>Northumbrian</c:v>
                </c:pt>
                <c:pt idx="4">
                  <c:v>Severn Trent</c:v>
                </c:pt>
                <c:pt idx="5">
                  <c:v>South West</c:v>
                </c:pt>
                <c:pt idx="6">
                  <c:v>Southern</c:v>
                </c:pt>
                <c:pt idx="7">
                  <c:v>Thames</c:v>
                </c:pt>
                <c:pt idx="8">
                  <c:v>United Utilities</c:v>
                </c:pt>
                <c:pt idx="9">
                  <c:v>Wessex</c:v>
                </c:pt>
                <c:pt idx="10">
                  <c:v>Yorkshire</c:v>
                </c:pt>
                <c:pt idx="11">
                  <c:v>Affinity</c:v>
                </c:pt>
                <c:pt idx="12">
                  <c:v>Bristol</c:v>
                </c:pt>
                <c:pt idx="13">
                  <c:v>Portsmouth</c:v>
                </c:pt>
                <c:pt idx="14">
                  <c:v>SES Water</c:v>
                </c:pt>
                <c:pt idx="15">
                  <c:v>South East</c:v>
                </c:pt>
                <c:pt idx="16">
                  <c:v>South Staffs</c:v>
                </c:pt>
              </c:strCache>
            </c:strRef>
          </c:cat>
          <c:val>
            <c:numRef>
              <c:f>'Retail Margin'!$D$13:$T$13</c:f>
              <c:numCache>
                <c:formatCode>0.00%</c:formatCode>
                <c:ptCount val="17"/>
                <c:pt idx="0">
                  <c:v>4.5076002627413701E-2</c:v>
                </c:pt>
                <c:pt idx="1">
                  <c:v>-9.9144372678934504E-3</c:v>
                </c:pt>
                <c:pt idx="2">
                  <c:v>5.42922912806693E-2</c:v>
                </c:pt>
                <c:pt idx="3">
                  <c:v>1.9881001599827502E-3</c:v>
                </c:pt>
                <c:pt idx="4">
                  <c:v>-1.8681277929205901E-3</c:v>
                </c:pt>
                <c:pt idx="5">
                  <c:v>4.2611157323566001E-3</c:v>
                </c:pt>
                <c:pt idx="6">
                  <c:v>-2.6345466146335695E-2</c:v>
                </c:pt>
                <c:pt idx="7">
                  <c:v>-2.99769268402332E-2</c:v>
                </c:pt>
                <c:pt idx="8">
                  <c:v>-8.0504853807097602E-3</c:v>
                </c:pt>
                <c:pt idx="9">
                  <c:v>-1.2743861621995001E-3</c:v>
                </c:pt>
                <c:pt idx="10">
                  <c:v>-2.3748511715795E-2</c:v>
                </c:pt>
                <c:pt idx="11">
                  <c:v>1.59230889385053E-3</c:v>
                </c:pt>
                <c:pt idx="12">
                  <c:v>1.6508761367597199E-2</c:v>
                </c:pt>
                <c:pt idx="13">
                  <c:v>5.6431212298112595E-3</c:v>
                </c:pt>
                <c:pt idx="14">
                  <c:v>-7.3806342696495594E-2</c:v>
                </c:pt>
                <c:pt idx="15">
                  <c:v>-3.4123782748643499E-4</c:v>
                </c:pt>
                <c:pt idx="16">
                  <c:v>-2.9032366079604702E-2</c:v>
                </c:pt>
              </c:numCache>
            </c:numRef>
          </c:val>
          <c:extLst>
            <c:ext xmlns:c16="http://schemas.microsoft.com/office/drawing/2014/chart" uri="{C3380CC4-5D6E-409C-BE32-E72D297353CC}">
              <c16:uniqueId val="{00000000-1FDD-48C0-8E7A-1F894EC6CDA3}"/>
            </c:ext>
          </c:extLst>
        </c:ser>
        <c:ser>
          <c:idx val="1"/>
          <c:order val="1"/>
          <c:tx>
            <c:strRef>
              <c:f>'Retail Margin'!$C$25</c:f>
              <c:strCache>
                <c:ptCount val="1"/>
                <c:pt idx="0">
                  <c:v>Non household</c:v>
                </c:pt>
              </c:strCache>
            </c:strRef>
          </c:tx>
          <c:spPr>
            <a:solidFill>
              <a:schemeClr val="accent2"/>
            </a:solidFill>
            <a:ln>
              <a:noFill/>
            </a:ln>
            <a:effectLst/>
          </c:spPr>
          <c:invertIfNegative val="0"/>
          <c:cat>
            <c:strRef>
              <c:f>'Retail Margin'!$D$4:$T$4</c:f>
              <c:strCache>
                <c:ptCount val="17"/>
                <c:pt idx="0">
                  <c:v>Anglian</c:v>
                </c:pt>
                <c:pt idx="1">
                  <c:v>Dŵr Cymru</c:v>
                </c:pt>
                <c:pt idx="2">
                  <c:v>Hafren</c:v>
                </c:pt>
                <c:pt idx="3">
                  <c:v>Northumbrian</c:v>
                </c:pt>
                <c:pt idx="4">
                  <c:v>Severn Trent</c:v>
                </c:pt>
                <c:pt idx="5">
                  <c:v>South West</c:v>
                </c:pt>
                <c:pt idx="6">
                  <c:v>Southern</c:v>
                </c:pt>
                <c:pt idx="7">
                  <c:v>Thames</c:v>
                </c:pt>
                <c:pt idx="8">
                  <c:v>United Utilities</c:v>
                </c:pt>
                <c:pt idx="9">
                  <c:v>Wessex</c:v>
                </c:pt>
                <c:pt idx="10">
                  <c:v>Yorkshire</c:v>
                </c:pt>
                <c:pt idx="11">
                  <c:v>Affinity</c:v>
                </c:pt>
                <c:pt idx="12">
                  <c:v>Bristol</c:v>
                </c:pt>
                <c:pt idx="13">
                  <c:v>Portsmouth</c:v>
                </c:pt>
                <c:pt idx="14">
                  <c:v>SES Water</c:v>
                </c:pt>
                <c:pt idx="15">
                  <c:v>South East</c:v>
                </c:pt>
                <c:pt idx="16">
                  <c:v>South Staffs</c:v>
                </c:pt>
              </c:strCache>
            </c:strRef>
          </c:cat>
          <c:val>
            <c:numRef>
              <c:f>'Retail Margin'!$D$25:$T$25</c:f>
              <c:numCache>
                <c:formatCode>0.00%</c:formatCode>
                <c:ptCount val="17"/>
                <c:pt idx="0">
                  <c:v>0</c:v>
                </c:pt>
                <c:pt idx="1">
                  <c:v>1.2243460442480701E-2</c:v>
                </c:pt>
                <c:pt idx="2">
                  <c:v>1.3133940182054599E-2</c:v>
                </c:pt>
                <c:pt idx="3">
                  <c:v>0</c:v>
                </c:pt>
                <c:pt idx="4">
                  <c:v>0</c:v>
                </c:pt>
                <c:pt idx="5">
                  <c:v>-2.3588820646333703E-4</c:v>
                </c:pt>
                <c:pt idx="6">
                  <c:v>0</c:v>
                </c:pt>
                <c:pt idx="7">
                  <c:v>-3.2972727299044398E-3</c:v>
                </c:pt>
                <c:pt idx="8">
                  <c:v>0</c:v>
                </c:pt>
                <c:pt idx="9">
                  <c:v>0</c:v>
                </c:pt>
                <c:pt idx="10">
                  <c:v>1.6333291690379999E-3</c:v>
                </c:pt>
                <c:pt idx="11">
                  <c:v>0</c:v>
                </c:pt>
                <c:pt idx="12">
                  <c:v>0</c:v>
                </c:pt>
                <c:pt idx="13">
                  <c:v>0</c:v>
                </c:pt>
                <c:pt idx="14">
                  <c:v>0</c:v>
                </c:pt>
                <c:pt idx="15">
                  <c:v>-2.5243253166880899E-4</c:v>
                </c:pt>
                <c:pt idx="16">
                  <c:v>0</c:v>
                </c:pt>
              </c:numCache>
            </c:numRef>
          </c:val>
          <c:extLst>
            <c:ext xmlns:c16="http://schemas.microsoft.com/office/drawing/2014/chart" uri="{C3380CC4-5D6E-409C-BE32-E72D297353CC}">
              <c16:uniqueId val="{00000001-1FDD-48C0-8E7A-1F894EC6CDA3}"/>
            </c:ext>
          </c:extLst>
        </c:ser>
        <c:dLbls>
          <c:showLegendKey val="0"/>
          <c:showVal val="0"/>
          <c:showCatName val="0"/>
          <c:showSerName val="0"/>
          <c:showPercent val="0"/>
          <c:showBubbleSize val="0"/>
        </c:dLbls>
        <c:gapWidth val="50"/>
        <c:axId val="840444191"/>
        <c:axId val="840450847"/>
      </c:barChart>
      <c:catAx>
        <c:axId val="840444191"/>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solidFill>
                <a:latin typeface="Krub" panose="00000500000000000000" pitchFamily="2" charset="-34"/>
                <a:ea typeface="+mn-ea"/>
                <a:cs typeface="Krub" panose="00000500000000000000" pitchFamily="2" charset="-34"/>
              </a:defRPr>
            </a:pPr>
            <a:endParaRPr lang="en-US"/>
          </a:p>
        </c:txPr>
        <c:crossAx val="840450847"/>
        <c:crosses val="autoZero"/>
        <c:auto val="1"/>
        <c:lblAlgn val="ctr"/>
        <c:lblOffset val="100"/>
        <c:noMultiLvlLbl val="0"/>
      </c:catAx>
      <c:valAx>
        <c:axId val="840450847"/>
        <c:scaling>
          <c:orientation val="minMax"/>
          <c:max val="6.0000000000000012E-2"/>
          <c:min val="-8.0000000000000016E-2"/>
        </c:scaling>
        <c:delete val="0"/>
        <c:axPos val="l"/>
        <c:majorGridlines>
          <c:spPr>
            <a:ln w="9525" cap="flat" cmpd="sng" algn="ctr">
              <a:solidFill>
                <a:schemeClr val="tx1">
                  <a:lumMod val="15000"/>
                  <a:lumOff val="85000"/>
                </a:schemeClr>
              </a:solidFill>
              <a:round/>
            </a:ln>
            <a:effectLst/>
          </c:spPr>
        </c:majorGridlines>
        <c:numFmt formatCode="0.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chemeClr val="tx1"/>
                </a:solidFill>
                <a:latin typeface="Krub" panose="00000500000000000000" pitchFamily="2" charset="-34"/>
                <a:ea typeface="+mn-ea"/>
                <a:cs typeface="Krub" panose="00000500000000000000" pitchFamily="2" charset="-34"/>
              </a:defRPr>
            </a:pPr>
            <a:endParaRPr lang="en-US"/>
          </a:p>
        </c:txPr>
        <c:crossAx val="84044419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Krub" panose="00000500000000000000" pitchFamily="2" charset="-34"/>
              <a:ea typeface="+mn-ea"/>
              <a:cs typeface="Krub" panose="00000500000000000000" pitchFamily="2" charset="-34"/>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chemeClr val="tx1"/>
          </a:solidFill>
          <a:latin typeface="Krub" panose="00000500000000000000" pitchFamily="2" charset="-34"/>
          <a:cs typeface="Krub" panose="00000500000000000000" pitchFamily="2" charset="-34"/>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099591399990885E-2"/>
          <c:y val="3.5077842931111589E-2"/>
          <c:w val="0.92916439526017236"/>
          <c:h val="0.7272410209384842"/>
        </c:manualLayout>
      </c:layout>
      <c:barChart>
        <c:barDir val="col"/>
        <c:grouping val="clustered"/>
        <c:varyColors val="0"/>
        <c:ser>
          <c:idx val="0"/>
          <c:order val="0"/>
          <c:tx>
            <c:strRef>
              <c:f>'Dividend Yield'!$A$11:$C$11</c:f>
              <c:strCache>
                <c:ptCount val="3"/>
                <c:pt idx="0">
                  <c:v>2020-21</c:v>
                </c:pt>
                <c:pt idx="1">
                  <c:v>CR1050</c:v>
                </c:pt>
                <c:pt idx="2">
                  <c:v>Dividend yield - Metric</c:v>
                </c:pt>
              </c:strCache>
            </c:strRef>
          </c:tx>
          <c:spPr>
            <a:solidFill>
              <a:schemeClr val="accent6"/>
            </a:solidFill>
            <a:ln>
              <a:noFill/>
            </a:ln>
            <a:effectLst/>
          </c:spPr>
          <c:invertIfNegative val="0"/>
          <c:cat>
            <c:strRef>
              <c:f>'Dividend Yield'!$D$3:$T$3</c:f>
              <c:strCache>
                <c:ptCount val="17"/>
                <c:pt idx="0">
                  <c:v>Anglian</c:v>
                </c:pt>
                <c:pt idx="1">
                  <c:v>Dŵr Cymru</c:v>
                </c:pt>
                <c:pt idx="2">
                  <c:v>Hafren</c:v>
                </c:pt>
                <c:pt idx="3">
                  <c:v>Northumbrian</c:v>
                </c:pt>
                <c:pt idx="4">
                  <c:v>Severn Trent</c:v>
                </c:pt>
                <c:pt idx="5">
                  <c:v>South West</c:v>
                </c:pt>
                <c:pt idx="6">
                  <c:v>Southern</c:v>
                </c:pt>
                <c:pt idx="7">
                  <c:v>Thames</c:v>
                </c:pt>
                <c:pt idx="8">
                  <c:v>United Utilities</c:v>
                </c:pt>
                <c:pt idx="9">
                  <c:v>Wessex</c:v>
                </c:pt>
                <c:pt idx="10">
                  <c:v>Yorkshire</c:v>
                </c:pt>
                <c:pt idx="11">
                  <c:v>Affinity</c:v>
                </c:pt>
                <c:pt idx="12">
                  <c:v>Bristol</c:v>
                </c:pt>
                <c:pt idx="13">
                  <c:v>Portsmouth</c:v>
                </c:pt>
                <c:pt idx="14">
                  <c:v>SES Water</c:v>
                </c:pt>
                <c:pt idx="15">
                  <c:v>South East</c:v>
                </c:pt>
                <c:pt idx="16">
                  <c:v>South Staffs</c:v>
                </c:pt>
              </c:strCache>
            </c:strRef>
          </c:cat>
          <c:val>
            <c:numRef>
              <c:f>'Dividend Yield'!$D$15:$T$15</c:f>
              <c:numCache>
                <c:formatCode>0.0%</c:formatCode>
                <c:ptCount val="17"/>
                <c:pt idx="0">
                  <c:v>0</c:v>
                </c:pt>
                <c:pt idx="1">
                  <c:v>0</c:v>
                </c:pt>
                <c:pt idx="2">
                  <c:v>0</c:v>
                </c:pt>
                <c:pt idx="3">
                  <c:v>0</c:v>
                </c:pt>
                <c:pt idx="4">
                  <c:v>1.84E-2</c:v>
                </c:pt>
                <c:pt idx="5">
                  <c:v>9.1300000000000006E-2</c:v>
                </c:pt>
                <c:pt idx="6">
                  <c:v>1.1000000000000001E-3</c:v>
                </c:pt>
                <c:pt idx="7">
                  <c:v>1.3100000000000001E-2</c:v>
                </c:pt>
                <c:pt idx="8">
                  <c:v>0</c:v>
                </c:pt>
                <c:pt idx="9">
                  <c:v>5.0099999999999999E-2</c:v>
                </c:pt>
                <c:pt idx="10">
                  <c:v>2.8199999999999999E-2</c:v>
                </c:pt>
                <c:pt idx="11">
                  <c:v>0</c:v>
                </c:pt>
                <c:pt idx="12">
                  <c:v>3.6799999999999999E-2</c:v>
                </c:pt>
                <c:pt idx="13">
                  <c:v>2.2100000000000002E-2</c:v>
                </c:pt>
                <c:pt idx="14">
                  <c:v>5.5100000000000003E-2</c:v>
                </c:pt>
                <c:pt idx="15">
                  <c:v>0.48170000000000002</c:v>
                </c:pt>
                <c:pt idx="16">
                  <c:v>3.4500000000000003E-2</c:v>
                </c:pt>
              </c:numCache>
            </c:numRef>
          </c:val>
          <c:extLst>
            <c:ext xmlns:c16="http://schemas.microsoft.com/office/drawing/2014/chart" uri="{C3380CC4-5D6E-409C-BE32-E72D297353CC}">
              <c16:uniqueId val="{00000000-E777-47DD-8B54-B5DCF8D283A4}"/>
            </c:ext>
          </c:extLst>
        </c:ser>
        <c:ser>
          <c:idx val="1"/>
          <c:order val="1"/>
          <c:tx>
            <c:strRef>
              <c:f>'Dividend Yield'!$A$3:$C$3</c:f>
              <c:strCache>
                <c:ptCount val="3"/>
                <c:pt idx="0">
                  <c:v>2021-22</c:v>
                </c:pt>
              </c:strCache>
            </c:strRef>
          </c:tx>
          <c:spPr>
            <a:solidFill>
              <a:schemeClr val="accent1"/>
            </a:solidFill>
            <a:ln>
              <a:noFill/>
            </a:ln>
            <a:effectLst/>
          </c:spPr>
          <c:invertIfNegative val="0"/>
          <c:cat>
            <c:strRef>
              <c:f>'Dividend Yield'!$D$3:$T$3</c:f>
              <c:strCache>
                <c:ptCount val="17"/>
                <c:pt idx="0">
                  <c:v>Anglian</c:v>
                </c:pt>
                <c:pt idx="1">
                  <c:v>Dŵr Cymru</c:v>
                </c:pt>
                <c:pt idx="2">
                  <c:v>Hafren</c:v>
                </c:pt>
                <c:pt idx="3">
                  <c:v>Northumbrian</c:v>
                </c:pt>
                <c:pt idx="4">
                  <c:v>Severn Trent</c:v>
                </c:pt>
                <c:pt idx="5">
                  <c:v>South West</c:v>
                </c:pt>
                <c:pt idx="6">
                  <c:v>Southern</c:v>
                </c:pt>
                <c:pt idx="7">
                  <c:v>Thames</c:v>
                </c:pt>
                <c:pt idx="8">
                  <c:v>United Utilities</c:v>
                </c:pt>
                <c:pt idx="9">
                  <c:v>Wessex</c:v>
                </c:pt>
                <c:pt idx="10">
                  <c:v>Yorkshire</c:v>
                </c:pt>
                <c:pt idx="11">
                  <c:v>Affinity</c:v>
                </c:pt>
                <c:pt idx="12">
                  <c:v>Bristol</c:v>
                </c:pt>
                <c:pt idx="13">
                  <c:v>Portsmouth</c:v>
                </c:pt>
                <c:pt idx="14">
                  <c:v>SES Water</c:v>
                </c:pt>
                <c:pt idx="15">
                  <c:v>South East</c:v>
                </c:pt>
                <c:pt idx="16">
                  <c:v>South Staffs</c:v>
                </c:pt>
              </c:strCache>
            </c:strRef>
          </c:cat>
          <c:val>
            <c:numRef>
              <c:f>'Dividend Yield'!$D$7:$T$7</c:f>
              <c:numCache>
                <c:formatCode>0.0%</c:formatCode>
                <c:ptCount val="17"/>
                <c:pt idx="0">
                  <c:v>2.7400000000000001E-2</c:v>
                </c:pt>
                <c:pt idx="1">
                  <c:v>0</c:v>
                </c:pt>
                <c:pt idx="2">
                  <c:v>0</c:v>
                </c:pt>
                <c:pt idx="3">
                  <c:v>0.1318</c:v>
                </c:pt>
                <c:pt idx="4">
                  <c:v>3.78E-2</c:v>
                </c:pt>
                <c:pt idx="5">
                  <c:v>6.6900000000000001E-2</c:v>
                </c:pt>
                <c:pt idx="6">
                  <c:v>0</c:v>
                </c:pt>
                <c:pt idx="7">
                  <c:v>6.4999999999999997E-3</c:v>
                </c:pt>
                <c:pt idx="8">
                  <c:v>7.6799999999999993E-2</c:v>
                </c:pt>
                <c:pt idx="9">
                  <c:v>5.3100000000000001E-2</c:v>
                </c:pt>
                <c:pt idx="10">
                  <c:v>2.47E-2</c:v>
                </c:pt>
                <c:pt idx="11">
                  <c:v>0</c:v>
                </c:pt>
                <c:pt idx="12">
                  <c:v>4.6600000000000003E-2</c:v>
                </c:pt>
                <c:pt idx="13">
                  <c:v>9.9900000000000003E-2</c:v>
                </c:pt>
                <c:pt idx="14">
                  <c:v>3.5400000000000001E-2</c:v>
                </c:pt>
                <c:pt idx="15">
                  <c:v>1.5699999999999999E-2</c:v>
                </c:pt>
                <c:pt idx="16">
                  <c:v>4.3799999999999999E-2</c:v>
                </c:pt>
              </c:numCache>
            </c:numRef>
          </c:val>
          <c:extLst>
            <c:ext xmlns:c16="http://schemas.microsoft.com/office/drawing/2014/chart" uri="{C3380CC4-5D6E-409C-BE32-E72D297353CC}">
              <c16:uniqueId val="{00000001-E777-47DD-8B54-B5DCF8D283A4}"/>
            </c:ext>
          </c:extLst>
        </c:ser>
        <c:dLbls>
          <c:showLegendKey val="0"/>
          <c:showVal val="0"/>
          <c:showCatName val="0"/>
          <c:showSerName val="0"/>
          <c:showPercent val="0"/>
          <c:showBubbleSize val="0"/>
        </c:dLbls>
        <c:gapWidth val="60"/>
        <c:axId val="44430640"/>
        <c:axId val="44428144"/>
      </c:barChart>
      <c:catAx>
        <c:axId val="44430640"/>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solidFill>
                <a:latin typeface="Krub" panose="00000500000000000000" pitchFamily="2" charset="-34"/>
                <a:ea typeface="+mn-ea"/>
                <a:cs typeface="Krub" panose="00000500000000000000" pitchFamily="2" charset="-34"/>
              </a:defRPr>
            </a:pPr>
            <a:endParaRPr lang="en-US"/>
          </a:p>
        </c:txPr>
        <c:crossAx val="44428144"/>
        <c:crosses val="autoZero"/>
        <c:auto val="1"/>
        <c:lblAlgn val="ctr"/>
        <c:lblOffset val="100"/>
        <c:noMultiLvlLbl val="0"/>
      </c:catAx>
      <c:valAx>
        <c:axId val="44428144"/>
        <c:scaling>
          <c:orientation val="minMax"/>
          <c:max val="0.2"/>
        </c:scaling>
        <c:delete val="0"/>
        <c:axPos val="l"/>
        <c:majorGridlines>
          <c:spPr>
            <a:ln w="9525" cap="flat" cmpd="sng" algn="ctr">
              <a:solidFill>
                <a:srgbClr val="ABD0EF"/>
              </a:solidFill>
              <a:round/>
            </a:ln>
            <a:effectLst/>
          </c:spPr>
        </c:majorGridlines>
        <c:numFmt formatCode="0.0%"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chemeClr val="tx1"/>
                </a:solidFill>
                <a:latin typeface="Krub" panose="00000500000000000000" pitchFamily="2" charset="-34"/>
                <a:ea typeface="+mn-ea"/>
                <a:cs typeface="Krub" panose="00000500000000000000" pitchFamily="2" charset="-34"/>
              </a:defRPr>
            </a:pPr>
            <a:endParaRPr lang="en-US"/>
          </a:p>
        </c:txPr>
        <c:crossAx val="44430640"/>
        <c:crosses val="autoZero"/>
        <c:crossBetween val="between"/>
      </c:valAx>
      <c:spPr>
        <a:noFill/>
        <a:ln>
          <a:noFill/>
        </a:ln>
        <a:effectLst/>
      </c:spPr>
    </c:plotArea>
    <c:legend>
      <c:legendPos val="b"/>
      <c:layout>
        <c:manualLayout>
          <c:xMode val="edge"/>
          <c:yMode val="edge"/>
          <c:x val="0.64149642369508753"/>
          <c:y val="5.1039140294046235E-2"/>
          <c:w val="0.17248382308514101"/>
          <c:h val="5.6070312368567937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Krub" panose="00000500000000000000" pitchFamily="2" charset="-34"/>
              <a:ea typeface="+mn-ea"/>
              <a:cs typeface="Krub" panose="00000500000000000000" pitchFamily="2" charset="-34"/>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chemeClr val="tx1"/>
          </a:solidFill>
          <a:latin typeface="Krub" panose="00000500000000000000" pitchFamily="2" charset="-34"/>
          <a:cs typeface="Krub" panose="00000500000000000000" pitchFamily="2" charset="-34"/>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2646730121098724E-2"/>
          <c:y val="1.8245644331357308E-2"/>
          <c:w val="0.93484856093300028"/>
          <c:h val="0.96350876744900527"/>
        </c:manualLayout>
      </c:layout>
      <c:barChart>
        <c:barDir val="col"/>
        <c:grouping val="clustered"/>
        <c:varyColors val="0"/>
        <c:ser>
          <c:idx val="0"/>
          <c:order val="0"/>
          <c:tx>
            <c:strRef>
              <c:f>'Effective Tax Rate'!$C$7</c:f>
              <c:strCache>
                <c:ptCount val="1"/>
                <c:pt idx="0">
                  <c:v>Effective tax rate</c:v>
                </c:pt>
              </c:strCache>
            </c:strRef>
          </c:tx>
          <c:spPr>
            <a:solidFill>
              <a:schemeClr val="accent1"/>
            </a:solidFill>
            <a:ln>
              <a:noFill/>
            </a:ln>
            <a:effectLst/>
          </c:spPr>
          <c:invertIfNegative val="0"/>
          <c:dPt>
            <c:idx val="0"/>
            <c:invertIfNegative val="0"/>
            <c:bubble3D val="0"/>
            <c:spPr>
              <a:solidFill>
                <a:srgbClr val="FFB81D"/>
              </a:solidFill>
              <a:ln>
                <a:noFill/>
              </a:ln>
              <a:effectLst/>
            </c:spPr>
            <c:extLst>
              <c:ext xmlns:c16="http://schemas.microsoft.com/office/drawing/2014/chart" uri="{C3380CC4-5D6E-409C-BE32-E72D297353CC}">
                <c16:uniqueId val="{00000002-9C6B-44A2-8600-45A7549F19BE}"/>
              </c:ext>
            </c:extLst>
          </c:dPt>
          <c:dPt>
            <c:idx val="2"/>
            <c:invertIfNegative val="0"/>
            <c:bubble3D val="0"/>
            <c:spPr>
              <a:solidFill>
                <a:srgbClr val="FFB81D"/>
              </a:solidFill>
              <a:ln>
                <a:noFill/>
              </a:ln>
              <a:effectLst/>
            </c:spPr>
            <c:extLst>
              <c:ext xmlns:c16="http://schemas.microsoft.com/office/drawing/2014/chart" uri="{C3380CC4-5D6E-409C-BE32-E72D297353CC}">
                <c16:uniqueId val="{00000003-9C6B-44A2-8600-45A7549F19BE}"/>
              </c:ext>
            </c:extLst>
          </c:dPt>
          <c:dPt>
            <c:idx val="3"/>
            <c:invertIfNegative val="0"/>
            <c:bubble3D val="0"/>
            <c:spPr>
              <a:solidFill>
                <a:srgbClr val="FFB81D"/>
              </a:solidFill>
              <a:ln>
                <a:noFill/>
              </a:ln>
              <a:effectLst/>
            </c:spPr>
            <c:extLst>
              <c:ext xmlns:c16="http://schemas.microsoft.com/office/drawing/2014/chart" uri="{C3380CC4-5D6E-409C-BE32-E72D297353CC}">
                <c16:uniqueId val="{00000004-9C6B-44A2-8600-45A7549F19BE}"/>
              </c:ext>
            </c:extLst>
          </c:dPt>
          <c:dPt>
            <c:idx val="4"/>
            <c:invertIfNegative val="0"/>
            <c:bubble3D val="0"/>
            <c:spPr>
              <a:solidFill>
                <a:srgbClr val="FFB81D"/>
              </a:solidFill>
              <a:ln>
                <a:noFill/>
              </a:ln>
              <a:effectLst/>
            </c:spPr>
            <c:extLst>
              <c:ext xmlns:c16="http://schemas.microsoft.com/office/drawing/2014/chart" uri="{C3380CC4-5D6E-409C-BE32-E72D297353CC}">
                <c16:uniqueId val="{00000008-9C6B-44A2-8600-45A7549F19BE}"/>
              </c:ext>
            </c:extLst>
          </c:dPt>
          <c:dPt>
            <c:idx val="8"/>
            <c:invertIfNegative val="0"/>
            <c:bubble3D val="0"/>
            <c:spPr>
              <a:solidFill>
                <a:schemeClr val="accent2"/>
              </a:solidFill>
              <a:ln>
                <a:noFill/>
              </a:ln>
              <a:effectLst/>
            </c:spPr>
            <c:extLst>
              <c:ext xmlns:c16="http://schemas.microsoft.com/office/drawing/2014/chart" uri="{C3380CC4-5D6E-409C-BE32-E72D297353CC}">
                <c16:uniqueId val="{00000009-9C6B-44A2-8600-45A7549F19BE}"/>
              </c:ext>
            </c:extLst>
          </c:dPt>
          <c:dPt>
            <c:idx val="11"/>
            <c:invertIfNegative val="0"/>
            <c:bubble3D val="0"/>
            <c:spPr>
              <a:solidFill>
                <a:srgbClr val="FFB81D"/>
              </a:solidFill>
              <a:ln>
                <a:noFill/>
              </a:ln>
              <a:effectLst/>
            </c:spPr>
            <c:extLst>
              <c:ext xmlns:c16="http://schemas.microsoft.com/office/drawing/2014/chart" uri="{C3380CC4-5D6E-409C-BE32-E72D297353CC}">
                <c16:uniqueId val="{00000005-9C6B-44A2-8600-45A7549F19BE}"/>
              </c:ext>
            </c:extLst>
          </c:dPt>
          <c:dPt>
            <c:idx val="14"/>
            <c:invertIfNegative val="0"/>
            <c:bubble3D val="0"/>
            <c:spPr>
              <a:solidFill>
                <a:srgbClr val="FFB81D"/>
              </a:solidFill>
              <a:ln>
                <a:noFill/>
              </a:ln>
              <a:effectLst/>
            </c:spPr>
            <c:extLst>
              <c:ext xmlns:c16="http://schemas.microsoft.com/office/drawing/2014/chart" uri="{C3380CC4-5D6E-409C-BE32-E72D297353CC}">
                <c16:uniqueId val="{00000006-9C6B-44A2-8600-45A7549F19BE}"/>
              </c:ext>
            </c:extLst>
          </c:dPt>
          <c:dPt>
            <c:idx val="16"/>
            <c:invertIfNegative val="0"/>
            <c:bubble3D val="0"/>
            <c:spPr>
              <a:solidFill>
                <a:srgbClr val="FFB81D"/>
              </a:solidFill>
              <a:ln>
                <a:noFill/>
              </a:ln>
              <a:effectLst/>
            </c:spPr>
            <c:extLst>
              <c:ext xmlns:c16="http://schemas.microsoft.com/office/drawing/2014/chart" uri="{C3380CC4-5D6E-409C-BE32-E72D297353CC}">
                <c16:uniqueId val="{00000007-9C6B-44A2-8600-45A7549F19BE}"/>
              </c:ext>
            </c:extLst>
          </c:dPt>
          <c:cat>
            <c:strRef>
              <c:f>'Effective Tax Rate'!$D$3:$T$3</c:f>
              <c:strCache>
                <c:ptCount val="17"/>
                <c:pt idx="0">
                  <c:v>Anglian</c:v>
                </c:pt>
                <c:pt idx="1">
                  <c:v>Dŵr Cymru</c:v>
                </c:pt>
                <c:pt idx="2">
                  <c:v>Hafren</c:v>
                </c:pt>
                <c:pt idx="3">
                  <c:v>Northumbrian</c:v>
                </c:pt>
                <c:pt idx="4">
                  <c:v>Severn Trent</c:v>
                </c:pt>
                <c:pt idx="5">
                  <c:v>South West</c:v>
                </c:pt>
                <c:pt idx="6">
                  <c:v>Southern</c:v>
                </c:pt>
                <c:pt idx="7">
                  <c:v>Thames</c:v>
                </c:pt>
                <c:pt idx="8">
                  <c:v>United Utilities</c:v>
                </c:pt>
                <c:pt idx="9">
                  <c:v>Wessex</c:v>
                </c:pt>
                <c:pt idx="10">
                  <c:v>Yorkshire</c:v>
                </c:pt>
                <c:pt idx="11">
                  <c:v>Affinity</c:v>
                </c:pt>
                <c:pt idx="12">
                  <c:v>Bristol</c:v>
                </c:pt>
                <c:pt idx="13">
                  <c:v>Portsmouth</c:v>
                </c:pt>
                <c:pt idx="14">
                  <c:v>SES Water</c:v>
                </c:pt>
                <c:pt idx="15">
                  <c:v>South East</c:v>
                </c:pt>
                <c:pt idx="16">
                  <c:v>South Staffs</c:v>
                </c:pt>
              </c:strCache>
            </c:strRef>
          </c:cat>
          <c:val>
            <c:numRef>
              <c:f>'Effective Tax Rate'!$D$7:$T$7</c:f>
              <c:numCache>
                <c:formatCode>0.0%</c:formatCode>
                <c:ptCount val="17"/>
                <c:pt idx="0">
                  <c:v>0.54070705197165603</c:v>
                </c:pt>
                <c:pt idx="1">
                  <c:v>-5.9851625888724205E-4</c:v>
                </c:pt>
                <c:pt idx="2">
                  <c:v>0.37686263885125898</c:v>
                </c:pt>
                <c:pt idx="3">
                  <c:v>-0.20488304592794901</c:v>
                </c:pt>
                <c:pt idx="4">
                  <c:v>-1.38996253790807E-2</c:v>
                </c:pt>
                <c:pt idx="5">
                  <c:v>8.0538018528087896E-2</c:v>
                </c:pt>
                <c:pt idx="6">
                  <c:v>0</c:v>
                </c:pt>
                <c:pt idx="7">
                  <c:v>-4.0015265449199901E-2</c:v>
                </c:pt>
                <c:pt idx="8">
                  <c:v>-2.3431814258934201E-3</c:v>
                </c:pt>
                <c:pt idx="9">
                  <c:v>-6.5342212459508703E-4</c:v>
                </c:pt>
                <c:pt idx="10">
                  <c:v>0.72109626900046064</c:v>
                </c:pt>
                <c:pt idx="11">
                  <c:v>2.2559560476280799E-2</c:v>
                </c:pt>
                <c:pt idx="12">
                  <c:v>9.6310855760508005E-2</c:v>
                </c:pt>
                <c:pt idx="13">
                  <c:v>0</c:v>
                </c:pt>
                <c:pt idx="14">
                  <c:v>2.0099000986314501E-2</c:v>
                </c:pt>
                <c:pt idx="15">
                  <c:v>0.111627210068924</c:v>
                </c:pt>
                <c:pt idx="16">
                  <c:v>-0.13210654446513001</c:v>
                </c:pt>
              </c:numCache>
            </c:numRef>
          </c:val>
          <c:extLst>
            <c:ext xmlns:c16="http://schemas.microsoft.com/office/drawing/2014/chart" uri="{C3380CC4-5D6E-409C-BE32-E72D297353CC}">
              <c16:uniqueId val="{00000000-9C6B-44A2-8600-45A7549F19BE}"/>
            </c:ext>
          </c:extLst>
        </c:ser>
        <c:dLbls>
          <c:showLegendKey val="0"/>
          <c:showVal val="0"/>
          <c:showCatName val="0"/>
          <c:showSerName val="0"/>
          <c:showPercent val="0"/>
          <c:showBubbleSize val="0"/>
        </c:dLbls>
        <c:gapWidth val="80"/>
        <c:axId val="1382103343"/>
        <c:axId val="1382111663"/>
      </c:barChart>
      <c:catAx>
        <c:axId val="1382103343"/>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solidFill>
                <a:latin typeface="Krub" panose="00000500000000000000" pitchFamily="2" charset="-34"/>
                <a:ea typeface="+mn-ea"/>
                <a:cs typeface="Krub" panose="00000500000000000000" pitchFamily="2" charset="-34"/>
              </a:defRPr>
            </a:pPr>
            <a:endParaRPr lang="en-US"/>
          </a:p>
        </c:txPr>
        <c:crossAx val="1382111663"/>
        <c:crosses val="autoZero"/>
        <c:auto val="1"/>
        <c:lblAlgn val="ctr"/>
        <c:lblOffset val="100"/>
        <c:noMultiLvlLbl val="0"/>
      </c:catAx>
      <c:valAx>
        <c:axId val="1382111663"/>
        <c:scaling>
          <c:orientation val="minMax"/>
        </c:scaling>
        <c:delete val="0"/>
        <c:axPos val="l"/>
        <c:majorGridlines>
          <c:spPr>
            <a:ln w="9525" cap="flat" cmpd="sng" algn="ctr">
              <a:solidFill>
                <a:srgbClr val="ABD0EF"/>
              </a:solidFill>
              <a:round/>
            </a:ln>
            <a:effectLst/>
          </c:spPr>
        </c:majorGridlines>
        <c:numFmt formatCode="0.0%"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chemeClr val="tx1"/>
                </a:solidFill>
                <a:latin typeface="Krub" panose="00000500000000000000" pitchFamily="2" charset="-34"/>
                <a:ea typeface="+mn-ea"/>
                <a:cs typeface="Krub" panose="00000500000000000000" pitchFamily="2" charset="-34"/>
              </a:defRPr>
            </a:pPr>
            <a:endParaRPr lang="en-US"/>
          </a:p>
        </c:txPr>
        <c:crossAx val="138210334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chemeClr val="tx1"/>
          </a:solidFill>
          <a:latin typeface="Krub" panose="00000500000000000000" pitchFamily="2" charset="-34"/>
          <a:cs typeface="Krub" panose="00000500000000000000" pitchFamily="2" charset="-34"/>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'DB Pension Scheme'!$C$5</c:f>
              <c:strCache>
                <c:ptCount val="1"/>
                <c:pt idx="0">
                  <c:v>Retirement benefit assets</c:v>
                </c:pt>
              </c:strCache>
            </c:strRef>
          </c:tx>
          <c:spPr>
            <a:solidFill>
              <a:schemeClr val="accent1"/>
            </a:solidFill>
            <a:ln>
              <a:noFill/>
            </a:ln>
            <a:effectLst/>
          </c:spPr>
          <c:invertIfNegative val="0"/>
          <c:cat>
            <c:strRef>
              <c:f>'DB Pension Scheme'!$D$4:$T$4</c:f>
              <c:strCache>
                <c:ptCount val="17"/>
                <c:pt idx="0">
                  <c:v>Anglian</c:v>
                </c:pt>
                <c:pt idx="1">
                  <c:v>Dŵr Cymru</c:v>
                </c:pt>
                <c:pt idx="2">
                  <c:v>Hafren</c:v>
                </c:pt>
                <c:pt idx="3">
                  <c:v>Northumbrian</c:v>
                </c:pt>
                <c:pt idx="4">
                  <c:v>Severn Trent</c:v>
                </c:pt>
                <c:pt idx="5">
                  <c:v>South West</c:v>
                </c:pt>
                <c:pt idx="6">
                  <c:v>Southern</c:v>
                </c:pt>
                <c:pt idx="7">
                  <c:v>Thames</c:v>
                </c:pt>
                <c:pt idx="8">
                  <c:v>United Utilities</c:v>
                </c:pt>
                <c:pt idx="9">
                  <c:v>Wessex</c:v>
                </c:pt>
                <c:pt idx="10">
                  <c:v>Yorkshire</c:v>
                </c:pt>
                <c:pt idx="11">
                  <c:v>Affinity</c:v>
                </c:pt>
                <c:pt idx="12">
                  <c:v>Bristol</c:v>
                </c:pt>
                <c:pt idx="13">
                  <c:v>Portsmouth</c:v>
                </c:pt>
                <c:pt idx="14">
                  <c:v>SES Water</c:v>
                </c:pt>
                <c:pt idx="15">
                  <c:v>South East</c:v>
                </c:pt>
                <c:pt idx="16">
                  <c:v>South Staffs</c:v>
                </c:pt>
              </c:strCache>
            </c:strRef>
          </c:cat>
          <c:val>
            <c:numRef>
              <c:f>'DB Pension Scheme'!$D$5:$T$5</c:f>
              <c:numCache>
                <c:formatCode>_-* #,##0.0_-;\-* #,##0.0_-;_-* "-"??_-;_-@_-</c:formatCode>
                <c:ptCount val="17"/>
                <c:pt idx="0">
                  <c:v>205.21299999999999</c:v>
                </c:pt>
                <c:pt idx="1">
                  <c:v>0</c:v>
                </c:pt>
                <c:pt idx="2">
                  <c:v>17.5</c:v>
                </c:pt>
                <c:pt idx="3">
                  <c:v>17.202000000000002</c:v>
                </c:pt>
                <c:pt idx="4">
                  <c:v>0</c:v>
                </c:pt>
                <c:pt idx="5">
                  <c:v>45.805</c:v>
                </c:pt>
                <c:pt idx="6">
                  <c:v>0</c:v>
                </c:pt>
                <c:pt idx="7">
                  <c:v>12</c:v>
                </c:pt>
                <c:pt idx="8">
                  <c:v>771.24599999999998</c:v>
                </c:pt>
                <c:pt idx="9">
                  <c:v>0</c:v>
                </c:pt>
                <c:pt idx="10">
                  <c:v>116.3</c:v>
                </c:pt>
                <c:pt idx="11">
                  <c:v>104.247</c:v>
                </c:pt>
                <c:pt idx="12">
                  <c:v>8.0640000000000001</c:v>
                </c:pt>
                <c:pt idx="13">
                  <c:v>10.996</c:v>
                </c:pt>
                <c:pt idx="14">
                  <c:v>26.265000000000001</c:v>
                </c:pt>
                <c:pt idx="15">
                  <c:v>57.345999999999997</c:v>
                </c:pt>
                <c:pt idx="16">
                  <c:v>42.530999999999999</c:v>
                </c:pt>
              </c:numCache>
            </c:numRef>
          </c:val>
          <c:extLst>
            <c:ext xmlns:c16="http://schemas.microsoft.com/office/drawing/2014/chart" uri="{C3380CC4-5D6E-409C-BE32-E72D297353CC}">
              <c16:uniqueId val="{00000000-3F54-4CA3-8E35-FD0ABB50E40F}"/>
            </c:ext>
          </c:extLst>
        </c:ser>
        <c:ser>
          <c:idx val="1"/>
          <c:order val="1"/>
          <c:tx>
            <c:strRef>
              <c:f>'DB Pension Scheme'!$C$6</c:f>
              <c:strCache>
                <c:ptCount val="1"/>
                <c:pt idx="0">
                  <c:v>Retirement benefit obligations</c:v>
                </c:pt>
              </c:strCache>
            </c:strRef>
          </c:tx>
          <c:spPr>
            <a:solidFill>
              <a:srgbClr val="FF8772"/>
            </a:solidFill>
            <a:ln>
              <a:noFill/>
            </a:ln>
            <a:effectLst/>
          </c:spPr>
          <c:invertIfNegative val="0"/>
          <c:cat>
            <c:strRef>
              <c:f>'DB Pension Scheme'!$D$4:$T$4</c:f>
              <c:strCache>
                <c:ptCount val="17"/>
                <c:pt idx="0">
                  <c:v>Anglian</c:v>
                </c:pt>
                <c:pt idx="1">
                  <c:v>Dŵr Cymru</c:v>
                </c:pt>
                <c:pt idx="2">
                  <c:v>Hafren</c:v>
                </c:pt>
                <c:pt idx="3">
                  <c:v>Northumbrian</c:v>
                </c:pt>
                <c:pt idx="4">
                  <c:v>Severn Trent</c:v>
                </c:pt>
                <c:pt idx="5">
                  <c:v>South West</c:v>
                </c:pt>
                <c:pt idx="6">
                  <c:v>Southern</c:v>
                </c:pt>
                <c:pt idx="7">
                  <c:v>Thames</c:v>
                </c:pt>
                <c:pt idx="8">
                  <c:v>United Utilities</c:v>
                </c:pt>
                <c:pt idx="9">
                  <c:v>Wessex</c:v>
                </c:pt>
                <c:pt idx="10">
                  <c:v>Yorkshire</c:v>
                </c:pt>
                <c:pt idx="11">
                  <c:v>Affinity</c:v>
                </c:pt>
                <c:pt idx="12">
                  <c:v>Bristol</c:v>
                </c:pt>
                <c:pt idx="13">
                  <c:v>Portsmouth</c:v>
                </c:pt>
                <c:pt idx="14">
                  <c:v>SES Water</c:v>
                </c:pt>
                <c:pt idx="15">
                  <c:v>South East</c:v>
                </c:pt>
                <c:pt idx="16">
                  <c:v>South Staffs</c:v>
                </c:pt>
              </c:strCache>
            </c:strRef>
          </c:cat>
          <c:val>
            <c:numRef>
              <c:f>'DB Pension Scheme'!$D$6:$T$6</c:f>
              <c:numCache>
                <c:formatCode>_-* #,##0.0_-;\-* #,##0.0_-;_-* "-"??_-;_-@_-</c:formatCode>
                <c:ptCount val="17"/>
                <c:pt idx="0">
                  <c:v>-41.796999999999997</c:v>
                </c:pt>
                <c:pt idx="1">
                  <c:v>-80.7</c:v>
                </c:pt>
                <c:pt idx="2">
                  <c:v>0</c:v>
                </c:pt>
                <c:pt idx="3">
                  <c:v>0</c:v>
                </c:pt>
                <c:pt idx="4">
                  <c:v>-128.63999999999999</c:v>
                </c:pt>
                <c:pt idx="5">
                  <c:v>0</c:v>
                </c:pt>
                <c:pt idx="6">
                  <c:v>-59.9</c:v>
                </c:pt>
                <c:pt idx="7">
                  <c:v>-257.3</c:v>
                </c:pt>
                <c:pt idx="8">
                  <c:v>0</c:v>
                </c:pt>
                <c:pt idx="9">
                  <c:v>-33.360999999999997</c:v>
                </c:pt>
                <c:pt idx="10">
                  <c:v>0</c:v>
                </c:pt>
                <c:pt idx="11">
                  <c:v>0</c:v>
                </c:pt>
                <c:pt idx="12">
                  <c:v>0</c:v>
                </c:pt>
                <c:pt idx="13">
                  <c:v>0</c:v>
                </c:pt>
                <c:pt idx="14">
                  <c:v>-0.97199999999999998</c:v>
                </c:pt>
                <c:pt idx="15">
                  <c:v>-2.8690000000000002</c:v>
                </c:pt>
                <c:pt idx="16">
                  <c:v>0</c:v>
                </c:pt>
              </c:numCache>
            </c:numRef>
          </c:val>
          <c:extLst>
            <c:ext xmlns:c16="http://schemas.microsoft.com/office/drawing/2014/chart" uri="{C3380CC4-5D6E-409C-BE32-E72D297353CC}">
              <c16:uniqueId val="{00000001-3F54-4CA3-8E35-FD0ABB50E40F}"/>
            </c:ext>
          </c:extLst>
        </c:ser>
        <c:dLbls>
          <c:showLegendKey val="0"/>
          <c:showVal val="0"/>
          <c:showCatName val="0"/>
          <c:showSerName val="0"/>
          <c:showPercent val="0"/>
          <c:showBubbleSize val="0"/>
        </c:dLbls>
        <c:gapWidth val="70"/>
        <c:axId val="1599316831"/>
        <c:axId val="1599319743"/>
      </c:barChart>
      <c:catAx>
        <c:axId val="1599316831"/>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solidFill>
                <a:latin typeface="Krub" panose="00000500000000000000" pitchFamily="2" charset="-34"/>
                <a:ea typeface="+mn-ea"/>
                <a:cs typeface="Krub" panose="00000500000000000000" pitchFamily="2" charset="-34"/>
              </a:defRPr>
            </a:pPr>
            <a:endParaRPr lang="en-US"/>
          </a:p>
        </c:txPr>
        <c:crossAx val="1599319743"/>
        <c:crosses val="autoZero"/>
        <c:auto val="1"/>
        <c:lblAlgn val="ctr"/>
        <c:lblOffset val="100"/>
        <c:noMultiLvlLbl val="0"/>
      </c:catAx>
      <c:valAx>
        <c:axId val="1599319743"/>
        <c:scaling>
          <c:orientation val="minMax"/>
          <c:max val="800"/>
        </c:scaling>
        <c:delete val="0"/>
        <c:axPos val="l"/>
        <c:majorGridlines>
          <c:spPr>
            <a:ln w="9525" cap="flat" cmpd="sng" algn="ctr">
              <a:solidFill>
                <a:srgbClr val="ABD0EF"/>
              </a:solidFill>
              <a:round/>
            </a:ln>
            <a:effectLst/>
          </c:spPr>
        </c:majorGridlines>
        <c:numFmt formatCode="_-* #,##0.0_-;\-* #,##0.0_-;_-* &quot;-&quot;??_-;_-@_-"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chemeClr val="tx1"/>
                </a:solidFill>
                <a:latin typeface="Krub" panose="00000500000000000000" pitchFamily="2" charset="-34"/>
                <a:ea typeface="+mn-ea"/>
                <a:cs typeface="Krub" panose="00000500000000000000" pitchFamily="2" charset="-34"/>
              </a:defRPr>
            </a:pPr>
            <a:endParaRPr lang="en-US"/>
          </a:p>
        </c:txPr>
        <c:crossAx val="15993168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Krub" panose="00000500000000000000" pitchFamily="2" charset="-34"/>
              <a:ea typeface="+mn-ea"/>
              <a:cs typeface="Krub" panose="00000500000000000000" pitchFamily="2" charset="-34"/>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chemeClr val="tx1"/>
          </a:solidFill>
          <a:latin typeface="Krub" panose="00000500000000000000" pitchFamily="2" charset="-34"/>
          <a:cs typeface="Krub" panose="00000500000000000000" pitchFamily="2" charset="-34"/>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solidFill>
                <a:latin typeface="Krub" panose="00000500000000000000" pitchFamily="2" charset="-34"/>
                <a:ea typeface="+mn-ea"/>
                <a:cs typeface="Krub" panose="00000500000000000000" pitchFamily="2" charset="-34"/>
              </a:defRPr>
            </a:pPr>
            <a:r>
              <a:rPr lang="en-GB" sz="1200">
                <a:latin typeface="Krub SemiBold" panose="00000700000000000000" pitchFamily="2" charset="-34"/>
                <a:cs typeface="Krub SemiBold" panose="00000700000000000000" pitchFamily="2" charset="-34"/>
              </a:rPr>
              <a:t>31 March 2021</a:t>
            </a:r>
          </a:p>
        </c:rich>
      </c:tx>
      <c:layout>
        <c:manualLayout>
          <c:xMode val="edge"/>
          <c:yMode val="edge"/>
          <c:x val="0.45387076492224215"/>
          <c:y val="4.6749595828276189E-3"/>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solidFill>
              <a:latin typeface="Krub" panose="00000500000000000000" pitchFamily="2" charset="-34"/>
              <a:ea typeface="+mn-ea"/>
              <a:cs typeface="Krub" panose="00000500000000000000" pitchFamily="2" charset="-34"/>
            </a:defRPr>
          </a:pPr>
          <a:endParaRPr lang="en-US"/>
        </a:p>
      </c:txPr>
    </c:title>
    <c:autoTitleDeleted val="0"/>
    <c:plotArea>
      <c:layout/>
      <c:barChart>
        <c:barDir val="col"/>
        <c:grouping val="stacked"/>
        <c:varyColors val="0"/>
        <c:ser>
          <c:idx val="0"/>
          <c:order val="0"/>
          <c:tx>
            <c:strRef>
              <c:f>Borrowings!$C$37</c:f>
              <c:strCache>
                <c:ptCount val="1"/>
                <c:pt idx="0">
                  <c:v>Index linked - RPI</c:v>
                </c:pt>
              </c:strCache>
            </c:strRef>
          </c:tx>
          <c:spPr>
            <a:solidFill>
              <a:schemeClr val="accent1"/>
            </a:solidFill>
            <a:ln>
              <a:noFill/>
            </a:ln>
            <a:effectLst/>
          </c:spPr>
          <c:invertIfNegative val="0"/>
          <c:cat>
            <c:strRef>
              <c:f>Borrowings!$D$26:$T$26</c:f>
              <c:strCache>
                <c:ptCount val="17"/>
                <c:pt idx="0">
                  <c:v>Anglian</c:v>
                </c:pt>
                <c:pt idx="1">
                  <c:v>Dŵr Cymru</c:v>
                </c:pt>
                <c:pt idx="2">
                  <c:v>Hafren</c:v>
                </c:pt>
                <c:pt idx="3">
                  <c:v>Northumbrian</c:v>
                </c:pt>
                <c:pt idx="4">
                  <c:v>Severn Trent </c:v>
                </c:pt>
                <c:pt idx="5">
                  <c:v>South West</c:v>
                </c:pt>
                <c:pt idx="6">
                  <c:v>Southern</c:v>
                </c:pt>
                <c:pt idx="7">
                  <c:v>Thames</c:v>
                </c:pt>
                <c:pt idx="8">
                  <c:v>United Utilities</c:v>
                </c:pt>
                <c:pt idx="9">
                  <c:v>Wessex</c:v>
                </c:pt>
                <c:pt idx="10">
                  <c:v>Yorkshire</c:v>
                </c:pt>
                <c:pt idx="11">
                  <c:v>Affinity</c:v>
                </c:pt>
                <c:pt idx="12">
                  <c:v>Bristol</c:v>
                </c:pt>
                <c:pt idx="13">
                  <c:v>Portsmouth</c:v>
                </c:pt>
                <c:pt idx="14">
                  <c:v>SES Water</c:v>
                </c:pt>
                <c:pt idx="15">
                  <c:v>South East</c:v>
                </c:pt>
                <c:pt idx="16">
                  <c:v>South Staffs</c:v>
                </c:pt>
              </c:strCache>
            </c:strRef>
          </c:cat>
          <c:val>
            <c:numRef>
              <c:f>Borrowings!$D$37:$T$37</c:f>
              <c:numCache>
                <c:formatCode>0.0%</c:formatCode>
                <c:ptCount val="17"/>
                <c:pt idx="0">
                  <c:v>0.49165055370012306</c:v>
                </c:pt>
                <c:pt idx="1">
                  <c:v>0.79869391640007403</c:v>
                </c:pt>
                <c:pt idx="2">
                  <c:v>0.90519373454245666</c:v>
                </c:pt>
                <c:pt idx="3">
                  <c:v>0.35484420228162777</c:v>
                </c:pt>
                <c:pt idx="4">
                  <c:v>0.15143569532695247</c:v>
                </c:pt>
                <c:pt idx="5">
                  <c:v>0.19698716756555701</c:v>
                </c:pt>
                <c:pt idx="6">
                  <c:v>0.62467891967380729</c:v>
                </c:pt>
                <c:pt idx="7">
                  <c:v>0.58660081696706745</c:v>
                </c:pt>
                <c:pt idx="8">
                  <c:v>0.38495088740953737</c:v>
                </c:pt>
                <c:pt idx="9">
                  <c:v>0.30603544985416198</c:v>
                </c:pt>
                <c:pt idx="10">
                  <c:v>0.53555888437121046</c:v>
                </c:pt>
                <c:pt idx="11">
                  <c:v>0.51980693925871957</c:v>
                </c:pt>
                <c:pt idx="12">
                  <c:v>0.49078226208271053</c:v>
                </c:pt>
                <c:pt idx="13">
                  <c:v>0.76482617586912072</c:v>
                </c:pt>
                <c:pt idx="14">
                  <c:v>0.7910588235294117</c:v>
                </c:pt>
                <c:pt idx="15">
                  <c:v>0.51492802559090101</c:v>
                </c:pt>
                <c:pt idx="16">
                  <c:v>0.88047202131709179</c:v>
                </c:pt>
              </c:numCache>
            </c:numRef>
          </c:val>
          <c:extLst>
            <c:ext xmlns:c16="http://schemas.microsoft.com/office/drawing/2014/chart" uri="{C3380CC4-5D6E-409C-BE32-E72D297353CC}">
              <c16:uniqueId val="{00000000-A7F5-4CF8-BF7D-86444F4A39ED}"/>
            </c:ext>
          </c:extLst>
        </c:ser>
        <c:ser>
          <c:idx val="1"/>
          <c:order val="1"/>
          <c:tx>
            <c:strRef>
              <c:f>Borrowings!$C$38</c:f>
              <c:strCache>
                <c:ptCount val="1"/>
                <c:pt idx="0">
                  <c:v>Index linked - CPI/CPIH</c:v>
                </c:pt>
              </c:strCache>
            </c:strRef>
          </c:tx>
          <c:spPr>
            <a:solidFill>
              <a:schemeClr val="accent2"/>
            </a:solidFill>
            <a:ln>
              <a:noFill/>
            </a:ln>
            <a:effectLst/>
          </c:spPr>
          <c:invertIfNegative val="0"/>
          <c:cat>
            <c:strRef>
              <c:f>Borrowings!$D$26:$T$26</c:f>
              <c:strCache>
                <c:ptCount val="17"/>
                <c:pt idx="0">
                  <c:v>Anglian</c:v>
                </c:pt>
                <c:pt idx="1">
                  <c:v>Dŵr Cymru</c:v>
                </c:pt>
                <c:pt idx="2">
                  <c:v>Hafren</c:v>
                </c:pt>
                <c:pt idx="3">
                  <c:v>Northumbrian</c:v>
                </c:pt>
                <c:pt idx="4">
                  <c:v>Severn Trent </c:v>
                </c:pt>
                <c:pt idx="5">
                  <c:v>South West</c:v>
                </c:pt>
                <c:pt idx="6">
                  <c:v>Southern</c:v>
                </c:pt>
                <c:pt idx="7">
                  <c:v>Thames</c:v>
                </c:pt>
                <c:pt idx="8">
                  <c:v>United Utilities</c:v>
                </c:pt>
                <c:pt idx="9">
                  <c:v>Wessex</c:v>
                </c:pt>
                <c:pt idx="10">
                  <c:v>Yorkshire</c:v>
                </c:pt>
                <c:pt idx="11">
                  <c:v>Affinity</c:v>
                </c:pt>
                <c:pt idx="12">
                  <c:v>Bristol</c:v>
                </c:pt>
                <c:pt idx="13">
                  <c:v>Portsmouth</c:v>
                </c:pt>
                <c:pt idx="14">
                  <c:v>SES Water</c:v>
                </c:pt>
                <c:pt idx="15">
                  <c:v>South East</c:v>
                </c:pt>
                <c:pt idx="16">
                  <c:v>South Staffs</c:v>
                </c:pt>
              </c:strCache>
            </c:strRef>
          </c:cat>
          <c:val>
            <c:numRef>
              <c:f>Borrowings!$D$38:$T$38</c:f>
              <c:numCache>
                <c:formatCode>0.0%</c:formatCode>
                <c:ptCount val="17"/>
                <c:pt idx="0">
                  <c:v>0.14725786605730357</c:v>
                </c:pt>
                <c:pt idx="1">
                  <c:v>0</c:v>
                </c:pt>
                <c:pt idx="2">
                  <c:v>0</c:v>
                </c:pt>
                <c:pt idx="3">
                  <c:v>3.4292525114932741E-2</c:v>
                </c:pt>
                <c:pt idx="4">
                  <c:v>9.5519987131022277E-2</c:v>
                </c:pt>
                <c:pt idx="5">
                  <c:v>1.8672122001115864E-2</c:v>
                </c:pt>
                <c:pt idx="6">
                  <c:v>0</c:v>
                </c:pt>
                <c:pt idx="7">
                  <c:v>7.6927219157954673E-6</c:v>
                </c:pt>
                <c:pt idx="8">
                  <c:v>0.10618709903466274</c:v>
                </c:pt>
                <c:pt idx="9">
                  <c:v>0</c:v>
                </c:pt>
                <c:pt idx="10">
                  <c:v>2.2808331550039231E-2</c:v>
                </c:pt>
                <c:pt idx="11">
                  <c:v>0.28667698752390497</c:v>
                </c:pt>
                <c:pt idx="12">
                  <c:v>0</c:v>
                </c:pt>
                <c:pt idx="13">
                  <c:v>0</c:v>
                </c:pt>
                <c:pt idx="14">
                  <c:v>0</c:v>
                </c:pt>
                <c:pt idx="15">
                  <c:v>0</c:v>
                </c:pt>
                <c:pt idx="16">
                  <c:v>0</c:v>
                </c:pt>
              </c:numCache>
            </c:numRef>
          </c:val>
          <c:extLst>
            <c:ext xmlns:c16="http://schemas.microsoft.com/office/drawing/2014/chart" uri="{C3380CC4-5D6E-409C-BE32-E72D297353CC}">
              <c16:uniqueId val="{00000001-A7F5-4CF8-BF7D-86444F4A39ED}"/>
            </c:ext>
          </c:extLst>
        </c:ser>
        <c:ser>
          <c:idx val="2"/>
          <c:order val="2"/>
          <c:tx>
            <c:strRef>
              <c:f>Borrowings!$C$35</c:f>
              <c:strCache>
                <c:ptCount val="1"/>
                <c:pt idx="0">
                  <c:v>Fixed rate </c:v>
                </c:pt>
              </c:strCache>
            </c:strRef>
          </c:tx>
          <c:spPr>
            <a:solidFill>
              <a:schemeClr val="accent3"/>
            </a:solidFill>
            <a:ln>
              <a:noFill/>
            </a:ln>
            <a:effectLst/>
          </c:spPr>
          <c:invertIfNegative val="0"/>
          <c:cat>
            <c:strRef>
              <c:f>Borrowings!$D$26:$T$26</c:f>
              <c:strCache>
                <c:ptCount val="17"/>
                <c:pt idx="0">
                  <c:v>Anglian</c:v>
                </c:pt>
                <c:pt idx="1">
                  <c:v>Dŵr Cymru</c:v>
                </c:pt>
                <c:pt idx="2">
                  <c:v>Hafren</c:v>
                </c:pt>
                <c:pt idx="3">
                  <c:v>Northumbrian</c:v>
                </c:pt>
                <c:pt idx="4">
                  <c:v>Severn Trent </c:v>
                </c:pt>
                <c:pt idx="5">
                  <c:v>South West</c:v>
                </c:pt>
                <c:pt idx="6">
                  <c:v>Southern</c:v>
                </c:pt>
                <c:pt idx="7">
                  <c:v>Thames</c:v>
                </c:pt>
                <c:pt idx="8">
                  <c:v>United Utilities</c:v>
                </c:pt>
                <c:pt idx="9">
                  <c:v>Wessex</c:v>
                </c:pt>
                <c:pt idx="10">
                  <c:v>Yorkshire</c:v>
                </c:pt>
                <c:pt idx="11">
                  <c:v>Affinity</c:v>
                </c:pt>
                <c:pt idx="12">
                  <c:v>Bristol</c:v>
                </c:pt>
                <c:pt idx="13">
                  <c:v>Portsmouth</c:v>
                </c:pt>
                <c:pt idx="14">
                  <c:v>SES Water</c:v>
                </c:pt>
                <c:pt idx="15">
                  <c:v>South East</c:v>
                </c:pt>
                <c:pt idx="16">
                  <c:v>South Staffs</c:v>
                </c:pt>
              </c:strCache>
            </c:strRef>
          </c:cat>
          <c:val>
            <c:numRef>
              <c:f>Borrowings!$D$35:$T$35</c:f>
              <c:numCache>
                <c:formatCode>0.0%</c:formatCode>
                <c:ptCount val="17"/>
                <c:pt idx="0">
                  <c:v>0.30399999999999999</c:v>
                </c:pt>
                <c:pt idx="1">
                  <c:v>0.13100000000000001</c:v>
                </c:pt>
                <c:pt idx="2">
                  <c:v>3.0000000000000001E-3</c:v>
                </c:pt>
                <c:pt idx="3">
                  <c:v>0.60199999999999998</c:v>
                </c:pt>
                <c:pt idx="4">
                  <c:v>0.67100000000000004</c:v>
                </c:pt>
                <c:pt idx="5">
                  <c:v>0.52700000000000002</c:v>
                </c:pt>
                <c:pt idx="6">
                  <c:v>0.375</c:v>
                </c:pt>
                <c:pt idx="7">
                  <c:v>0.38800000000000001</c:v>
                </c:pt>
                <c:pt idx="8">
                  <c:v>0.46300000000000002</c:v>
                </c:pt>
                <c:pt idx="9">
                  <c:v>0.55700000000000005</c:v>
                </c:pt>
                <c:pt idx="10">
                  <c:v>0.45</c:v>
                </c:pt>
                <c:pt idx="11">
                  <c:v>0.19400000000000001</c:v>
                </c:pt>
                <c:pt idx="12">
                  <c:v>0.24099999999999999</c:v>
                </c:pt>
                <c:pt idx="13">
                  <c:v>0.17</c:v>
                </c:pt>
                <c:pt idx="14">
                  <c:v>2E-3</c:v>
                </c:pt>
                <c:pt idx="15">
                  <c:v>0.307</c:v>
                </c:pt>
                <c:pt idx="16">
                  <c:v>0.12</c:v>
                </c:pt>
              </c:numCache>
            </c:numRef>
          </c:val>
          <c:extLst>
            <c:ext xmlns:c16="http://schemas.microsoft.com/office/drawing/2014/chart" uri="{C3380CC4-5D6E-409C-BE32-E72D297353CC}">
              <c16:uniqueId val="{00000002-A7F5-4CF8-BF7D-86444F4A39ED}"/>
            </c:ext>
          </c:extLst>
        </c:ser>
        <c:ser>
          <c:idx val="3"/>
          <c:order val="3"/>
          <c:tx>
            <c:strRef>
              <c:f>Borrowings!$C$36</c:f>
              <c:strCache>
                <c:ptCount val="1"/>
                <c:pt idx="0">
                  <c:v>Floating rate</c:v>
                </c:pt>
              </c:strCache>
            </c:strRef>
          </c:tx>
          <c:spPr>
            <a:solidFill>
              <a:schemeClr val="accent4"/>
            </a:solidFill>
            <a:ln>
              <a:noFill/>
            </a:ln>
            <a:effectLst/>
          </c:spPr>
          <c:invertIfNegative val="0"/>
          <c:cat>
            <c:strRef>
              <c:f>Borrowings!$D$26:$T$26</c:f>
              <c:strCache>
                <c:ptCount val="17"/>
                <c:pt idx="0">
                  <c:v>Anglian</c:v>
                </c:pt>
                <c:pt idx="1">
                  <c:v>Dŵr Cymru</c:v>
                </c:pt>
                <c:pt idx="2">
                  <c:v>Hafren</c:v>
                </c:pt>
                <c:pt idx="3">
                  <c:v>Northumbrian</c:v>
                </c:pt>
                <c:pt idx="4">
                  <c:v>Severn Trent </c:v>
                </c:pt>
                <c:pt idx="5">
                  <c:v>South West</c:v>
                </c:pt>
                <c:pt idx="6">
                  <c:v>Southern</c:v>
                </c:pt>
                <c:pt idx="7">
                  <c:v>Thames</c:v>
                </c:pt>
                <c:pt idx="8">
                  <c:v>United Utilities</c:v>
                </c:pt>
                <c:pt idx="9">
                  <c:v>Wessex</c:v>
                </c:pt>
                <c:pt idx="10">
                  <c:v>Yorkshire</c:v>
                </c:pt>
                <c:pt idx="11">
                  <c:v>Affinity</c:v>
                </c:pt>
                <c:pt idx="12">
                  <c:v>Bristol</c:v>
                </c:pt>
                <c:pt idx="13">
                  <c:v>Portsmouth</c:v>
                </c:pt>
                <c:pt idx="14">
                  <c:v>SES Water</c:v>
                </c:pt>
                <c:pt idx="15">
                  <c:v>South East</c:v>
                </c:pt>
                <c:pt idx="16">
                  <c:v>South Staffs</c:v>
                </c:pt>
              </c:strCache>
            </c:strRef>
          </c:cat>
          <c:val>
            <c:numRef>
              <c:f>Borrowings!$D$36:$T$36</c:f>
              <c:numCache>
                <c:formatCode>0.0%</c:formatCode>
                <c:ptCount val="17"/>
                <c:pt idx="0">
                  <c:v>5.7000000000000002E-2</c:v>
                </c:pt>
                <c:pt idx="1">
                  <c:v>7.0000000000000007E-2</c:v>
                </c:pt>
                <c:pt idx="2">
                  <c:v>9.1999999999999998E-2</c:v>
                </c:pt>
                <c:pt idx="3">
                  <c:v>8.9999999999999993E-3</c:v>
                </c:pt>
                <c:pt idx="4">
                  <c:v>8.2000000000000003E-2</c:v>
                </c:pt>
                <c:pt idx="5">
                  <c:v>0.25700000000000001</c:v>
                </c:pt>
                <c:pt idx="6">
                  <c:v>0</c:v>
                </c:pt>
                <c:pt idx="7">
                  <c:v>2.5000000000000001E-2</c:v>
                </c:pt>
                <c:pt idx="8">
                  <c:v>4.5999999999999999E-2</c:v>
                </c:pt>
                <c:pt idx="9">
                  <c:v>0.13700000000000001</c:v>
                </c:pt>
                <c:pt idx="10">
                  <c:v>-8.0000000000000002E-3</c:v>
                </c:pt>
                <c:pt idx="11">
                  <c:v>0</c:v>
                </c:pt>
                <c:pt idx="12">
                  <c:v>0.26900000000000002</c:v>
                </c:pt>
                <c:pt idx="13">
                  <c:v>6.5000000000000002E-2</c:v>
                </c:pt>
                <c:pt idx="14">
                  <c:v>0.20699999999999999</c:v>
                </c:pt>
                <c:pt idx="15">
                  <c:v>0.17799999999999999</c:v>
                </c:pt>
                <c:pt idx="16">
                  <c:v>0</c:v>
                </c:pt>
              </c:numCache>
            </c:numRef>
          </c:val>
          <c:extLst>
            <c:ext xmlns:c16="http://schemas.microsoft.com/office/drawing/2014/chart" uri="{C3380CC4-5D6E-409C-BE32-E72D297353CC}">
              <c16:uniqueId val="{00000003-A7F5-4CF8-BF7D-86444F4A39ED}"/>
            </c:ext>
          </c:extLst>
        </c:ser>
        <c:dLbls>
          <c:showLegendKey val="0"/>
          <c:showVal val="0"/>
          <c:showCatName val="0"/>
          <c:showSerName val="0"/>
          <c:showPercent val="0"/>
          <c:showBubbleSize val="0"/>
        </c:dLbls>
        <c:gapWidth val="50"/>
        <c:overlap val="100"/>
        <c:axId val="2097446880"/>
        <c:axId val="2097456448"/>
      </c:barChart>
      <c:lineChart>
        <c:grouping val="standard"/>
        <c:varyColors val="0"/>
        <c:ser>
          <c:idx val="4"/>
          <c:order val="4"/>
          <c:tx>
            <c:strRef>
              <c:f>Borrowings!$C$42</c:f>
              <c:strCache>
                <c:ptCount val="1"/>
                <c:pt idx="0">
                  <c:v>Index linked-weighted average (52.3%)</c:v>
                </c:pt>
              </c:strCache>
            </c:strRef>
          </c:tx>
          <c:spPr>
            <a:ln w="44450" cap="rnd">
              <a:solidFill>
                <a:schemeClr val="accent6"/>
              </a:solidFill>
              <a:round/>
            </a:ln>
            <a:effectLst/>
          </c:spPr>
          <c:marker>
            <c:symbol val="none"/>
          </c:marker>
          <c:val>
            <c:numRef>
              <c:f>Borrowings!$D$42:$T$42</c:f>
              <c:numCache>
                <c:formatCode>0.0%</c:formatCode>
                <c:ptCount val="17"/>
                <c:pt idx="0">
                  <c:v>0.52261478551454443</c:v>
                </c:pt>
                <c:pt idx="1">
                  <c:v>0.52261478551454443</c:v>
                </c:pt>
                <c:pt idx="2">
                  <c:v>0.52261478551454443</c:v>
                </c:pt>
                <c:pt idx="3">
                  <c:v>0.52261478551454443</c:v>
                </c:pt>
                <c:pt idx="4">
                  <c:v>0.52261478551454443</c:v>
                </c:pt>
                <c:pt idx="5">
                  <c:v>0.52261478551454443</c:v>
                </c:pt>
                <c:pt idx="6">
                  <c:v>0.52261478551454443</c:v>
                </c:pt>
                <c:pt idx="7">
                  <c:v>0.52261478551454443</c:v>
                </c:pt>
                <c:pt idx="8">
                  <c:v>0.52261478551454443</c:v>
                </c:pt>
                <c:pt idx="9">
                  <c:v>0.52261478551454443</c:v>
                </c:pt>
                <c:pt idx="10">
                  <c:v>0.52261478551454443</c:v>
                </c:pt>
                <c:pt idx="11">
                  <c:v>0.52261478551454443</c:v>
                </c:pt>
                <c:pt idx="12">
                  <c:v>0.52261478551454443</c:v>
                </c:pt>
                <c:pt idx="13">
                  <c:v>0.52261478551454443</c:v>
                </c:pt>
                <c:pt idx="14">
                  <c:v>0.52261478551454443</c:v>
                </c:pt>
                <c:pt idx="15">
                  <c:v>0.52261478551454443</c:v>
                </c:pt>
                <c:pt idx="16">
                  <c:v>0.52261478551454443</c:v>
                </c:pt>
              </c:numCache>
            </c:numRef>
          </c:val>
          <c:smooth val="0"/>
          <c:extLst>
            <c:ext xmlns:c16="http://schemas.microsoft.com/office/drawing/2014/chart" uri="{C3380CC4-5D6E-409C-BE32-E72D297353CC}">
              <c16:uniqueId val="{00000004-A7F5-4CF8-BF7D-86444F4A39ED}"/>
            </c:ext>
          </c:extLst>
        </c:ser>
        <c:dLbls>
          <c:showLegendKey val="0"/>
          <c:showVal val="0"/>
          <c:showCatName val="0"/>
          <c:showSerName val="0"/>
          <c:showPercent val="0"/>
          <c:showBubbleSize val="0"/>
        </c:dLbls>
        <c:marker val="1"/>
        <c:smooth val="0"/>
        <c:axId val="2097446880"/>
        <c:axId val="2097456448"/>
      </c:lineChart>
      <c:catAx>
        <c:axId val="2097446880"/>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solidFill>
                <a:latin typeface="Krub" panose="00000500000000000000" pitchFamily="2" charset="-34"/>
                <a:ea typeface="+mn-ea"/>
                <a:cs typeface="Krub" panose="00000500000000000000" pitchFamily="2" charset="-34"/>
              </a:defRPr>
            </a:pPr>
            <a:endParaRPr lang="en-US"/>
          </a:p>
        </c:txPr>
        <c:crossAx val="2097456448"/>
        <c:crosses val="autoZero"/>
        <c:auto val="1"/>
        <c:lblAlgn val="ctr"/>
        <c:lblOffset val="100"/>
        <c:noMultiLvlLbl val="0"/>
      </c:catAx>
      <c:valAx>
        <c:axId val="2097456448"/>
        <c:scaling>
          <c:orientation val="minMax"/>
          <c:min val="-0.1"/>
        </c:scaling>
        <c:delete val="0"/>
        <c:axPos val="l"/>
        <c:majorGridlines>
          <c:spPr>
            <a:ln w="9525" cap="flat" cmpd="sng" algn="ctr">
              <a:solidFill>
                <a:schemeClr val="tx1">
                  <a:lumMod val="15000"/>
                  <a:lumOff val="85000"/>
                </a:schemeClr>
              </a:solidFill>
              <a:round/>
            </a:ln>
            <a:effectLst/>
          </c:spPr>
        </c:majorGridlines>
        <c:numFmt formatCode="0.0%"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chemeClr val="tx1"/>
                </a:solidFill>
                <a:latin typeface="Krub" panose="00000500000000000000" pitchFamily="2" charset="-34"/>
                <a:ea typeface="+mn-ea"/>
                <a:cs typeface="Krub" panose="00000500000000000000" pitchFamily="2" charset="-34"/>
              </a:defRPr>
            </a:pPr>
            <a:endParaRPr lang="en-US"/>
          </a:p>
        </c:txPr>
        <c:crossAx val="2097446880"/>
        <c:crosses val="autoZero"/>
        <c:crossBetween val="between"/>
      </c:valAx>
      <c:spPr>
        <a:noFill/>
        <a:ln>
          <a:noFill/>
        </a:ln>
        <a:effectLst/>
      </c:spPr>
    </c:plotArea>
    <c:legend>
      <c:legendPos val="b"/>
      <c:layout>
        <c:manualLayout>
          <c:xMode val="edge"/>
          <c:yMode val="edge"/>
          <c:x val="0"/>
          <c:y val="0.95900377092459255"/>
          <c:w val="1"/>
          <c:h val="4.0996229075407474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Krub" panose="00000500000000000000" pitchFamily="2" charset="-34"/>
              <a:ea typeface="+mn-ea"/>
              <a:cs typeface="Krub" panose="00000500000000000000" pitchFamily="2" charset="-34"/>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chemeClr val="tx1"/>
          </a:solidFill>
          <a:latin typeface="Krub" panose="00000500000000000000" pitchFamily="2" charset="-34"/>
          <a:cs typeface="Krub" panose="00000500000000000000" pitchFamily="2" charset="-34"/>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'Regulatory Gearing'!$C$23</c:f>
              <c:strCache>
                <c:ptCount val="1"/>
                <c:pt idx="0">
                  <c:v>31-Mar-21</c:v>
                </c:pt>
              </c:strCache>
            </c:strRef>
          </c:tx>
          <c:spPr>
            <a:solidFill>
              <a:schemeClr val="accent6"/>
            </a:solidFill>
            <a:ln>
              <a:noFill/>
            </a:ln>
            <a:effectLst/>
          </c:spPr>
          <c:invertIfNegative val="0"/>
          <c:cat>
            <c:strRef>
              <c:f>'Regulatory Gearing'!$D$3:$U$3</c:f>
              <c:strCache>
                <c:ptCount val="18"/>
                <c:pt idx="0">
                  <c:v>Anglian</c:v>
                </c:pt>
                <c:pt idx="1">
                  <c:v>Dŵr Cymru</c:v>
                </c:pt>
                <c:pt idx="2">
                  <c:v>Hafren</c:v>
                </c:pt>
                <c:pt idx="3">
                  <c:v>Northumbrian</c:v>
                </c:pt>
                <c:pt idx="4">
                  <c:v>Severn Trent </c:v>
                </c:pt>
                <c:pt idx="5">
                  <c:v>South West</c:v>
                </c:pt>
                <c:pt idx="6">
                  <c:v>Southern</c:v>
                </c:pt>
                <c:pt idx="7">
                  <c:v>Thames</c:v>
                </c:pt>
                <c:pt idx="8">
                  <c:v>United Utilities</c:v>
                </c:pt>
                <c:pt idx="9">
                  <c:v>Wessex</c:v>
                </c:pt>
                <c:pt idx="10">
                  <c:v>Yorkshire</c:v>
                </c:pt>
                <c:pt idx="11">
                  <c:v>Affinity</c:v>
                </c:pt>
                <c:pt idx="12">
                  <c:v>Bristol</c:v>
                </c:pt>
                <c:pt idx="13">
                  <c:v>Portsmouth</c:v>
                </c:pt>
                <c:pt idx="14">
                  <c:v>SES Water</c:v>
                </c:pt>
                <c:pt idx="15">
                  <c:v>South East</c:v>
                </c:pt>
                <c:pt idx="16">
                  <c:v>South Staffs</c:v>
                </c:pt>
                <c:pt idx="17">
                  <c:v>Tideway</c:v>
                </c:pt>
              </c:strCache>
            </c:strRef>
          </c:cat>
          <c:val>
            <c:numRef>
              <c:f>'Regulatory Gearing'!$D$23:$U$23</c:f>
              <c:numCache>
                <c:formatCode>0.0%</c:formatCode>
                <c:ptCount val="18"/>
                <c:pt idx="0">
                  <c:v>0.82665145499964399</c:v>
                </c:pt>
                <c:pt idx="1">
                  <c:v>0.601833964788276</c:v>
                </c:pt>
                <c:pt idx="2">
                  <c:v>0.45487355324643097</c:v>
                </c:pt>
                <c:pt idx="3">
                  <c:v>0.69527567161042103</c:v>
                </c:pt>
                <c:pt idx="4">
                  <c:v>0.66089471100295005</c:v>
                </c:pt>
                <c:pt idx="5">
                  <c:v>0.67162444037594193</c:v>
                </c:pt>
                <c:pt idx="6">
                  <c:v>0.7181505127246901</c:v>
                </c:pt>
                <c:pt idx="7">
                  <c:v>0.83249385188907798</c:v>
                </c:pt>
                <c:pt idx="8">
                  <c:v>0.65303538160252694</c:v>
                </c:pt>
                <c:pt idx="9">
                  <c:v>0.69873458367045305</c:v>
                </c:pt>
                <c:pt idx="10">
                  <c:v>0.77167488764723202</c:v>
                </c:pt>
                <c:pt idx="11">
                  <c:v>0.77064500477964504</c:v>
                </c:pt>
                <c:pt idx="12">
                  <c:v>0.70925311296026905</c:v>
                </c:pt>
                <c:pt idx="13">
                  <c:v>0.70330441401209498</c:v>
                </c:pt>
                <c:pt idx="14">
                  <c:v>0.70983224429415104</c:v>
                </c:pt>
                <c:pt idx="15">
                  <c:v>0.78430650751505193</c:v>
                </c:pt>
                <c:pt idx="16">
                  <c:v>0.64070000000000005</c:v>
                </c:pt>
                <c:pt idx="17">
                  <c:v>0.83399999999999996</c:v>
                </c:pt>
              </c:numCache>
            </c:numRef>
          </c:val>
          <c:extLst>
            <c:ext xmlns:c16="http://schemas.microsoft.com/office/drawing/2014/chart" uri="{C3380CC4-5D6E-409C-BE32-E72D297353CC}">
              <c16:uniqueId val="{00000000-FED5-4E9C-8FBF-25230124C5DB}"/>
            </c:ext>
          </c:extLst>
        </c:ser>
        <c:ser>
          <c:idx val="1"/>
          <c:order val="1"/>
          <c:tx>
            <c:strRef>
              <c:f>'Regulatory Gearing'!$C$22</c:f>
              <c:strCache>
                <c:ptCount val="1"/>
                <c:pt idx="0">
                  <c:v>31-Mar-22</c:v>
                </c:pt>
              </c:strCache>
            </c:strRef>
          </c:tx>
          <c:spPr>
            <a:solidFill>
              <a:schemeClr val="accent1"/>
            </a:solidFill>
            <a:ln>
              <a:noFill/>
            </a:ln>
            <a:effectLst/>
          </c:spPr>
          <c:invertIfNegative val="0"/>
          <c:cat>
            <c:strRef>
              <c:f>'Regulatory Gearing'!$D$3:$U$3</c:f>
              <c:strCache>
                <c:ptCount val="18"/>
                <c:pt idx="0">
                  <c:v>Anglian</c:v>
                </c:pt>
                <c:pt idx="1">
                  <c:v>Dŵr Cymru</c:v>
                </c:pt>
                <c:pt idx="2">
                  <c:v>Hafren</c:v>
                </c:pt>
                <c:pt idx="3">
                  <c:v>Northumbrian</c:v>
                </c:pt>
                <c:pt idx="4">
                  <c:v>Severn Trent </c:v>
                </c:pt>
                <c:pt idx="5">
                  <c:v>South West</c:v>
                </c:pt>
                <c:pt idx="6">
                  <c:v>Southern</c:v>
                </c:pt>
                <c:pt idx="7">
                  <c:v>Thames</c:v>
                </c:pt>
                <c:pt idx="8">
                  <c:v>United Utilities</c:v>
                </c:pt>
                <c:pt idx="9">
                  <c:v>Wessex</c:v>
                </c:pt>
                <c:pt idx="10">
                  <c:v>Yorkshire</c:v>
                </c:pt>
                <c:pt idx="11">
                  <c:v>Affinity</c:v>
                </c:pt>
                <c:pt idx="12">
                  <c:v>Bristol</c:v>
                </c:pt>
                <c:pt idx="13">
                  <c:v>Portsmouth</c:v>
                </c:pt>
                <c:pt idx="14">
                  <c:v>SES Water</c:v>
                </c:pt>
                <c:pt idx="15">
                  <c:v>South East</c:v>
                </c:pt>
                <c:pt idx="16">
                  <c:v>South Staffs</c:v>
                </c:pt>
                <c:pt idx="17">
                  <c:v>Tideway</c:v>
                </c:pt>
              </c:strCache>
            </c:strRef>
          </c:cat>
          <c:val>
            <c:numRef>
              <c:f>'Regulatory Gearing'!$D$22:$U$22</c:f>
              <c:numCache>
                <c:formatCode>0.0%</c:formatCode>
                <c:ptCount val="18"/>
                <c:pt idx="0">
                  <c:v>0.65420525886617997</c:v>
                </c:pt>
                <c:pt idx="1">
                  <c:v>0.57712216791985904</c:v>
                </c:pt>
                <c:pt idx="2">
                  <c:v>0.39653849526481899</c:v>
                </c:pt>
                <c:pt idx="3">
                  <c:v>0.69718194651503396</c:v>
                </c:pt>
                <c:pt idx="4">
                  <c:v>0.61882890246268596</c:v>
                </c:pt>
                <c:pt idx="5">
                  <c:v>0.63673031727784901</c:v>
                </c:pt>
                <c:pt idx="6">
                  <c:v>0.65510418478203003</c:v>
                </c:pt>
                <c:pt idx="7">
                  <c:v>0.80649250677392004</c:v>
                </c:pt>
                <c:pt idx="8">
                  <c:v>0.64750541220290803</c:v>
                </c:pt>
                <c:pt idx="9">
                  <c:v>0.66915810347636595</c:v>
                </c:pt>
                <c:pt idx="10">
                  <c:v>0.72487300428497503</c:v>
                </c:pt>
                <c:pt idx="11">
                  <c:v>0.73985114826565412</c:v>
                </c:pt>
                <c:pt idx="12">
                  <c:v>0.68366596414583991</c:v>
                </c:pt>
                <c:pt idx="13">
                  <c:v>0.72986212284369001</c:v>
                </c:pt>
                <c:pt idx="14">
                  <c:v>0.72358547101991211</c:v>
                </c:pt>
                <c:pt idx="15">
                  <c:v>0.74835818552922684</c:v>
                </c:pt>
                <c:pt idx="16">
                  <c:v>0.54067653489220502</c:v>
                </c:pt>
                <c:pt idx="17">
                  <c:v>0.84199999999999997</c:v>
                </c:pt>
              </c:numCache>
            </c:numRef>
          </c:val>
          <c:extLst>
            <c:ext xmlns:c16="http://schemas.microsoft.com/office/drawing/2014/chart" uri="{C3380CC4-5D6E-409C-BE32-E72D297353CC}">
              <c16:uniqueId val="{00000001-FED5-4E9C-8FBF-25230124C5DB}"/>
            </c:ext>
          </c:extLst>
        </c:ser>
        <c:dLbls>
          <c:showLegendKey val="0"/>
          <c:showVal val="0"/>
          <c:showCatName val="0"/>
          <c:showSerName val="0"/>
          <c:showPercent val="0"/>
          <c:showBubbleSize val="0"/>
        </c:dLbls>
        <c:gapWidth val="100"/>
        <c:axId val="498849775"/>
        <c:axId val="498857679"/>
      </c:barChart>
      <c:lineChart>
        <c:grouping val="standard"/>
        <c:varyColors val="0"/>
        <c:ser>
          <c:idx val="2"/>
          <c:order val="2"/>
          <c:tx>
            <c:strRef>
              <c:f>'Regulatory Gearing'!$C$24</c:f>
              <c:strCache>
                <c:ptCount val="1"/>
                <c:pt idx="0">
                  <c:v>PR19 Notional Gearing</c:v>
                </c:pt>
              </c:strCache>
            </c:strRef>
          </c:tx>
          <c:spPr>
            <a:ln w="44450" cap="rnd">
              <a:solidFill>
                <a:schemeClr val="accent3"/>
              </a:solidFill>
              <a:round/>
            </a:ln>
            <a:effectLst/>
          </c:spPr>
          <c:marker>
            <c:symbol val="none"/>
          </c:marker>
          <c:cat>
            <c:strRef>
              <c:f>'Regulatory Gearing'!$D$3:$T$3</c:f>
              <c:strCache>
                <c:ptCount val="17"/>
                <c:pt idx="0">
                  <c:v>Anglian</c:v>
                </c:pt>
                <c:pt idx="1">
                  <c:v>Dŵr Cymru</c:v>
                </c:pt>
                <c:pt idx="2">
                  <c:v>Hafren</c:v>
                </c:pt>
                <c:pt idx="3">
                  <c:v>Northumbrian</c:v>
                </c:pt>
                <c:pt idx="4">
                  <c:v>Severn Trent </c:v>
                </c:pt>
                <c:pt idx="5">
                  <c:v>South West</c:v>
                </c:pt>
                <c:pt idx="6">
                  <c:v>Southern</c:v>
                </c:pt>
                <c:pt idx="7">
                  <c:v>Thames</c:v>
                </c:pt>
                <c:pt idx="8">
                  <c:v>United Utilities</c:v>
                </c:pt>
                <c:pt idx="9">
                  <c:v>Wessex</c:v>
                </c:pt>
                <c:pt idx="10">
                  <c:v>Yorkshire</c:v>
                </c:pt>
                <c:pt idx="11">
                  <c:v>Affinity</c:v>
                </c:pt>
                <c:pt idx="12">
                  <c:v>Bristol</c:v>
                </c:pt>
                <c:pt idx="13">
                  <c:v>Portsmouth</c:v>
                </c:pt>
                <c:pt idx="14">
                  <c:v>SES Water</c:v>
                </c:pt>
                <c:pt idx="15">
                  <c:v>South East</c:v>
                </c:pt>
                <c:pt idx="16">
                  <c:v>South Staffs</c:v>
                </c:pt>
              </c:strCache>
            </c:strRef>
          </c:cat>
          <c:val>
            <c:numRef>
              <c:f>'Regulatory Gearing'!$D$24:$T$24</c:f>
              <c:numCache>
                <c:formatCode>0.0%</c:formatCode>
                <c:ptCount val="17"/>
                <c:pt idx="0">
                  <c:v>0.6</c:v>
                </c:pt>
                <c:pt idx="1">
                  <c:v>0.6</c:v>
                </c:pt>
                <c:pt idx="2">
                  <c:v>0.6</c:v>
                </c:pt>
                <c:pt idx="3">
                  <c:v>0.6</c:v>
                </c:pt>
                <c:pt idx="4">
                  <c:v>0.6</c:v>
                </c:pt>
                <c:pt idx="5">
                  <c:v>0.6</c:v>
                </c:pt>
                <c:pt idx="6">
                  <c:v>0.6</c:v>
                </c:pt>
                <c:pt idx="7">
                  <c:v>0.6</c:v>
                </c:pt>
                <c:pt idx="8">
                  <c:v>0.6</c:v>
                </c:pt>
                <c:pt idx="9">
                  <c:v>0.6</c:v>
                </c:pt>
                <c:pt idx="10">
                  <c:v>0.6</c:v>
                </c:pt>
                <c:pt idx="11">
                  <c:v>0.6</c:v>
                </c:pt>
                <c:pt idx="12">
                  <c:v>0.6</c:v>
                </c:pt>
                <c:pt idx="13">
                  <c:v>0.6</c:v>
                </c:pt>
                <c:pt idx="14">
                  <c:v>0.6</c:v>
                </c:pt>
                <c:pt idx="15">
                  <c:v>0.6</c:v>
                </c:pt>
                <c:pt idx="16">
                  <c:v>0.6</c:v>
                </c:pt>
              </c:numCache>
            </c:numRef>
          </c:val>
          <c:smooth val="0"/>
          <c:extLst>
            <c:ext xmlns:c16="http://schemas.microsoft.com/office/drawing/2014/chart" uri="{C3380CC4-5D6E-409C-BE32-E72D297353CC}">
              <c16:uniqueId val="{00000002-FED5-4E9C-8FBF-25230124C5DB}"/>
            </c:ext>
          </c:extLst>
        </c:ser>
        <c:dLbls>
          <c:showLegendKey val="0"/>
          <c:showVal val="0"/>
          <c:showCatName val="0"/>
          <c:showSerName val="0"/>
          <c:showPercent val="0"/>
          <c:showBubbleSize val="0"/>
        </c:dLbls>
        <c:marker val="1"/>
        <c:smooth val="0"/>
        <c:axId val="498849775"/>
        <c:axId val="498857679"/>
      </c:lineChart>
      <c:catAx>
        <c:axId val="498849775"/>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solidFill>
                <a:latin typeface="Krub" panose="00000500000000000000" pitchFamily="2" charset="-34"/>
                <a:ea typeface="+mn-ea"/>
                <a:cs typeface="Krub" panose="00000500000000000000" pitchFamily="2" charset="-34"/>
              </a:defRPr>
            </a:pPr>
            <a:endParaRPr lang="en-US"/>
          </a:p>
        </c:txPr>
        <c:crossAx val="498857679"/>
        <c:crosses val="autoZero"/>
        <c:auto val="1"/>
        <c:lblAlgn val="ctr"/>
        <c:lblOffset val="100"/>
        <c:noMultiLvlLbl val="0"/>
      </c:catAx>
      <c:valAx>
        <c:axId val="498857679"/>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chemeClr val="tx1"/>
                </a:solidFill>
                <a:latin typeface="Krub" panose="00000500000000000000" pitchFamily="2" charset="-34"/>
                <a:ea typeface="+mn-ea"/>
                <a:cs typeface="Krub" panose="00000500000000000000" pitchFamily="2" charset="-34"/>
              </a:defRPr>
            </a:pPr>
            <a:endParaRPr lang="en-US"/>
          </a:p>
        </c:txPr>
        <c:crossAx val="49884977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Krub" panose="00000500000000000000" pitchFamily="2" charset="-34"/>
              <a:ea typeface="+mn-ea"/>
              <a:cs typeface="Krub" panose="00000500000000000000" pitchFamily="2" charset="-34"/>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chemeClr val="tx1"/>
          </a:solidFill>
          <a:latin typeface="Krub" panose="00000500000000000000" pitchFamily="2" charset="-34"/>
          <a:cs typeface="Krub" panose="00000500000000000000" pitchFamily="2" charset="-34"/>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Krub" panose="00000500000000000000" pitchFamily="2" charset="-34"/>
                <a:ea typeface="+mn-ea"/>
                <a:cs typeface="Krub" panose="00000500000000000000" pitchFamily="2" charset="-34"/>
              </a:defRPr>
            </a:pPr>
            <a:r>
              <a:rPr lang="en-GB" sz="1100">
                <a:latin typeface="Krub SemiBold" panose="00000700000000000000" pitchFamily="2" charset="-34"/>
                <a:cs typeface="Krub SemiBold" panose="00000700000000000000" pitchFamily="2" charset="-34"/>
              </a:rPr>
              <a:t>Indicative weighted average rates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Krub" panose="00000500000000000000" pitchFamily="2" charset="-34"/>
              <a:ea typeface="+mn-ea"/>
              <a:cs typeface="Krub" panose="00000500000000000000" pitchFamily="2" charset="-34"/>
            </a:defRPr>
          </a:pPr>
          <a:endParaRPr lang="en-US"/>
        </a:p>
      </c:txPr>
    </c:title>
    <c:autoTitleDeleted val="0"/>
    <c:plotArea>
      <c:layout/>
      <c:barChart>
        <c:barDir val="col"/>
        <c:grouping val="clustered"/>
        <c:varyColors val="0"/>
        <c:ser>
          <c:idx val="0"/>
          <c:order val="0"/>
          <c:tx>
            <c:strRef>
              <c:f>'Cost of Debt'!$C$10</c:f>
              <c:strCache>
                <c:ptCount val="1"/>
                <c:pt idx="0">
                  <c:v>Nominal interest rate</c:v>
                </c:pt>
              </c:strCache>
            </c:strRef>
          </c:tx>
          <c:spPr>
            <a:solidFill>
              <a:schemeClr val="accent1"/>
            </a:solidFill>
            <a:ln>
              <a:noFill/>
            </a:ln>
            <a:effectLst/>
          </c:spPr>
          <c:invertIfNegative val="0"/>
          <c:cat>
            <c:strRef>
              <c:f>'Cost of Debt'!$D$4:$T$4</c:f>
              <c:strCache>
                <c:ptCount val="17"/>
                <c:pt idx="0">
                  <c:v>Anglian</c:v>
                </c:pt>
                <c:pt idx="1">
                  <c:v>Dŵr Cymru</c:v>
                </c:pt>
                <c:pt idx="2">
                  <c:v>Hafren</c:v>
                </c:pt>
                <c:pt idx="3">
                  <c:v>Northumbrian</c:v>
                </c:pt>
                <c:pt idx="4">
                  <c:v>Severn Trent</c:v>
                </c:pt>
                <c:pt idx="5">
                  <c:v>South West</c:v>
                </c:pt>
                <c:pt idx="6">
                  <c:v>Southern</c:v>
                </c:pt>
                <c:pt idx="7">
                  <c:v>Thames</c:v>
                </c:pt>
                <c:pt idx="8">
                  <c:v>United Utilities</c:v>
                </c:pt>
                <c:pt idx="9">
                  <c:v>Wessex</c:v>
                </c:pt>
                <c:pt idx="10">
                  <c:v>Yorkshire</c:v>
                </c:pt>
                <c:pt idx="11">
                  <c:v>Affinity</c:v>
                </c:pt>
                <c:pt idx="12">
                  <c:v>Bristol</c:v>
                </c:pt>
                <c:pt idx="13">
                  <c:v>Portsmouth</c:v>
                </c:pt>
                <c:pt idx="14">
                  <c:v>SES Water</c:v>
                </c:pt>
                <c:pt idx="15">
                  <c:v>South East</c:v>
                </c:pt>
                <c:pt idx="16">
                  <c:v>South Staffs</c:v>
                </c:pt>
              </c:strCache>
            </c:strRef>
          </c:cat>
          <c:val>
            <c:numRef>
              <c:f>'Cost of Debt'!$D$10:$T$10</c:f>
              <c:numCache>
                <c:formatCode>0.0%</c:formatCode>
                <c:ptCount val="17"/>
                <c:pt idx="0">
                  <c:v>8.7999999999999995E-2</c:v>
                </c:pt>
                <c:pt idx="1">
                  <c:v>9.5890000000000003E-2</c:v>
                </c:pt>
                <c:pt idx="2">
                  <c:v>8.974E-2</c:v>
                </c:pt>
                <c:pt idx="3">
                  <c:v>6.2530000000000002E-2</c:v>
                </c:pt>
                <c:pt idx="4">
                  <c:v>5.3124109259651803E-2</c:v>
                </c:pt>
                <c:pt idx="5">
                  <c:v>4.1009999999999998E-2</c:v>
                </c:pt>
                <c:pt idx="6">
                  <c:v>7.2480000000000003E-2</c:v>
                </c:pt>
                <c:pt idx="7">
                  <c:v>7.5595282167912198E-2</c:v>
                </c:pt>
                <c:pt idx="8">
                  <c:v>5.8584697405026705E-2</c:v>
                </c:pt>
                <c:pt idx="9">
                  <c:v>4.6530000000000002E-2</c:v>
                </c:pt>
                <c:pt idx="10">
                  <c:v>8.8200000000000001E-2</c:v>
                </c:pt>
                <c:pt idx="11">
                  <c:v>8.8950000000000001E-2</c:v>
                </c:pt>
                <c:pt idx="12">
                  <c:v>7.9210000000000003E-2</c:v>
                </c:pt>
                <c:pt idx="13">
                  <c:v>9.8610000000000003E-2</c:v>
                </c:pt>
                <c:pt idx="14">
                  <c:v>9.340200967724438E-2</c:v>
                </c:pt>
                <c:pt idx="15">
                  <c:v>8.233E-2</c:v>
                </c:pt>
                <c:pt idx="16">
                  <c:v>0.10385</c:v>
                </c:pt>
              </c:numCache>
            </c:numRef>
          </c:val>
          <c:extLst>
            <c:ext xmlns:c16="http://schemas.microsoft.com/office/drawing/2014/chart" uri="{C3380CC4-5D6E-409C-BE32-E72D297353CC}">
              <c16:uniqueId val="{00000000-1379-44BF-8CF9-883DE5F87419}"/>
            </c:ext>
          </c:extLst>
        </c:ser>
        <c:ser>
          <c:idx val="1"/>
          <c:order val="1"/>
          <c:tx>
            <c:strRef>
              <c:f>'Cost of Debt'!$C$11</c:f>
              <c:strCache>
                <c:ptCount val="1"/>
                <c:pt idx="0">
                  <c:v>Cash interest rate</c:v>
                </c:pt>
              </c:strCache>
            </c:strRef>
          </c:tx>
          <c:spPr>
            <a:solidFill>
              <a:schemeClr val="accent2"/>
            </a:solidFill>
            <a:ln>
              <a:noFill/>
            </a:ln>
            <a:effectLst/>
          </c:spPr>
          <c:invertIfNegative val="0"/>
          <c:cat>
            <c:strRef>
              <c:f>'Cost of Debt'!$D$4:$T$4</c:f>
              <c:strCache>
                <c:ptCount val="17"/>
                <c:pt idx="0">
                  <c:v>Anglian</c:v>
                </c:pt>
                <c:pt idx="1">
                  <c:v>Dŵr Cymru</c:v>
                </c:pt>
                <c:pt idx="2">
                  <c:v>Hafren</c:v>
                </c:pt>
                <c:pt idx="3">
                  <c:v>Northumbrian</c:v>
                </c:pt>
                <c:pt idx="4">
                  <c:v>Severn Trent</c:v>
                </c:pt>
                <c:pt idx="5">
                  <c:v>South West</c:v>
                </c:pt>
                <c:pt idx="6">
                  <c:v>Southern</c:v>
                </c:pt>
                <c:pt idx="7">
                  <c:v>Thames</c:v>
                </c:pt>
                <c:pt idx="8">
                  <c:v>United Utilities</c:v>
                </c:pt>
                <c:pt idx="9">
                  <c:v>Wessex</c:v>
                </c:pt>
                <c:pt idx="10">
                  <c:v>Yorkshire</c:v>
                </c:pt>
                <c:pt idx="11">
                  <c:v>Affinity</c:v>
                </c:pt>
                <c:pt idx="12">
                  <c:v>Bristol</c:v>
                </c:pt>
                <c:pt idx="13">
                  <c:v>Portsmouth</c:v>
                </c:pt>
                <c:pt idx="14">
                  <c:v>SES Water</c:v>
                </c:pt>
                <c:pt idx="15">
                  <c:v>South East</c:v>
                </c:pt>
                <c:pt idx="16">
                  <c:v>South Staffs</c:v>
                </c:pt>
              </c:strCache>
            </c:strRef>
          </c:cat>
          <c:val>
            <c:numRef>
              <c:f>'Cost of Debt'!$D$11:$T$11</c:f>
              <c:numCache>
                <c:formatCode>0.0%</c:formatCode>
                <c:ptCount val="17"/>
                <c:pt idx="0">
                  <c:v>2.8660000000000001E-2</c:v>
                </c:pt>
                <c:pt idx="1">
                  <c:v>2.0369999999999999E-2</c:v>
                </c:pt>
                <c:pt idx="2">
                  <c:v>2.7050000000000001E-2</c:v>
                </c:pt>
                <c:pt idx="3">
                  <c:v>2.9499999999999998E-2</c:v>
                </c:pt>
                <c:pt idx="4">
                  <c:v>3.08033867198798E-2</c:v>
                </c:pt>
                <c:pt idx="5">
                  <c:v>1.9269999999999999E-2</c:v>
                </c:pt>
                <c:pt idx="6">
                  <c:v>1.4650000000000002E-2</c:v>
                </c:pt>
                <c:pt idx="7">
                  <c:v>2.2541578655001102E-2</c:v>
                </c:pt>
                <c:pt idx="8">
                  <c:v>1.3988964008308E-2</c:v>
                </c:pt>
                <c:pt idx="9">
                  <c:v>2.5610000000000001E-2</c:v>
                </c:pt>
                <c:pt idx="10">
                  <c:v>2.8000000000000004E-2</c:v>
                </c:pt>
                <c:pt idx="11">
                  <c:v>1.93406068348588E-2</c:v>
                </c:pt>
                <c:pt idx="12">
                  <c:v>3.2840000000000001E-2</c:v>
                </c:pt>
                <c:pt idx="13">
                  <c:v>3.236E-2</c:v>
                </c:pt>
                <c:pt idx="14">
                  <c:v>2.46666056909121E-2</c:v>
                </c:pt>
                <c:pt idx="15">
                  <c:v>3.2039999999999999E-2</c:v>
                </c:pt>
                <c:pt idx="16">
                  <c:v>3.1453543124213001E-2</c:v>
                </c:pt>
              </c:numCache>
            </c:numRef>
          </c:val>
          <c:extLst>
            <c:ext xmlns:c16="http://schemas.microsoft.com/office/drawing/2014/chart" uri="{C3380CC4-5D6E-409C-BE32-E72D297353CC}">
              <c16:uniqueId val="{00000001-1379-44BF-8CF9-883DE5F87419}"/>
            </c:ext>
          </c:extLst>
        </c:ser>
        <c:dLbls>
          <c:showLegendKey val="0"/>
          <c:showVal val="0"/>
          <c:showCatName val="0"/>
          <c:showSerName val="0"/>
          <c:showPercent val="0"/>
          <c:showBubbleSize val="0"/>
        </c:dLbls>
        <c:gapWidth val="40"/>
        <c:axId val="448432928"/>
        <c:axId val="448429600"/>
      </c:barChart>
      <c:catAx>
        <c:axId val="448432928"/>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solidFill>
                <a:latin typeface="Krub" panose="00000500000000000000" pitchFamily="2" charset="-34"/>
                <a:ea typeface="+mn-ea"/>
                <a:cs typeface="Krub" panose="00000500000000000000" pitchFamily="2" charset="-34"/>
              </a:defRPr>
            </a:pPr>
            <a:endParaRPr lang="en-US"/>
          </a:p>
        </c:txPr>
        <c:crossAx val="448429600"/>
        <c:crosses val="autoZero"/>
        <c:auto val="1"/>
        <c:lblAlgn val="ctr"/>
        <c:lblOffset val="100"/>
        <c:noMultiLvlLbl val="0"/>
      </c:catAx>
      <c:valAx>
        <c:axId val="448429600"/>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chemeClr val="tx1"/>
                </a:solidFill>
                <a:latin typeface="Krub" panose="00000500000000000000" pitchFamily="2" charset="-34"/>
                <a:ea typeface="+mn-ea"/>
                <a:cs typeface="Krub" panose="00000500000000000000" pitchFamily="2" charset="-34"/>
              </a:defRPr>
            </a:pPr>
            <a:endParaRPr lang="en-US"/>
          </a:p>
        </c:txPr>
        <c:crossAx val="44843292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Krub" panose="00000500000000000000" pitchFamily="2" charset="-34"/>
              <a:ea typeface="+mn-ea"/>
              <a:cs typeface="Krub" panose="00000500000000000000" pitchFamily="2" charset="-34"/>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chemeClr val="tx1"/>
          </a:solidFill>
          <a:latin typeface="Krub" panose="00000500000000000000" pitchFamily="2" charset="-34"/>
          <a:cs typeface="Krub" panose="00000500000000000000" pitchFamily="2" charset="-34"/>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Krub" panose="00000500000000000000" pitchFamily="2" charset="-34"/>
                <a:ea typeface="+mn-ea"/>
                <a:cs typeface="Krub" panose="00000500000000000000" pitchFamily="2" charset="-34"/>
              </a:defRPr>
            </a:pPr>
            <a:r>
              <a:rPr lang="en-GB" sz="1100">
                <a:latin typeface="Krub SemiBold" panose="00000700000000000000" pitchFamily="2" charset="-34"/>
                <a:cs typeface="Krub SemiBold" panose="00000700000000000000" pitchFamily="2" charset="-34"/>
              </a:rPr>
              <a:t>Indicative weighted average nominal interest rate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Krub" panose="00000500000000000000" pitchFamily="2" charset="-34"/>
              <a:ea typeface="+mn-ea"/>
              <a:cs typeface="Krub" panose="00000500000000000000" pitchFamily="2" charset="-34"/>
            </a:defRPr>
          </a:pPr>
          <a:endParaRPr lang="en-US"/>
        </a:p>
      </c:txPr>
    </c:title>
    <c:autoTitleDeleted val="0"/>
    <c:plotArea>
      <c:layout/>
      <c:barChart>
        <c:barDir val="col"/>
        <c:grouping val="clustered"/>
        <c:varyColors val="0"/>
        <c:ser>
          <c:idx val="0"/>
          <c:order val="0"/>
          <c:tx>
            <c:strRef>
              <c:f>'Cost of Debt'!$C$10</c:f>
              <c:strCache>
                <c:ptCount val="1"/>
                <c:pt idx="0">
                  <c:v>Nominal interest rate</c:v>
                </c:pt>
              </c:strCache>
            </c:strRef>
          </c:tx>
          <c:spPr>
            <a:solidFill>
              <a:schemeClr val="accent1"/>
            </a:solidFill>
            <a:ln>
              <a:noFill/>
            </a:ln>
            <a:effectLst/>
          </c:spPr>
          <c:invertIfNegative val="0"/>
          <c:cat>
            <c:strRef>
              <c:f>'Cost of Debt'!$D$4:$T$4</c:f>
              <c:strCache>
                <c:ptCount val="17"/>
                <c:pt idx="0">
                  <c:v>Anglian</c:v>
                </c:pt>
                <c:pt idx="1">
                  <c:v>Dŵr Cymru</c:v>
                </c:pt>
                <c:pt idx="2">
                  <c:v>Hafren</c:v>
                </c:pt>
                <c:pt idx="3">
                  <c:v>Northumbrian</c:v>
                </c:pt>
                <c:pt idx="4">
                  <c:v>Severn Trent</c:v>
                </c:pt>
                <c:pt idx="5">
                  <c:v>South West</c:v>
                </c:pt>
                <c:pt idx="6">
                  <c:v>Southern</c:v>
                </c:pt>
                <c:pt idx="7">
                  <c:v>Thames</c:v>
                </c:pt>
                <c:pt idx="8">
                  <c:v>United Utilities</c:v>
                </c:pt>
                <c:pt idx="9">
                  <c:v>Wessex</c:v>
                </c:pt>
                <c:pt idx="10">
                  <c:v>Yorkshire</c:v>
                </c:pt>
                <c:pt idx="11">
                  <c:v>Affinity</c:v>
                </c:pt>
                <c:pt idx="12">
                  <c:v>Bristol</c:v>
                </c:pt>
                <c:pt idx="13">
                  <c:v>Portsmouth</c:v>
                </c:pt>
                <c:pt idx="14">
                  <c:v>SES Water</c:v>
                </c:pt>
                <c:pt idx="15">
                  <c:v>South East</c:v>
                </c:pt>
                <c:pt idx="16">
                  <c:v>South Staffs</c:v>
                </c:pt>
              </c:strCache>
            </c:strRef>
          </c:cat>
          <c:val>
            <c:numRef>
              <c:f>'Cost of Debt'!$D$10:$T$10</c:f>
              <c:numCache>
                <c:formatCode>0.0%</c:formatCode>
                <c:ptCount val="17"/>
                <c:pt idx="0">
                  <c:v>8.7999999999999995E-2</c:v>
                </c:pt>
                <c:pt idx="1">
                  <c:v>9.5890000000000003E-2</c:v>
                </c:pt>
                <c:pt idx="2">
                  <c:v>8.974E-2</c:v>
                </c:pt>
                <c:pt idx="3">
                  <c:v>6.2530000000000002E-2</c:v>
                </c:pt>
                <c:pt idx="4">
                  <c:v>5.3124109259651803E-2</c:v>
                </c:pt>
                <c:pt idx="5">
                  <c:v>4.1009999999999998E-2</c:v>
                </c:pt>
                <c:pt idx="6">
                  <c:v>7.2480000000000003E-2</c:v>
                </c:pt>
                <c:pt idx="7">
                  <c:v>7.5595282167912198E-2</c:v>
                </c:pt>
                <c:pt idx="8">
                  <c:v>5.8584697405026705E-2</c:v>
                </c:pt>
                <c:pt idx="9">
                  <c:v>4.6530000000000002E-2</c:v>
                </c:pt>
                <c:pt idx="10">
                  <c:v>8.8200000000000001E-2</c:v>
                </c:pt>
                <c:pt idx="11">
                  <c:v>8.8950000000000001E-2</c:v>
                </c:pt>
                <c:pt idx="12">
                  <c:v>7.9210000000000003E-2</c:v>
                </c:pt>
                <c:pt idx="13">
                  <c:v>9.8610000000000003E-2</c:v>
                </c:pt>
                <c:pt idx="14">
                  <c:v>9.340200967724438E-2</c:v>
                </c:pt>
                <c:pt idx="15">
                  <c:v>8.233E-2</c:v>
                </c:pt>
                <c:pt idx="16">
                  <c:v>0.10385</c:v>
                </c:pt>
              </c:numCache>
            </c:numRef>
          </c:val>
          <c:extLst>
            <c:ext xmlns:c16="http://schemas.microsoft.com/office/drawing/2014/chart" uri="{C3380CC4-5D6E-409C-BE32-E72D297353CC}">
              <c16:uniqueId val="{00000000-FE53-45F9-8C9D-0566C7160564}"/>
            </c:ext>
          </c:extLst>
        </c:ser>
        <c:dLbls>
          <c:showLegendKey val="0"/>
          <c:showVal val="0"/>
          <c:showCatName val="0"/>
          <c:showSerName val="0"/>
          <c:showPercent val="0"/>
          <c:showBubbleSize val="0"/>
        </c:dLbls>
        <c:gapWidth val="53"/>
        <c:overlap val="-4"/>
        <c:axId val="561237024"/>
        <c:axId val="561240352"/>
      </c:barChart>
      <c:catAx>
        <c:axId val="561237024"/>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solidFill>
                <a:latin typeface="Krub" panose="00000500000000000000" pitchFamily="2" charset="-34"/>
                <a:ea typeface="+mn-ea"/>
                <a:cs typeface="Krub" panose="00000500000000000000" pitchFamily="2" charset="-34"/>
              </a:defRPr>
            </a:pPr>
            <a:endParaRPr lang="en-US"/>
          </a:p>
        </c:txPr>
        <c:crossAx val="561240352"/>
        <c:crosses val="autoZero"/>
        <c:auto val="1"/>
        <c:lblAlgn val="ctr"/>
        <c:lblOffset val="100"/>
        <c:noMultiLvlLbl val="0"/>
      </c:catAx>
      <c:valAx>
        <c:axId val="561240352"/>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chemeClr val="tx1"/>
                </a:solidFill>
                <a:latin typeface="Krub" panose="00000500000000000000" pitchFamily="2" charset="-34"/>
                <a:ea typeface="+mn-ea"/>
                <a:cs typeface="Krub" panose="00000500000000000000" pitchFamily="2" charset="-34"/>
              </a:defRPr>
            </a:pPr>
            <a:endParaRPr lang="en-US"/>
          </a:p>
        </c:txPr>
        <c:crossAx val="56123702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chemeClr val="tx1"/>
          </a:solidFill>
          <a:latin typeface="Krub" panose="00000500000000000000" pitchFamily="2" charset="-34"/>
          <a:cs typeface="Krub" panose="00000500000000000000" pitchFamily="2" charset="-34"/>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728664180135376E-2"/>
          <c:y val="1.7452983252194635E-2"/>
          <c:w val="0.83485840585716253"/>
          <c:h val="0.71322525570314022"/>
        </c:manualLayout>
      </c:layout>
      <c:barChart>
        <c:barDir val="col"/>
        <c:grouping val="stacked"/>
        <c:varyColors val="0"/>
        <c:ser>
          <c:idx val="0"/>
          <c:order val="0"/>
          <c:tx>
            <c:strRef>
              <c:f>'Debt Maturity'!$C$11</c:f>
              <c:strCache>
                <c:ptCount val="1"/>
                <c:pt idx="0">
                  <c:v>1 year or less </c:v>
                </c:pt>
              </c:strCache>
            </c:strRef>
          </c:tx>
          <c:spPr>
            <a:solidFill>
              <a:srgbClr val="7030A0"/>
            </a:solidFill>
            <a:ln>
              <a:noFill/>
            </a:ln>
            <a:effectLst/>
          </c:spPr>
          <c:invertIfNegative val="0"/>
          <c:cat>
            <c:strRef>
              <c:f>'Debt Maturity'!$D$10:$T$10</c:f>
              <c:strCache>
                <c:ptCount val="17"/>
                <c:pt idx="0">
                  <c:v>Anglian</c:v>
                </c:pt>
                <c:pt idx="1">
                  <c:v>Dŵr Cymru</c:v>
                </c:pt>
                <c:pt idx="2">
                  <c:v>Hafren</c:v>
                </c:pt>
                <c:pt idx="3">
                  <c:v>Northumbrian</c:v>
                </c:pt>
                <c:pt idx="4">
                  <c:v>Severn Trent</c:v>
                </c:pt>
                <c:pt idx="5">
                  <c:v>South West</c:v>
                </c:pt>
                <c:pt idx="6">
                  <c:v>Southern</c:v>
                </c:pt>
                <c:pt idx="7">
                  <c:v>Thames</c:v>
                </c:pt>
                <c:pt idx="8">
                  <c:v>United Utilities</c:v>
                </c:pt>
                <c:pt idx="9">
                  <c:v>Wessex</c:v>
                </c:pt>
                <c:pt idx="10">
                  <c:v>Yorkshire</c:v>
                </c:pt>
                <c:pt idx="11">
                  <c:v>Affinity</c:v>
                </c:pt>
                <c:pt idx="12">
                  <c:v>Bristol</c:v>
                </c:pt>
                <c:pt idx="13">
                  <c:v>Portsmouth</c:v>
                </c:pt>
                <c:pt idx="14">
                  <c:v>SES Water</c:v>
                </c:pt>
                <c:pt idx="15">
                  <c:v>South East</c:v>
                </c:pt>
                <c:pt idx="16">
                  <c:v>South Staffs</c:v>
                </c:pt>
              </c:strCache>
            </c:strRef>
          </c:cat>
          <c:val>
            <c:numRef>
              <c:f>'Debt Maturity'!$D$11:$T$11</c:f>
              <c:numCache>
                <c:formatCode>0.0%</c:formatCode>
                <c:ptCount val="17"/>
                <c:pt idx="0">
                  <c:v>6.0183162616547499E-2</c:v>
                </c:pt>
                <c:pt idx="1">
                  <c:v>1.7500000000000002E-2</c:v>
                </c:pt>
                <c:pt idx="2">
                  <c:v>2.8920742533310702E-3</c:v>
                </c:pt>
                <c:pt idx="3">
                  <c:v>0.19059999999999999</c:v>
                </c:pt>
                <c:pt idx="4">
                  <c:v>3.9524755551865798E-2</c:v>
                </c:pt>
                <c:pt idx="5">
                  <c:v>8.5999999999999993E-2</c:v>
                </c:pt>
                <c:pt idx="6">
                  <c:v>8.9999999999999998E-4</c:v>
                </c:pt>
                <c:pt idx="7">
                  <c:v>4.43261038067004E-2</c:v>
                </c:pt>
                <c:pt idx="8">
                  <c:v>5.7599999999999998E-2</c:v>
                </c:pt>
                <c:pt idx="9">
                  <c:v>6.6E-3</c:v>
                </c:pt>
                <c:pt idx="10">
                  <c:v>7.2800000000000004E-2</c:v>
                </c:pt>
                <c:pt idx="11">
                  <c:v>1.3599999999999999E-2</c:v>
                </c:pt>
                <c:pt idx="12">
                  <c:v>0</c:v>
                </c:pt>
                <c:pt idx="13">
                  <c:v>0.1067</c:v>
                </c:pt>
                <c:pt idx="14">
                  <c:v>0</c:v>
                </c:pt>
                <c:pt idx="15">
                  <c:v>0</c:v>
                </c:pt>
                <c:pt idx="16">
                  <c:v>0</c:v>
                </c:pt>
              </c:numCache>
            </c:numRef>
          </c:val>
          <c:extLst>
            <c:ext xmlns:c16="http://schemas.microsoft.com/office/drawing/2014/chart" uri="{C3380CC4-5D6E-409C-BE32-E72D297353CC}">
              <c16:uniqueId val="{00000000-E72F-4E3D-9183-944B10528A30}"/>
            </c:ext>
          </c:extLst>
        </c:ser>
        <c:ser>
          <c:idx val="1"/>
          <c:order val="1"/>
          <c:tx>
            <c:strRef>
              <c:f>'Debt Maturity'!$C$12</c:f>
              <c:strCache>
                <c:ptCount val="1"/>
                <c:pt idx="0">
                  <c:v>More than 1 year but no more than 2 years</c:v>
                </c:pt>
              </c:strCache>
            </c:strRef>
          </c:tx>
          <c:spPr>
            <a:solidFill>
              <a:schemeClr val="accent4"/>
            </a:solidFill>
            <a:ln>
              <a:noFill/>
            </a:ln>
            <a:effectLst/>
          </c:spPr>
          <c:invertIfNegative val="0"/>
          <c:cat>
            <c:strRef>
              <c:f>'Debt Maturity'!$D$10:$T$10</c:f>
              <c:strCache>
                <c:ptCount val="17"/>
                <c:pt idx="0">
                  <c:v>Anglian</c:v>
                </c:pt>
                <c:pt idx="1">
                  <c:v>Dŵr Cymru</c:v>
                </c:pt>
                <c:pt idx="2">
                  <c:v>Hafren</c:v>
                </c:pt>
                <c:pt idx="3">
                  <c:v>Northumbrian</c:v>
                </c:pt>
                <c:pt idx="4">
                  <c:v>Severn Trent</c:v>
                </c:pt>
                <c:pt idx="5">
                  <c:v>South West</c:v>
                </c:pt>
                <c:pt idx="6">
                  <c:v>Southern</c:v>
                </c:pt>
                <c:pt idx="7">
                  <c:v>Thames</c:v>
                </c:pt>
                <c:pt idx="8">
                  <c:v>United Utilities</c:v>
                </c:pt>
                <c:pt idx="9">
                  <c:v>Wessex</c:v>
                </c:pt>
                <c:pt idx="10">
                  <c:v>Yorkshire</c:v>
                </c:pt>
                <c:pt idx="11">
                  <c:v>Affinity</c:v>
                </c:pt>
                <c:pt idx="12">
                  <c:v>Bristol</c:v>
                </c:pt>
                <c:pt idx="13">
                  <c:v>Portsmouth</c:v>
                </c:pt>
                <c:pt idx="14">
                  <c:v>SES Water</c:v>
                </c:pt>
                <c:pt idx="15">
                  <c:v>South East</c:v>
                </c:pt>
                <c:pt idx="16">
                  <c:v>South Staffs</c:v>
                </c:pt>
              </c:strCache>
            </c:strRef>
          </c:cat>
          <c:val>
            <c:numRef>
              <c:f>'Debt Maturity'!$D$12:$T$12</c:f>
              <c:numCache>
                <c:formatCode>0.0%</c:formatCode>
                <c:ptCount val="17"/>
                <c:pt idx="0">
                  <c:v>7.2292873224272802E-2</c:v>
                </c:pt>
                <c:pt idx="1">
                  <c:v>2.1099999999999997E-2</c:v>
                </c:pt>
                <c:pt idx="2">
                  <c:v>9.9169721050407098E-2</c:v>
                </c:pt>
                <c:pt idx="3">
                  <c:v>9.2999999999999992E-3</c:v>
                </c:pt>
                <c:pt idx="4">
                  <c:v>9.4480202743774694E-2</c:v>
                </c:pt>
                <c:pt idx="5">
                  <c:v>2.5000000000000001E-2</c:v>
                </c:pt>
                <c:pt idx="6">
                  <c:v>7.3599999999999999E-2</c:v>
                </c:pt>
                <c:pt idx="7">
                  <c:v>0.11927367851563001</c:v>
                </c:pt>
                <c:pt idx="8">
                  <c:v>4.1200000000000001E-2</c:v>
                </c:pt>
                <c:pt idx="9">
                  <c:v>8.3199999999999996E-2</c:v>
                </c:pt>
                <c:pt idx="10">
                  <c:v>5.3900000000000003E-2</c:v>
                </c:pt>
                <c:pt idx="11">
                  <c:v>2.0999999999999999E-3</c:v>
                </c:pt>
                <c:pt idx="12">
                  <c:v>0.1406</c:v>
                </c:pt>
                <c:pt idx="13">
                  <c:v>0</c:v>
                </c:pt>
                <c:pt idx="14">
                  <c:v>0</c:v>
                </c:pt>
                <c:pt idx="15">
                  <c:v>0</c:v>
                </c:pt>
                <c:pt idx="16">
                  <c:v>9.9847016033270897E-2</c:v>
                </c:pt>
              </c:numCache>
            </c:numRef>
          </c:val>
          <c:extLst>
            <c:ext xmlns:c16="http://schemas.microsoft.com/office/drawing/2014/chart" uri="{C3380CC4-5D6E-409C-BE32-E72D297353CC}">
              <c16:uniqueId val="{00000001-E72F-4E3D-9183-944B10528A30}"/>
            </c:ext>
          </c:extLst>
        </c:ser>
        <c:ser>
          <c:idx val="2"/>
          <c:order val="2"/>
          <c:tx>
            <c:strRef>
              <c:f>'Debt Maturity'!$C$13</c:f>
              <c:strCache>
                <c:ptCount val="1"/>
                <c:pt idx="0">
                  <c:v>More than 2 years but no more than 5 years</c:v>
                </c:pt>
              </c:strCache>
            </c:strRef>
          </c:tx>
          <c:spPr>
            <a:solidFill>
              <a:schemeClr val="accent3"/>
            </a:solidFill>
            <a:ln>
              <a:noFill/>
            </a:ln>
            <a:effectLst/>
          </c:spPr>
          <c:invertIfNegative val="0"/>
          <c:cat>
            <c:strRef>
              <c:f>'Debt Maturity'!$D$10:$T$10</c:f>
              <c:strCache>
                <c:ptCount val="17"/>
                <c:pt idx="0">
                  <c:v>Anglian</c:v>
                </c:pt>
                <c:pt idx="1">
                  <c:v>Dŵr Cymru</c:v>
                </c:pt>
                <c:pt idx="2">
                  <c:v>Hafren</c:v>
                </c:pt>
                <c:pt idx="3">
                  <c:v>Northumbrian</c:v>
                </c:pt>
                <c:pt idx="4">
                  <c:v>Severn Trent</c:v>
                </c:pt>
                <c:pt idx="5">
                  <c:v>South West</c:v>
                </c:pt>
                <c:pt idx="6">
                  <c:v>Southern</c:v>
                </c:pt>
                <c:pt idx="7">
                  <c:v>Thames</c:v>
                </c:pt>
                <c:pt idx="8">
                  <c:v>United Utilities</c:v>
                </c:pt>
                <c:pt idx="9">
                  <c:v>Wessex</c:v>
                </c:pt>
                <c:pt idx="10">
                  <c:v>Yorkshire</c:v>
                </c:pt>
                <c:pt idx="11">
                  <c:v>Affinity</c:v>
                </c:pt>
                <c:pt idx="12">
                  <c:v>Bristol</c:v>
                </c:pt>
                <c:pt idx="13">
                  <c:v>Portsmouth</c:v>
                </c:pt>
                <c:pt idx="14">
                  <c:v>SES Water</c:v>
                </c:pt>
                <c:pt idx="15">
                  <c:v>South East</c:v>
                </c:pt>
                <c:pt idx="16">
                  <c:v>South Staffs</c:v>
                </c:pt>
              </c:strCache>
            </c:strRef>
          </c:cat>
          <c:val>
            <c:numRef>
              <c:f>'Debt Maturity'!$D$13:$T$13</c:f>
              <c:numCache>
                <c:formatCode>0.0%</c:formatCode>
                <c:ptCount val="17"/>
                <c:pt idx="0">
                  <c:v>0.17509798383215799</c:v>
                </c:pt>
                <c:pt idx="1">
                  <c:v>0.2666</c:v>
                </c:pt>
                <c:pt idx="2">
                  <c:v>3.4694469519536096E-18</c:v>
                </c:pt>
                <c:pt idx="3">
                  <c:v>0.17449999999999999</c:v>
                </c:pt>
                <c:pt idx="4">
                  <c:v>0.193343190059864</c:v>
                </c:pt>
                <c:pt idx="5">
                  <c:v>0.127</c:v>
                </c:pt>
                <c:pt idx="6">
                  <c:v>0.1076</c:v>
                </c:pt>
                <c:pt idx="7">
                  <c:v>0.14459973261367501</c:v>
                </c:pt>
                <c:pt idx="8">
                  <c:v>0.1409</c:v>
                </c:pt>
                <c:pt idx="9">
                  <c:v>0.15</c:v>
                </c:pt>
                <c:pt idx="10">
                  <c:v>6.7900000000000002E-2</c:v>
                </c:pt>
                <c:pt idx="11">
                  <c:v>0.21460000000000001</c:v>
                </c:pt>
                <c:pt idx="12">
                  <c:v>2.2000000000000001E-3</c:v>
                </c:pt>
                <c:pt idx="13">
                  <c:v>0.1807</c:v>
                </c:pt>
                <c:pt idx="14">
                  <c:v>0.25379806411699501</c:v>
                </c:pt>
                <c:pt idx="15">
                  <c:v>0.1065</c:v>
                </c:pt>
                <c:pt idx="16">
                  <c:v>0</c:v>
                </c:pt>
              </c:numCache>
            </c:numRef>
          </c:val>
          <c:extLst>
            <c:ext xmlns:c16="http://schemas.microsoft.com/office/drawing/2014/chart" uri="{C3380CC4-5D6E-409C-BE32-E72D297353CC}">
              <c16:uniqueId val="{00000002-E72F-4E3D-9183-944B10528A30}"/>
            </c:ext>
          </c:extLst>
        </c:ser>
        <c:ser>
          <c:idx val="3"/>
          <c:order val="3"/>
          <c:tx>
            <c:strRef>
              <c:f>'Debt Maturity'!$C$14</c:f>
              <c:strCache>
                <c:ptCount val="1"/>
                <c:pt idx="0">
                  <c:v>More than 5 years but no more than 20 years</c:v>
                </c:pt>
              </c:strCache>
            </c:strRef>
          </c:tx>
          <c:spPr>
            <a:solidFill>
              <a:schemeClr val="accent6"/>
            </a:solidFill>
            <a:ln>
              <a:noFill/>
            </a:ln>
            <a:effectLst/>
          </c:spPr>
          <c:invertIfNegative val="0"/>
          <c:cat>
            <c:strRef>
              <c:f>'Debt Maturity'!$D$10:$T$10</c:f>
              <c:strCache>
                <c:ptCount val="17"/>
                <c:pt idx="0">
                  <c:v>Anglian</c:v>
                </c:pt>
                <c:pt idx="1">
                  <c:v>Dŵr Cymru</c:v>
                </c:pt>
                <c:pt idx="2">
                  <c:v>Hafren</c:v>
                </c:pt>
                <c:pt idx="3">
                  <c:v>Northumbrian</c:v>
                </c:pt>
                <c:pt idx="4">
                  <c:v>Severn Trent</c:v>
                </c:pt>
                <c:pt idx="5">
                  <c:v>South West</c:v>
                </c:pt>
                <c:pt idx="6">
                  <c:v>Southern</c:v>
                </c:pt>
                <c:pt idx="7">
                  <c:v>Thames</c:v>
                </c:pt>
                <c:pt idx="8">
                  <c:v>United Utilities</c:v>
                </c:pt>
                <c:pt idx="9">
                  <c:v>Wessex</c:v>
                </c:pt>
                <c:pt idx="10">
                  <c:v>Yorkshire</c:v>
                </c:pt>
                <c:pt idx="11">
                  <c:v>Affinity</c:v>
                </c:pt>
                <c:pt idx="12">
                  <c:v>Bristol</c:v>
                </c:pt>
                <c:pt idx="13">
                  <c:v>Portsmouth</c:v>
                </c:pt>
                <c:pt idx="14">
                  <c:v>SES Water</c:v>
                </c:pt>
                <c:pt idx="15">
                  <c:v>South East</c:v>
                </c:pt>
                <c:pt idx="16">
                  <c:v>South Staffs</c:v>
                </c:pt>
              </c:strCache>
            </c:strRef>
          </c:cat>
          <c:val>
            <c:numRef>
              <c:f>'Debt Maturity'!$D$14:$T$14</c:f>
              <c:numCache>
                <c:formatCode>0.0%</c:formatCode>
                <c:ptCount val="17"/>
                <c:pt idx="0">
                  <c:v>0.49962998816083798</c:v>
                </c:pt>
                <c:pt idx="1">
                  <c:v>0.54900000000000004</c:v>
                </c:pt>
                <c:pt idx="2">
                  <c:v>0.89784149225199816</c:v>
                </c:pt>
                <c:pt idx="3">
                  <c:v>0.52380000000000004</c:v>
                </c:pt>
                <c:pt idx="4">
                  <c:v>0.47996371707460495</c:v>
                </c:pt>
                <c:pt idx="5">
                  <c:v>0.23499999999999999</c:v>
                </c:pt>
                <c:pt idx="6">
                  <c:v>0.69370000000000009</c:v>
                </c:pt>
                <c:pt idx="7">
                  <c:v>0.46226491707613698</c:v>
                </c:pt>
                <c:pt idx="8">
                  <c:v>0.56510000000000005</c:v>
                </c:pt>
                <c:pt idx="9">
                  <c:v>0.48020000000000002</c:v>
                </c:pt>
                <c:pt idx="10">
                  <c:v>0.65129999999999999</c:v>
                </c:pt>
                <c:pt idx="11">
                  <c:v>0.46250000000000002</c:v>
                </c:pt>
                <c:pt idx="12">
                  <c:v>0.82299999999999995</c:v>
                </c:pt>
                <c:pt idx="13">
                  <c:v>0.71090000000000009</c:v>
                </c:pt>
                <c:pt idx="14">
                  <c:v>0.74576744964538799</c:v>
                </c:pt>
                <c:pt idx="15">
                  <c:v>0.80390000000000006</c:v>
                </c:pt>
                <c:pt idx="16">
                  <c:v>6.6626824313643904E-2</c:v>
                </c:pt>
              </c:numCache>
            </c:numRef>
          </c:val>
          <c:extLst>
            <c:ext xmlns:c16="http://schemas.microsoft.com/office/drawing/2014/chart" uri="{C3380CC4-5D6E-409C-BE32-E72D297353CC}">
              <c16:uniqueId val="{00000003-E72F-4E3D-9183-944B10528A30}"/>
            </c:ext>
          </c:extLst>
        </c:ser>
        <c:ser>
          <c:idx val="4"/>
          <c:order val="4"/>
          <c:tx>
            <c:strRef>
              <c:f>'Debt Maturity'!$C$15</c:f>
              <c:strCache>
                <c:ptCount val="1"/>
                <c:pt idx="0">
                  <c:v>More than 20 years </c:v>
                </c:pt>
              </c:strCache>
            </c:strRef>
          </c:tx>
          <c:spPr>
            <a:solidFill>
              <a:schemeClr val="accent1">
                <a:lumMod val="60000"/>
                <a:lumOff val="40000"/>
              </a:schemeClr>
            </a:solidFill>
            <a:ln>
              <a:noFill/>
            </a:ln>
            <a:effectLst/>
          </c:spPr>
          <c:invertIfNegative val="0"/>
          <c:cat>
            <c:strRef>
              <c:f>'Debt Maturity'!$D$10:$T$10</c:f>
              <c:strCache>
                <c:ptCount val="17"/>
                <c:pt idx="0">
                  <c:v>Anglian</c:v>
                </c:pt>
                <c:pt idx="1">
                  <c:v>Dŵr Cymru</c:v>
                </c:pt>
                <c:pt idx="2">
                  <c:v>Hafren</c:v>
                </c:pt>
                <c:pt idx="3">
                  <c:v>Northumbrian</c:v>
                </c:pt>
                <c:pt idx="4">
                  <c:v>Severn Trent</c:v>
                </c:pt>
                <c:pt idx="5">
                  <c:v>South West</c:v>
                </c:pt>
                <c:pt idx="6">
                  <c:v>Southern</c:v>
                </c:pt>
                <c:pt idx="7">
                  <c:v>Thames</c:v>
                </c:pt>
                <c:pt idx="8">
                  <c:v>United Utilities</c:v>
                </c:pt>
                <c:pt idx="9">
                  <c:v>Wessex</c:v>
                </c:pt>
                <c:pt idx="10">
                  <c:v>Yorkshire</c:v>
                </c:pt>
                <c:pt idx="11">
                  <c:v>Affinity</c:v>
                </c:pt>
                <c:pt idx="12">
                  <c:v>Bristol</c:v>
                </c:pt>
                <c:pt idx="13">
                  <c:v>Portsmouth</c:v>
                </c:pt>
                <c:pt idx="14">
                  <c:v>SES Water</c:v>
                </c:pt>
                <c:pt idx="15">
                  <c:v>South East</c:v>
                </c:pt>
                <c:pt idx="16">
                  <c:v>South Staffs</c:v>
                </c:pt>
              </c:strCache>
            </c:strRef>
          </c:cat>
          <c:val>
            <c:numRef>
              <c:f>'Debt Maturity'!$D$15:$T$15</c:f>
              <c:numCache>
                <c:formatCode>0.0%</c:formatCode>
                <c:ptCount val="17"/>
                <c:pt idx="0">
                  <c:v>0.19279599216618401</c:v>
                </c:pt>
                <c:pt idx="1">
                  <c:v>0.14580000000000001</c:v>
                </c:pt>
                <c:pt idx="2">
                  <c:v>9.6712444264127797E-5</c:v>
                </c:pt>
                <c:pt idx="3">
                  <c:v>0.1018</c:v>
                </c:pt>
                <c:pt idx="4">
                  <c:v>0.19268813456989101</c:v>
                </c:pt>
                <c:pt idx="5">
                  <c:v>0.52700000000000002</c:v>
                </c:pt>
                <c:pt idx="6">
                  <c:v>0.1242</c:v>
                </c:pt>
                <c:pt idx="7">
                  <c:v>0.22953556798785699</c:v>
                </c:pt>
                <c:pt idx="8">
                  <c:v>0.19519999999999998</c:v>
                </c:pt>
                <c:pt idx="9">
                  <c:v>0.28000000000000003</c:v>
                </c:pt>
                <c:pt idx="10">
                  <c:v>0.15409999999999999</c:v>
                </c:pt>
                <c:pt idx="11">
                  <c:v>0.30719999999999997</c:v>
                </c:pt>
                <c:pt idx="12">
                  <c:v>3.4200000000000001E-2</c:v>
                </c:pt>
                <c:pt idx="13">
                  <c:v>1.6999999999999999E-3</c:v>
                </c:pt>
                <c:pt idx="14">
                  <c:v>4.3448623761690395E-4</c:v>
                </c:pt>
                <c:pt idx="15">
                  <c:v>8.9599999999999985E-2</c:v>
                </c:pt>
                <c:pt idx="16">
                  <c:v>0.83352615965308496</c:v>
                </c:pt>
              </c:numCache>
            </c:numRef>
          </c:val>
          <c:extLst>
            <c:ext xmlns:c16="http://schemas.microsoft.com/office/drawing/2014/chart" uri="{C3380CC4-5D6E-409C-BE32-E72D297353CC}">
              <c16:uniqueId val="{00000004-E72F-4E3D-9183-944B10528A30}"/>
            </c:ext>
          </c:extLst>
        </c:ser>
        <c:dLbls>
          <c:showLegendKey val="0"/>
          <c:showVal val="0"/>
          <c:showCatName val="0"/>
          <c:showSerName val="0"/>
          <c:showPercent val="0"/>
          <c:showBubbleSize val="0"/>
        </c:dLbls>
        <c:gapWidth val="65"/>
        <c:overlap val="100"/>
        <c:axId val="1435084575"/>
        <c:axId val="1435086655"/>
      </c:barChart>
      <c:lineChart>
        <c:grouping val="standard"/>
        <c:varyColors val="0"/>
        <c:ser>
          <c:idx val="5"/>
          <c:order val="5"/>
          <c:tx>
            <c:strRef>
              <c:f>'Debt Maturity'!$A$3</c:f>
              <c:strCache>
                <c:ptCount val="1"/>
                <c:pt idx="0">
                  <c:v>Weighted average years to maturity</c:v>
                </c:pt>
              </c:strCache>
            </c:strRef>
          </c:tx>
          <c:spPr>
            <a:ln w="28575" cap="rnd">
              <a:noFill/>
              <a:round/>
            </a:ln>
            <a:effectLst/>
          </c:spPr>
          <c:marker>
            <c:symbol val="triangle"/>
            <c:size val="13"/>
            <c:spPr>
              <a:solidFill>
                <a:schemeClr val="tx1"/>
              </a:solidFill>
              <a:ln w="9525">
                <a:noFill/>
              </a:ln>
              <a:effectLst/>
            </c:spPr>
          </c:marker>
          <c:val>
            <c:numRef>
              <c:f>'Debt Maturity'!$D$4:$T$4</c:f>
              <c:numCache>
                <c:formatCode>_-* #,##0.0_-;\-* #,##0.0_-;_-* "-"??_-;_-@_-</c:formatCode>
                <c:ptCount val="17"/>
                <c:pt idx="0">
                  <c:v>11.43</c:v>
                </c:pt>
                <c:pt idx="1">
                  <c:v>10.807</c:v>
                </c:pt>
                <c:pt idx="2">
                  <c:v>9.6929999999999996</c:v>
                </c:pt>
                <c:pt idx="3">
                  <c:v>11.03</c:v>
                </c:pt>
                <c:pt idx="4">
                  <c:v>13.006</c:v>
                </c:pt>
                <c:pt idx="5">
                  <c:v>16.393999999999998</c:v>
                </c:pt>
                <c:pt idx="6">
                  <c:v>11.545</c:v>
                </c:pt>
                <c:pt idx="7">
                  <c:v>12.885199999999999</c:v>
                </c:pt>
                <c:pt idx="8">
                  <c:v>13.7975744666838</c:v>
                </c:pt>
                <c:pt idx="9">
                  <c:v>15.016</c:v>
                </c:pt>
                <c:pt idx="10">
                  <c:v>13.94</c:v>
                </c:pt>
                <c:pt idx="11">
                  <c:v>14.094795568234099</c:v>
                </c:pt>
                <c:pt idx="12">
                  <c:v>10.250682346727601</c:v>
                </c:pt>
                <c:pt idx="13">
                  <c:v>7.7930000000000001</c:v>
                </c:pt>
                <c:pt idx="14">
                  <c:v>7.6109589792775898</c:v>
                </c:pt>
                <c:pt idx="15">
                  <c:v>11.782</c:v>
                </c:pt>
                <c:pt idx="16">
                  <c:v>21.6249838911477</c:v>
                </c:pt>
              </c:numCache>
            </c:numRef>
          </c:val>
          <c:smooth val="0"/>
          <c:extLst>
            <c:ext xmlns:c16="http://schemas.microsoft.com/office/drawing/2014/chart" uri="{C3380CC4-5D6E-409C-BE32-E72D297353CC}">
              <c16:uniqueId val="{00000007-E72F-4E3D-9183-944B10528A30}"/>
            </c:ext>
          </c:extLst>
        </c:ser>
        <c:dLbls>
          <c:showLegendKey val="0"/>
          <c:showVal val="0"/>
          <c:showCatName val="0"/>
          <c:showSerName val="0"/>
          <c:showPercent val="0"/>
          <c:showBubbleSize val="0"/>
        </c:dLbls>
        <c:marker val="1"/>
        <c:smooth val="0"/>
        <c:axId val="1383393071"/>
        <c:axId val="1383385583"/>
      </c:lineChart>
      <c:catAx>
        <c:axId val="1435084575"/>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solidFill>
                <a:latin typeface="Krub" panose="00000500000000000000" pitchFamily="2" charset="-34"/>
                <a:ea typeface="+mn-ea"/>
                <a:cs typeface="Krub" panose="00000500000000000000" pitchFamily="2" charset="-34"/>
              </a:defRPr>
            </a:pPr>
            <a:endParaRPr lang="en-US"/>
          </a:p>
        </c:txPr>
        <c:crossAx val="1435086655"/>
        <c:crosses val="autoZero"/>
        <c:auto val="1"/>
        <c:lblAlgn val="ctr"/>
        <c:lblOffset val="100"/>
        <c:noMultiLvlLbl val="0"/>
      </c:catAx>
      <c:valAx>
        <c:axId val="1435086655"/>
        <c:scaling>
          <c:orientation val="minMax"/>
          <c:max val="1"/>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solidFill>
                    <a:latin typeface="Krub" panose="00000500000000000000" pitchFamily="2" charset="-34"/>
                    <a:ea typeface="+mn-ea"/>
                    <a:cs typeface="Krub" panose="00000500000000000000" pitchFamily="2" charset="-34"/>
                  </a:defRPr>
                </a:pPr>
                <a:r>
                  <a:rPr lang="en-GB"/>
                  <a:t>Proportion of debt due within x years</a:t>
                </a:r>
              </a:p>
            </c:rich>
          </c:tx>
          <c:layout>
            <c:manualLayout>
              <c:xMode val="edge"/>
              <c:yMode val="edge"/>
              <c:x val="5.9676750932448631E-5"/>
              <c:y val="0.11338854105128142"/>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solidFill>
                  <a:latin typeface="Krub" panose="00000500000000000000" pitchFamily="2" charset="-34"/>
                  <a:ea typeface="+mn-ea"/>
                  <a:cs typeface="Krub" panose="00000500000000000000" pitchFamily="2" charset="-34"/>
                </a:defRPr>
              </a:pPr>
              <a:endParaRPr lang="en-US"/>
            </a:p>
          </c:txPr>
        </c:title>
        <c:numFmt formatCode="0.0%"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chemeClr val="tx1"/>
                </a:solidFill>
                <a:latin typeface="Krub" panose="00000500000000000000" pitchFamily="2" charset="-34"/>
                <a:ea typeface="+mn-ea"/>
                <a:cs typeface="Krub" panose="00000500000000000000" pitchFamily="2" charset="-34"/>
              </a:defRPr>
            </a:pPr>
            <a:endParaRPr lang="en-US"/>
          </a:p>
        </c:txPr>
        <c:crossAx val="1435084575"/>
        <c:crosses val="autoZero"/>
        <c:crossBetween val="between"/>
      </c:valAx>
      <c:valAx>
        <c:axId val="1383385583"/>
        <c:scaling>
          <c:orientation val="minMax"/>
        </c:scaling>
        <c:delete val="0"/>
        <c:axPos val="r"/>
        <c:title>
          <c:tx>
            <c:rich>
              <a:bodyPr rot="5400000" spcFirstLastPara="1" vertOverflow="ellipsis" wrap="square" anchor="ctr" anchorCtr="1"/>
              <a:lstStyle/>
              <a:p>
                <a:pPr>
                  <a:defRPr sz="1000" b="0" i="0" u="none" strike="noStrike" kern="1200" baseline="0">
                    <a:solidFill>
                      <a:schemeClr val="tx1"/>
                    </a:solidFill>
                    <a:latin typeface="Krub" panose="00000500000000000000" pitchFamily="2" charset="-34"/>
                    <a:ea typeface="+mn-ea"/>
                    <a:cs typeface="Krub" panose="00000500000000000000" pitchFamily="2" charset="-34"/>
                  </a:defRPr>
                </a:pPr>
                <a:r>
                  <a:rPr lang="en-GB"/>
                  <a:t>Weighted average years to maturity</a:t>
                </a:r>
              </a:p>
            </c:rich>
          </c:tx>
          <c:layout>
            <c:manualLayout>
              <c:xMode val="edge"/>
              <c:yMode val="edge"/>
              <c:x val="0.97741400745959384"/>
              <c:y val="0.13130005916724471"/>
            </c:manualLayout>
          </c:layout>
          <c:overlay val="0"/>
          <c:spPr>
            <a:noFill/>
            <a:ln>
              <a:noFill/>
            </a:ln>
            <a:effectLst/>
          </c:spPr>
          <c:txPr>
            <a:bodyPr rot="5400000" spcFirstLastPara="1" vertOverflow="ellipsis" wrap="square" anchor="ctr" anchorCtr="1"/>
            <a:lstStyle/>
            <a:p>
              <a:pPr>
                <a:defRPr sz="1000" b="0" i="0" u="none" strike="noStrike" kern="1200" baseline="0">
                  <a:solidFill>
                    <a:schemeClr val="tx1"/>
                  </a:solidFill>
                  <a:latin typeface="Krub" panose="00000500000000000000" pitchFamily="2" charset="-34"/>
                  <a:ea typeface="+mn-ea"/>
                  <a:cs typeface="Krub" panose="00000500000000000000" pitchFamily="2" charset="-34"/>
                </a:defRPr>
              </a:pPr>
              <a:endParaRPr lang="en-US"/>
            </a:p>
          </c:txPr>
        </c:title>
        <c:numFmt formatCode="_-* #,##0.0_-;\-* #,##0.0_-;_-* &quot;-&quot;??_-;_-@_-"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Krub" panose="00000500000000000000" pitchFamily="2" charset="-34"/>
                <a:ea typeface="+mn-ea"/>
                <a:cs typeface="Krub" panose="00000500000000000000" pitchFamily="2" charset="-34"/>
              </a:defRPr>
            </a:pPr>
            <a:endParaRPr lang="en-US"/>
          </a:p>
        </c:txPr>
        <c:crossAx val="1383393071"/>
        <c:crosses val="max"/>
        <c:crossBetween val="between"/>
      </c:valAx>
      <c:catAx>
        <c:axId val="1383393071"/>
        <c:scaling>
          <c:orientation val="minMax"/>
        </c:scaling>
        <c:delete val="1"/>
        <c:axPos val="b"/>
        <c:majorTickMark val="out"/>
        <c:minorTickMark val="none"/>
        <c:tickLblPos val="nextTo"/>
        <c:crossAx val="1383385583"/>
        <c:crosses val="autoZero"/>
        <c:auto val="1"/>
        <c:lblAlgn val="ctr"/>
        <c:lblOffset val="100"/>
        <c:noMultiLvlLbl val="0"/>
      </c:catAx>
      <c:spPr>
        <a:noFill/>
        <a:ln>
          <a:noFill/>
        </a:ln>
        <a:effectLst/>
      </c:spPr>
    </c:plotArea>
    <c:legend>
      <c:legendPos val="b"/>
      <c:layout>
        <c:manualLayout>
          <c:xMode val="edge"/>
          <c:yMode val="edge"/>
          <c:x val="0"/>
          <c:y val="0.91784779260143157"/>
          <c:w val="1"/>
          <c:h val="8.2152207398568336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Krub" panose="00000500000000000000" pitchFamily="2" charset="-34"/>
              <a:ea typeface="+mn-ea"/>
              <a:cs typeface="Krub" panose="00000500000000000000" pitchFamily="2" charset="-34"/>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chemeClr val="tx1"/>
          </a:solidFill>
          <a:latin typeface="Krub" panose="00000500000000000000" pitchFamily="2" charset="-34"/>
          <a:cs typeface="Krub" panose="00000500000000000000" pitchFamily="2" charset="-34"/>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3009566701693321E-2"/>
          <c:y val="4.0317471953094361E-2"/>
          <c:w val="0.90509053128242689"/>
          <c:h val="0.68802703839164159"/>
        </c:manualLayout>
      </c:layout>
      <c:barChart>
        <c:barDir val="col"/>
        <c:grouping val="clustered"/>
        <c:varyColors val="0"/>
        <c:ser>
          <c:idx val="0"/>
          <c:order val="0"/>
          <c:tx>
            <c:strRef>
              <c:f>'FFO to Net Debt'!$A$11:$C$11</c:f>
              <c:strCache>
                <c:ptCount val="3"/>
                <c:pt idx="0">
                  <c:v>31-Mar-21</c:v>
                </c:pt>
                <c:pt idx="1">
                  <c:v>CR1053</c:v>
                </c:pt>
                <c:pt idx="2">
                  <c:v>FFO/Net Debt - Metric</c:v>
                </c:pt>
              </c:strCache>
            </c:strRef>
          </c:tx>
          <c:spPr>
            <a:solidFill>
              <a:schemeClr val="accent6"/>
            </a:solidFill>
            <a:ln>
              <a:noFill/>
            </a:ln>
            <a:effectLst/>
          </c:spPr>
          <c:invertIfNegative val="0"/>
          <c:cat>
            <c:strRef>
              <c:f>'FFO to Net Debt'!$D$3:$T$3</c:f>
              <c:strCache>
                <c:ptCount val="17"/>
                <c:pt idx="0">
                  <c:v>Anglian</c:v>
                </c:pt>
                <c:pt idx="1">
                  <c:v>Dŵr Cymru</c:v>
                </c:pt>
                <c:pt idx="2">
                  <c:v>Hafren</c:v>
                </c:pt>
                <c:pt idx="3">
                  <c:v>Northumbrian</c:v>
                </c:pt>
                <c:pt idx="4">
                  <c:v>Severn Trent </c:v>
                </c:pt>
                <c:pt idx="5">
                  <c:v>South West</c:v>
                </c:pt>
                <c:pt idx="6">
                  <c:v>Southern</c:v>
                </c:pt>
                <c:pt idx="7">
                  <c:v>Thames</c:v>
                </c:pt>
                <c:pt idx="8">
                  <c:v>United Utilities</c:v>
                </c:pt>
                <c:pt idx="9">
                  <c:v>Wessex</c:v>
                </c:pt>
                <c:pt idx="10">
                  <c:v>Yorkshire</c:v>
                </c:pt>
                <c:pt idx="11">
                  <c:v>Affinity</c:v>
                </c:pt>
                <c:pt idx="12">
                  <c:v>Bristol</c:v>
                </c:pt>
                <c:pt idx="13">
                  <c:v>Portsmouth</c:v>
                </c:pt>
                <c:pt idx="14">
                  <c:v>SES Water</c:v>
                </c:pt>
                <c:pt idx="15">
                  <c:v>South East</c:v>
                </c:pt>
                <c:pt idx="16">
                  <c:v>South Staffs</c:v>
                </c:pt>
              </c:strCache>
            </c:strRef>
          </c:cat>
          <c:val>
            <c:numRef>
              <c:f>'FFO to Net Debt'!$D$15:$T$15</c:f>
              <c:numCache>
                <c:formatCode>0.0%</c:formatCode>
                <c:ptCount val="17"/>
                <c:pt idx="0">
                  <c:v>6.2080554799992811E-2</c:v>
                </c:pt>
                <c:pt idx="1">
                  <c:v>6.6835315650072696E-2</c:v>
                </c:pt>
                <c:pt idx="2">
                  <c:v>0.150555156603878</c:v>
                </c:pt>
                <c:pt idx="3">
                  <c:v>7.0976080480960907E-2</c:v>
                </c:pt>
                <c:pt idx="4">
                  <c:v>9.0662202812666404E-2</c:v>
                </c:pt>
                <c:pt idx="5">
                  <c:v>0.11558020636826701</c:v>
                </c:pt>
                <c:pt idx="6">
                  <c:v>5.5688753269398428E-2</c:v>
                </c:pt>
                <c:pt idx="7">
                  <c:v>6.026177860207E-2</c:v>
                </c:pt>
                <c:pt idx="8">
                  <c:v>0.10887407880107</c:v>
                </c:pt>
                <c:pt idx="9">
                  <c:v>8.4069007694779499E-2</c:v>
                </c:pt>
                <c:pt idx="10">
                  <c:v>8.2643618765057394E-2</c:v>
                </c:pt>
                <c:pt idx="11">
                  <c:v>4.9145932917586121E-2</c:v>
                </c:pt>
                <c:pt idx="12">
                  <c:v>0.112816019407613</c:v>
                </c:pt>
                <c:pt idx="13">
                  <c:v>8.0254324703654206E-2</c:v>
                </c:pt>
                <c:pt idx="14">
                  <c:v>7.9877435121763402E-2</c:v>
                </c:pt>
                <c:pt idx="15">
                  <c:v>7.9208797697246994E-2</c:v>
                </c:pt>
                <c:pt idx="16">
                  <c:v>0.16031000000000001</c:v>
                </c:pt>
              </c:numCache>
            </c:numRef>
          </c:val>
          <c:extLst>
            <c:ext xmlns:c16="http://schemas.microsoft.com/office/drawing/2014/chart" uri="{C3380CC4-5D6E-409C-BE32-E72D297353CC}">
              <c16:uniqueId val="{00000000-E8BC-4FEE-976D-82B01F926683}"/>
            </c:ext>
          </c:extLst>
        </c:ser>
        <c:ser>
          <c:idx val="1"/>
          <c:order val="1"/>
          <c:tx>
            <c:strRef>
              <c:f>'FFO to Net Debt'!$A$3:$C$3</c:f>
              <c:strCache>
                <c:ptCount val="3"/>
                <c:pt idx="0">
                  <c:v>31-Mar-22</c:v>
                </c:pt>
              </c:strCache>
            </c:strRef>
          </c:tx>
          <c:spPr>
            <a:solidFill>
              <a:schemeClr val="accent1"/>
            </a:solidFill>
            <a:ln>
              <a:noFill/>
            </a:ln>
            <a:effectLst/>
          </c:spPr>
          <c:invertIfNegative val="0"/>
          <c:cat>
            <c:strRef>
              <c:f>'FFO to Net Debt'!$D$3:$T$3</c:f>
              <c:strCache>
                <c:ptCount val="17"/>
                <c:pt idx="0">
                  <c:v>Anglian</c:v>
                </c:pt>
                <c:pt idx="1">
                  <c:v>Dŵr Cymru</c:v>
                </c:pt>
                <c:pt idx="2">
                  <c:v>Hafren</c:v>
                </c:pt>
                <c:pt idx="3">
                  <c:v>Northumbrian</c:v>
                </c:pt>
                <c:pt idx="4">
                  <c:v>Severn Trent </c:v>
                </c:pt>
                <c:pt idx="5">
                  <c:v>South West</c:v>
                </c:pt>
                <c:pt idx="6">
                  <c:v>Southern</c:v>
                </c:pt>
                <c:pt idx="7">
                  <c:v>Thames</c:v>
                </c:pt>
                <c:pt idx="8">
                  <c:v>United Utilities</c:v>
                </c:pt>
                <c:pt idx="9">
                  <c:v>Wessex</c:v>
                </c:pt>
                <c:pt idx="10">
                  <c:v>Yorkshire</c:v>
                </c:pt>
                <c:pt idx="11">
                  <c:v>Affinity</c:v>
                </c:pt>
                <c:pt idx="12">
                  <c:v>Bristol</c:v>
                </c:pt>
                <c:pt idx="13">
                  <c:v>Portsmouth</c:v>
                </c:pt>
                <c:pt idx="14">
                  <c:v>SES Water</c:v>
                </c:pt>
                <c:pt idx="15">
                  <c:v>South East</c:v>
                </c:pt>
                <c:pt idx="16">
                  <c:v>South Staffs</c:v>
                </c:pt>
              </c:strCache>
            </c:strRef>
          </c:cat>
          <c:val>
            <c:numRef>
              <c:f>'FFO to Net Debt'!$D$7:$T$7</c:f>
              <c:numCache>
                <c:formatCode>0.0%</c:formatCode>
                <c:ptCount val="17"/>
                <c:pt idx="0">
                  <c:v>8.6307751509610398E-2</c:v>
                </c:pt>
                <c:pt idx="1">
                  <c:v>7.8174619352513006E-2</c:v>
                </c:pt>
                <c:pt idx="2">
                  <c:v>0.14746938662686199</c:v>
                </c:pt>
                <c:pt idx="3">
                  <c:v>6.31525065144206E-2</c:v>
                </c:pt>
                <c:pt idx="4">
                  <c:v>0.10781455200465</c:v>
                </c:pt>
                <c:pt idx="5">
                  <c:v>0.109323058424026</c:v>
                </c:pt>
                <c:pt idx="6">
                  <c:v>2.2098639354431501E-2</c:v>
                </c:pt>
                <c:pt idx="7">
                  <c:v>5.9316366022878098E-2</c:v>
                </c:pt>
                <c:pt idx="8">
                  <c:v>0.10859045300914</c:v>
                </c:pt>
                <c:pt idx="9">
                  <c:v>7.9043325097586797E-2</c:v>
                </c:pt>
                <c:pt idx="10">
                  <c:v>7.9230139394090807E-2</c:v>
                </c:pt>
                <c:pt idx="11">
                  <c:v>6.790636243507514E-2</c:v>
                </c:pt>
                <c:pt idx="12">
                  <c:v>0.126576938629817</c:v>
                </c:pt>
                <c:pt idx="13">
                  <c:v>6.5937165504672102E-2</c:v>
                </c:pt>
                <c:pt idx="14">
                  <c:v>6.4380413484400406E-2</c:v>
                </c:pt>
                <c:pt idx="15">
                  <c:v>7.6823520027103701E-2</c:v>
                </c:pt>
                <c:pt idx="16">
                  <c:v>0.19146779112073201</c:v>
                </c:pt>
              </c:numCache>
            </c:numRef>
          </c:val>
          <c:extLst>
            <c:ext xmlns:c16="http://schemas.microsoft.com/office/drawing/2014/chart" uri="{C3380CC4-5D6E-409C-BE32-E72D297353CC}">
              <c16:uniqueId val="{00000001-E8BC-4FEE-976D-82B01F926683}"/>
            </c:ext>
          </c:extLst>
        </c:ser>
        <c:dLbls>
          <c:showLegendKey val="0"/>
          <c:showVal val="0"/>
          <c:showCatName val="0"/>
          <c:showSerName val="0"/>
          <c:showPercent val="0"/>
          <c:showBubbleSize val="0"/>
        </c:dLbls>
        <c:gapWidth val="60"/>
        <c:axId val="1447752239"/>
        <c:axId val="1447753487"/>
      </c:barChart>
      <c:catAx>
        <c:axId val="1447752239"/>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solidFill>
                <a:latin typeface="Krub" panose="00000500000000000000" pitchFamily="2" charset="-34"/>
                <a:ea typeface="+mn-ea"/>
                <a:cs typeface="Krub" panose="00000500000000000000" pitchFamily="2" charset="-34"/>
              </a:defRPr>
            </a:pPr>
            <a:endParaRPr lang="en-US"/>
          </a:p>
        </c:txPr>
        <c:crossAx val="1447753487"/>
        <c:crosses val="autoZero"/>
        <c:auto val="1"/>
        <c:lblAlgn val="ctr"/>
        <c:lblOffset val="100"/>
        <c:noMultiLvlLbl val="0"/>
      </c:catAx>
      <c:valAx>
        <c:axId val="1447753487"/>
        <c:scaling>
          <c:orientation val="minMax"/>
          <c:max val="0.2"/>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solidFill>
                    <a:latin typeface="Krub" panose="00000500000000000000" pitchFamily="2" charset="-34"/>
                    <a:ea typeface="+mn-ea"/>
                    <a:cs typeface="Krub" panose="00000500000000000000" pitchFamily="2" charset="-34"/>
                  </a:defRPr>
                </a:pPr>
                <a:r>
                  <a:rPr lang="en-GB"/>
                  <a:t>FFO / Net Debt</a:t>
                </a:r>
              </a:p>
            </c:rich>
          </c:tx>
          <c:layout>
            <c:manualLayout>
              <c:xMode val="edge"/>
              <c:yMode val="edge"/>
              <c:x val="1.0818120812343766E-3"/>
              <c:y val="0.20891174860367925"/>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solidFill>
                  <a:latin typeface="Krub" panose="00000500000000000000" pitchFamily="2" charset="-34"/>
                  <a:ea typeface="+mn-ea"/>
                  <a:cs typeface="Krub" panose="00000500000000000000" pitchFamily="2" charset="-34"/>
                </a:defRPr>
              </a:pPr>
              <a:endParaRPr lang="en-US"/>
            </a:p>
          </c:txPr>
        </c:title>
        <c:numFmt formatCode="0.0%"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chemeClr val="tx1"/>
                </a:solidFill>
                <a:latin typeface="Krub" panose="00000500000000000000" pitchFamily="2" charset="-34"/>
                <a:ea typeface="+mn-ea"/>
                <a:cs typeface="Krub" panose="00000500000000000000" pitchFamily="2" charset="-34"/>
              </a:defRPr>
            </a:pPr>
            <a:endParaRPr lang="en-US"/>
          </a:p>
        </c:txPr>
        <c:crossAx val="1447752239"/>
        <c:crosses val="autoZero"/>
        <c:crossBetween val="between"/>
      </c:valAx>
      <c:spPr>
        <a:noFill/>
        <a:ln>
          <a:noFill/>
        </a:ln>
        <a:effectLst/>
      </c:spPr>
    </c:plotArea>
    <c:legend>
      <c:legendPos val="b"/>
      <c:layout>
        <c:manualLayout>
          <c:xMode val="edge"/>
          <c:yMode val="edge"/>
          <c:x val="0.69708496147432597"/>
          <c:y val="4.3833996075177878E-2"/>
          <c:w val="0.20870540945053995"/>
          <c:h val="6.185110010132759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Krub" panose="00000500000000000000" pitchFamily="2" charset="-34"/>
              <a:ea typeface="+mn-ea"/>
              <a:cs typeface="Krub" panose="00000500000000000000" pitchFamily="2" charset="-34"/>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chemeClr val="tx1"/>
          </a:solidFill>
          <a:latin typeface="Krub" panose="00000500000000000000" pitchFamily="2" charset="-34"/>
          <a:cs typeface="Krub" panose="00000500000000000000" pitchFamily="2" charset="-34"/>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194742063492061E-2"/>
          <c:y val="3.380787037037037E-2"/>
          <c:w val="0.92594613095238099"/>
          <c:h val="0.86899189814814815"/>
        </c:manualLayout>
      </c:layout>
      <c:barChart>
        <c:barDir val="col"/>
        <c:grouping val="clustered"/>
        <c:varyColors val="0"/>
        <c:ser>
          <c:idx val="0"/>
          <c:order val="0"/>
          <c:tx>
            <c:strRef>
              <c:f>AICR!$A$13</c:f>
              <c:strCache>
                <c:ptCount val="1"/>
                <c:pt idx="0">
                  <c:v>31-Mar-21</c:v>
                </c:pt>
              </c:strCache>
            </c:strRef>
          </c:tx>
          <c:spPr>
            <a:solidFill>
              <a:schemeClr val="accent6"/>
            </a:solidFill>
            <a:ln>
              <a:noFill/>
            </a:ln>
            <a:effectLst/>
          </c:spPr>
          <c:invertIfNegative val="0"/>
          <c:cat>
            <c:strRef>
              <c:f>AICR!$D$3:$T$3</c:f>
              <c:strCache>
                <c:ptCount val="17"/>
                <c:pt idx="0">
                  <c:v>Anglian</c:v>
                </c:pt>
                <c:pt idx="1">
                  <c:v>Dŵr Cymru</c:v>
                </c:pt>
                <c:pt idx="2">
                  <c:v>Hafren</c:v>
                </c:pt>
                <c:pt idx="3">
                  <c:v>Northumbrian</c:v>
                </c:pt>
                <c:pt idx="4">
                  <c:v>Severn Trent </c:v>
                </c:pt>
                <c:pt idx="5">
                  <c:v>South West</c:v>
                </c:pt>
                <c:pt idx="6">
                  <c:v>Southern</c:v>
                </c:pt>
                <c:pt idx="7">
                  <c:v>Thames</c:v>
                </c:pt>
                <c:pt idx="8">
                  <c:v>United Utilities</c:v>
                </c:pt>
                <c:pt idx="9">
                  <c:v>Wessex</c:v>
                </c:pt>
                <c:pt idx="10">
                  <c:v>Yorkshire</c:v>
                </c:pt>
                <c:pt idx="11">
                  <c:v>Affinity</c:v>
                </c:pt>
                <c:pt idx="12">
                  <c:v>Bristol</c:v>
                </c:pt>
                <c:pt idx="13">
                  <c:v>Portsmouth</c:v>
                </c:pt>
                <c:pt idx="14">
                  <c:v>SES Water</c:v>
                </c:pt>
                <c:pt idx="15">
                  <c:v>South East</c:v>
                </c:pt>
                <c:pt idx="16">
                  <c:v>South Staffs</c:v>
                </c:pt>
              </c:strCache>
            </c:strRef>
          </c:cat>
          <c:val>
            <c:numRef>
              <c:f>AICR!$D$14:$T$14</c:f>
              <c:numCache>
                <c:formatCode>_(* #,##0.00_);_(* \(#,##0.00\);_(* "-"??_);_(@_)</c:formatCode>
                <c:ptCount val="17"/>
                <c:pt idx="0">
                  <c:v>1.1200000000000001</c:v>
                </c:pt>
                <c:pt idx="1">
                  <c:v>0.91</c:v>
                </c:pt>
                <c:pt idx="2">
                  <c:v>1.272</c:v>
                </c:pt>
                <c:pt idx="3">
                  <c:v>0.97</c:v>
                </c:pt>
                <c:pt idx="4">
                  <c:v>1.51958637597049</c:v>
                </c:pt>
                <c:pt idx="5">
                  <c:v>2.95</c:v>
                </c:pt>
                <c:pt idx="6">
                  <c:v>0.49</c:v>
                </c:pt>
                <c:pt idx="7">
                  <c:v>1.51</c:v>
                </c:pt>
                <c:pt idx="8">
                  <c:v>2.28935374003881</c:v>
                </c:pt>
                <c:pt idx="9">
                  <c:v>1.81</c:v>
                </c:pt>
                <c:pt idx="10">
                  <c:v>2.2400000000000002</c:v>
                </c:pt>
                <c:pt idx="11">
                  <c:v>0.78800000000000003</c:v>
                </c:pt>
                <c:pt idx="12">
                  <c:v>2.27</c:v>
                </c:pt>
                <c:pt idx="13">
                  <c:v>1.54</c:v>
                </c:pt>
                <c:pt idx="14">
                  <c:v>0.22</c:v>
                </c:pt>
                <c:pt idx="15">
                  <c:v>2</c:v>
                </c:pt>
                <c:pt idx="16">
                  <c:v>2.52</c:v>
                </c:pt>
              </c:numCache>
            </c:numRef>
          </c:val>
          <c:extLst>
            <c:ext xmlns:c16="http://schemas.microsoft.com/office/drawing/2014/chart" uri="{C3380CC4-5D6E-409C-BE32-E72D297353CC}">
              <c16:uniqueId val="{00000000-E009-41C6-B114-38F1BED1EE68}"/>
            </c:ext>
          </c:extLst>
        </c:ser>
        <c:ser>
          <c:idx val="1"/>
          <c:order val="1"/>
          <c:tx>
            <c:strRef>
              <c:f>AICR!$A$3</c:f>
              <c:strCache>
                <c:ptCount val="1"/>
                <c:pt idx="0">
                  <c:v>31-Mar-22</c:v>
                </c:pt>
              </c:strCache>
            </c:strRef>
          </c:tx>
          <c:spPr>
            <a:solidFill>
              <a:schemeClr val="accent1"/>
            </a:solidFill>
            <a:ln>
              <a:noFill/>
            </a:ln>
            <a:effectLst/>
          </c:spPr>
          <c:invertIfNegative val="0"/>
          <c:cat>
            <c:strRef>
              <c:f>AICR!$D$3:$T$3</c:f>
              <c:strCache>
                <c:ptCount val="17"/>
                <c:pt idx="0">
                  <c:v>Anglian</c:v>
                </c:pt>
                <c:pt idx="1">
                  <c:v>Dŵr Cymru</c:v>
                </c:pt>
                <c:pt idx="2">
                  <c:v>Hafren</c:v>
                </c:pt>
                <c:pt idx="3">
                  <c:v>Northumbrian</c:v>
                </c:pt>
                <c:pt idx="4">
                  <c:v>Severn Trent </c:v>
                </c:pt>
                <c:pt idx="5">
                  <c:v>South West</c:v>
                </c:pt>
                <c:pt idx="6">
                  <c:v>Southern</c:v>
                </c:pt>
                <c:pt idx="7">
                  <c:v>Thames</c:v>
                </c:pt>
                <c:pt idx="8">
                  <c:v>United Utilities</c:v>
                </c:pt>
                <c:pt idx="9">
                  <c:v>Wessex</c:v>
                </c:pt>
                <c:pt idx="10">
                  <c:v>Yorkshire</c:v>
                </c:pt>
                <c:pt idx="11">
                  <c:v>Affinity</c:v>
                </c:pt>
                <c:pt idx="12">
                  <c:v>Bristol</c:v>
                </c:pt>
                <c:pt idx="13">
                  <c:v>Portsmouth</c:v>
                </c:pt>
                <c:pt idx="14">
                  <c:v>SES Water</c:v>
                </c:pt>
                <c:pt idx="15">
                  <c:v>South East</c:v>
                </c:pt>
                <c:pt idx="16">
                  <c:v>South Staffs</c:v>
                </c:pt>
              </c:strCache>
            </c:strRef>
          </c:cat>
          <c:val>
            <c:numRef>
              <c:f>AICR!$D$8:$T$8</c:f>
              <c:numCache>
                <c:formatCode>_(* #,##0.00_);_(* \(#,##0.00\);_(* "-"??_);_(@_)</c:formatCode>
                <c:ptCount val="17"/>
                <c:pt idx="0">
                  <c:v>1.36</c:v>
                </c:pt>
                <c:pt idx="1">
                  <c:v>1.17</c:v>
                </c:pt>
                <c:pt idx="2">
                  <c:v>0.68109067288269798</c:v>
                </c:pt>
                <c:pt idx="3">
                  <c:v>0.74</c:v>
                </c:pt>
                <c:pt idx="4">
                  <c:v>1.9567448796302276</c:v>
                </c:pt>
                <c:pt idx="5">
                  <c:v>2.21</c:v>
                </c:pt>
                <c:pt idx="6">
                  <c:v>-0.33</c:v>
                </c:pt>
                <c:pt idx="7">
                  <c:v>1.28</c:v>
                </c:pt>
                <c:pt idx="8">
                  <c:v>2.4227103665371099</c:v>
                </c:pt>
                <c:pt idx="9">
                  <c:v>1.54</c:v>
                </c:pt>
                <c:pt idx="10">
                  <c:v>1.96</c:v>
                </c:pt>
                <c:pt idx="11">
                  <c:v>1.3635305630594636</c:v>
                </c:pt>
                <c:pt idx="12">
                  <c:v>2.63</c:v>
                </c:pt>
                <c:pt idx="13">
                  <c:v>1.21</c:v>
                </c:pt>
                <c:pt idx="14">
                  <c:v>0.19112133994934299</c:v>
                </c:pt>
                <c:pt idx="15">
                  <c:v>1.87</c:v>
                </c:pt>
                <c:pt idx="16">
                  <c:v>2.73</c:v>
                </c:pt>
              </c:numCache>
            </c:numRef>
          </c:val>
          <c:extLst>
            <c:ext xmlns:c16="http://schemas.microsoft.com/office/drawing/2014/chart" uri="{C3380CC4-5D6E-409C-BE32-E72D297353CC}">
              <c16:uniqueId val="{00000001-E009-41C6-B114-38F1BED1EE68}"/>
            </c:ext>
          </c:extLst>
        </c:ser>
        <c:dLbls>
          <c:showLegendKey val="0"/>
          <c:showVal val="0"/>
          <c:showCatName val="0"/>
          <c:showSerName val="0"/>
          <c:showPercent val="0"/>
          <c:showBubbleSize val="0"/>
        </c:dLbls>
        <c:gapWidth val="60"/>
        <c:axId val="44410672"/>
        <c:axId val="44416496"/>
      </c:barChart>
      <c:catAx>
        <c:axId val="44410672"/>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Krub" panose="00000500000000000000" pitchFamily="2" charset="-34"/>
                <a:ea typeface="+mn-ea"/>
                <a:cs typeface="Krub" panose="00000500000000000000" pitchFamily="2" charset="-34"/>
              </a:defRPr>
            </a:pPr>
            <a:endParaRPr lang="en-US"/>
          </a:p>
        </c:txPr>
        <c:crossAx val="44416496"/>
        <c:crosses val="autoZero"/>
        <c:auto val="1"/>
        <c:lblAlgn val="ctr"/>
        <c:lblOffset val="100"/>
        <c:noMultiLvlLbl val="0"/>
      </c:catAx>
      <c:valAx>
        <c:axId val="44416496"/>
        <c:scaling>
          <c:orientation val="minMax"/>
          <c:max val="3"/>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solidFill>
                    <a:latin typeface="Krub" panose="00000500000000000000" pitchFamily="2" charset="-34"/>
                    <a:ea typeface="+mn-ea"/>
                    <a:cs typeface="Krub" panose="00000500000000000000" pitchFamily="2" charset="-34"/>
                  </a:defRPr>
                </a:pPr>
                <a:r>
                  <a:rPr lang="en-GB"/>
                  <a:t>AICR</a:t>
                </a:r>
              </a:p>
            </c:rich>
          </c:tx>
          <c:layout>
            <c:manualLayout>
              <c:xMode val="edge"/>
              <c:yMode val="edge"/>
              <c:x val="1.080716043306249E-3"/>
              <c:y val="0.4241223544022783"/>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solidFill>
                  <a:latin typeface="Krub" panose="00000500000000000000" pitchFamily="2" charset="-34"/>
                  <a:ea typeface="+mn-ea"/>
                  <a:cs typeface="Krub" panose="00000500000000000000" pitchFamily="2" charset="-34"/>
                </a:defRPr>
              </a:pPr>
              <a:endParaRPr lang="en-US"/>
            </a:p>
          </c:txPr>
        </c:title>
        <c:numFmt formatCode="_-* #,##0.0_-;\-* #,##0.0_-;_-* &quot;-&quot;?_-;_-@_-"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chemeClr val="tx1"/>
                </a:solidFill>
                <a:latin typeface="Krub" panose="00000500000000000000" pitchFamily="2" charset="-34"/>
                <a:ea typeface="+mn-ea"/>
                <a:cs typeface="Krub" panose="00000500000000000000" pitchFamily="2" charset="-34"/>
              </a:defRPr>
            </a:pPr>
            <a:endParaRPr lang="en-US"/>
          </a:p>
        </c:txPr>
        <c:crossAx val="44410672"/>
        <c:crosses val="autoZero"/>
        <c:crossBetween val="between"/>
      </c:valAx>
      <c:spPr>
        <a:noFill/>
        <a:ln>
          <a:noFill/>
        </a:ln>
        <a:effectLst/>
      </c:spPr>
    </c:plotArea>
    <c:legend>
      <c:legendPos val="b"/>
      <c:layout>
        <c:manualLayout>
          <c:xMode val="edge"/>
          <c:yMode val="edge"/>
          <c:x val="0.75131388888888884"/>
          <c:y val="5.0821990740740786E-2"/>
          <c:w val="0.18024920634920635"/>
          <c:h val="5.5474305555555554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Krub" panose="00000500000000000000" pitchFamily="2" charset="-34"/>
              <a:ea typeface="+mn-ea"/>
              <a:cs typeface="Krub" panose="00000500000000000000" pitchFamily="2" charset="-34"/>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000">
          <a:solidFill>
            <a:schemeClr val="tx1"/>
          </a:solidFill>
          <a:latin typeface="Krub" panose="00000500000000000000" pitchFamily="2" charset="-34"/>
          <a:cs typeface="Krub" panose="00000500000000000000" pitchFamily="2" charset="-34"/>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2163730087146092E-2"/>
          <c:y val="2.8518521013577224E-2"/>
          <c:w val="0.94764097044946816"/>
          <c:h val="0.89997001166258483"/>
        </c:manualLayout>
      </c:layout>
      <c:barChart>
        <c:barDir val="col"/>
        <c:grouping val="clustered"/>
        <c:varyColors val="0"/>
        <c:ser>
          <c:idx val="0"/>
          <c:order val="0"/>
          <c:tx>
            <c:strRef>
              <c:f>'Wholesale Revenue'!$C$7</c:f>
              <c:strCache>
                <c:ptCount val="1"/>
                <c:pt idx="0">
                  <c:v>Wholesale Water </c:v>
                </c:pt>
              </c:strCache>
            </c:strRef>
          </c:tx>
          <c:spPr>
            <a:solidFill>
              <a:schemeClr val="accent1"/>
            </a:solidFill>
            <a:ln>
              <a:noFill/>
            </a:ln>
            <a:effectLst/>
          </c:spPr>
          <c:invertIfNegative val="0"/>
          <c:cat>
            <c:strRef>
              <c:f>'Wholesale Revenue'!$D$3:$T$3</c:f>
              <c:strCache>
                <c:ptCount val="17"/>
                <c:pt idx="0">
                  <c:v>Anglian</c:v>
                </c:pt>
                <c:pt idx="1">
                  <c:v>Dŵr Cymru</c:v>
                </c:pt>
                <c:pt idx="2">
                  <c:v>Hafren</c:v>
                </c:pt>
                <c:pt idx="3">
                  <c:v>Northumbrian</c:v>
                </c:pt>
                <c:pt idx="4">
                  <c:v>Severn Trent</c:v>
                </c:pt>
                <c:pt idx="5">
                  <c:v>South West</c:v>
                </c:pt>
                <c:pt idx="6">
                  <c:v>Southern</c:v>
                </c:pt>
                <c:pt idx="7">
                  <c:v>Thames</c:v>
                </c:pt>
                <c:pt idx="8">
                  <c:v>United Utilities</c:v>
                </c:pt>
                <c:pt idx="9">
                  <c:v>Wessex</c:v>
                </c:pt>
                <c:pt idx="10">
                  <c:v>Yorkshire</c:v>
                </c:pt>
                <c:pt idx="11">
                  <c:v>Affinity</c:v>
                </c:pt>
                <c:pt idx="12">
                  <c:v>Bristol</c:v>
                </c:pt>
                <c:pt idx="13">
                  <c:v>Portsmouth</c:v>
                </c:pt>
                <c:pt idx="14">
                  <c:v>SES Water</c:v>
                </c:pt>
                <c:pt idx="15">
                  <c:v>South East</c:v>
                </c:pt>
                <c:pt idx="16">
                  <c:v>South Staffs</c:v>
                </c:pt>
              </c:strCache>
            </c:strRef>
          </c:cat>
          <c:val>
            <c:numRef>
              <c:f>'Wholesale Revenue'!$D$7:$T$7</c:f>
              <c:numCache>
                <c:formatCode>0.0%</c:formatCode>
                <c:ptCount val="17"/>
                <c:pt idx="0">
                  <c:v>-1.7506574399961988E-2</c:v>
                </c:pt>
                <c:pt idx="1">
                  <c:v>-1.6379119982334649E-2</c:v>
                </c:pt>
                <c:pt idx="2">
                  <c:v>2.7549263439831592E-2</c:v>
                </c:pt>
                <c:pt idx="3">
                  <c:v>-1.2327908207951878E-2</c:v>
                </c:pt>
                <c:pt idx="4">
                  <c:v>-1.9668554568674113E-2</c:v>
                </c:pt>
                <c:pt idx="5">
                  <c:v>-4.9348416768847846E-2</c:v>
                </c:pt>
                <c:pt idx="6">
                  <c:v>1.9448492063856859E-2</c:v>
                </c:pt>
                <c:pt idx="7">
                  <c:v>3.3651903480080646E-2</c:v>
                </c:pt>
                <c:pt idx="8">
                  <c:v>-3.1932068917923391E-2</c:v>
                </c:pt>
                <c:pt idx="9">
                  <c:v>1.2093825693524221E-2</c:v>
                </c:pt>
                <c:pt idx="10">
                  <c:v>-3.6856503570983766E-2</c:v>
                </c:pt>
                <c:pt idx="11">
                  <c:v>-2.6882386462178907E-2</c:v>
                </c:pt>
                <c:pt idx="12">
                  <c:v>2.9999818732210476E-3</c:v>
                </c:pt>
                <c:pt idx="13">
                  <c:v>-1.8810258120085438E-2</c:v>
                </c:pt>
                <c:pt idx="14">
                  <c:v>0.13873707085328402</c:v>
                </c:pt>
                <c:pt idx="15">
                  <c:v>2.2110100315130474E-2</c:v>
                </c:pt>
                <c:pt idx="16">
                  <c:v>-1.7239139261063675E-2</c:v>
                </c:pt>
              </c:numCache>
            </c:numRef>
          </c:val>
          <c:extLst>
            <c:ext xmlns:c16="http://schemas.microsoft.com/office/drawing/2014/chart" uri="{C3380CC4-5D6E-409C-BE32-E72D297353CC}">
              <c16:uniqueId val="{00000000-8018-4AEF-8F26-9CDC2E1495CA}"/>
            </c:ext>
          </c:extLst>
        </c:ser>
        <c:ser>
          <c:idx val="1"/>
          <c:order val="1"/>
          <c:tx>
            <c:strRef>
              <c:f>'Wholesale Revenue'!$C$8</c:f>
              <c:strCache>
                <c:ptCount val="1"/>
                <c:pt idx="0">
                  <c:v>Wastewater Network+</c:v>
                </c:pt>
              </c:strCache>
            </c:strRef>
          </c:tx>
          <c:spPr>
            <a:solidFill>
              <a:schemeClr val="accent2"/>
            </a:solidFill>
            <a:ln>
              <a:noFill/>
            </a:ln>
            <a:effectLst/>
          </c:spPr>
          <c:invertIfNegative val="0"/>
          <c:cat>
            <c:strRef>
              <c:f>'Wholesale Revenue'!$D$3:$T$3</c:f>
              <c:strCache>
                <c:ptCount val="17"/>
                <c:pt idx="0">
                  <c:v>Anglian</c:v>
                </c:pt>
                <c:pt idx="1">
                  <c:v>Dŵr Cymru</c:v>
                </c:pt>
                <c:pt idx="2">
                  <c:v>Hafren</c:v>
                </c:pt>
                <c:pt idx="3">
                  <c:v>Northumbrian</c:v>
                </c:pt>
                <c:pt idx="4">
                  <c:v>Severn Trent</c:v>
                </c:pt>
                <c:pt idx="5">
                  <c:v>South West</c:v>
                </c:pt>
                <c:pt idx="6">
                  <c:v>Southern</c:v>
                </c:pt>
                <c:pt idx="7">
                  <c:v>Thames</c:v>
                </c:pt>
                <c:pt idx="8">
                  <c:v>United Utilities</c:v>
                </c:pt>
                <c:pt idx="9">
                  <c:v>Wessex</c:v>
                </c:pt>
                <c:pt idx="10">
                  <c:v>Yorkshire</c:v>
                </c:pt>
                <c:pt idx="11">
                  <c:v>Affinity</c:v>
                </c:pt>
                <c:pt idx="12">
                  <c:v>Bristol</c:v>
                </c:pt>
                <c:pt idx="13">
                  <c:v>Portsmouth</c:v>
                </c:pt>
                <c:pt idx="14">
                  <c:v>SES Water</c:v>
                </c:pt>
                <c:pt idx="15">
                  <c:v>South East</c:v>
                </c:pt>
                <c:pt idx="16">
                  <c:v>South Staffs</c:v>
                </c:pt>
              </c:strCache>
            </c:strRef>
          </c:cat>
          <c:val>
            <c:numRef>
              <c:f>'Wholesale Revenue'!$D$8:$T$8</c:f>
              <c:numCache>
                <c:formatCode>0.0%</c:formatCode>
                <c:ptCount val="17"/>
                <c:pt idx="0">
                  <c:v>4.822148604198967E-3</c:v>
                </c:pt>
                <c:pt idx="1">
                  <c:v>1.1379629559942497E-2</c:v>
                </c:pt>
                <c:pt idx="2">
                  <c:v>6.355620867009551E-2</c:v>
                </c:pt>
                <c:pt idx="3">
                  <c:v>-5.5692312314761794E-3</c:v>
                </c:pt>
                <c:pt idx="4">
                  <c:v>-5.6326328068988718E-3</c:v>
                </c:pt>
                <c:pt idx="5">
                  <c:v>-7.1903772151687417E-2</c:v>
                </c:pt>
                <c:pt idx="6">
                  <c:v>-8.6738366430959054E-3</c:v>
                </c:pt>
                <c:pt idx="7">
                  <c:v>2.6304635916237089E-2</c:v>
                </c:pt>
                <c:pt idx="8">
                  <c:v>-3.4051225508612289E-2</c:v>
                </c:pt>
                <c:pt idx="9">
                  <c:v>1.9253183045397971E-3</c:v>
                </c:pt>
                <c:pt idx="10">
                  <c:v>-6.6919704156785205E-3</c:v>
                </c:pt>
                <c:pt idx="11">
                  <c:v>0</c:v>
                </c:pt>
              </c:numCache>
            </c:numRef>
          </c:val>
          <c:extLst>
            <c:ext xmlns:c16="http://schemas.microsoft.com/office/drawing/2014/chart" uri="{C3380CC4-5D6E-409C-BE32-E72D297353CC}">
              <c16:uniqueId val="{00000001-8018-4AEF-8F26-9CDC2E1495CA}"/>
            </c:ext>
          </c:extLst>
        </c:ser>
        <c:ser>
          <c:idx val="2"/>
          <c:order val="2"/>
          <c:tx>
            <c:strRef>
              <c:f>'Wholesale Revenue'!$C$9</c:f>
              <c:strCache>
                <c:ptCount val="1"/>
                <c:pt idx="0">
                  <c:v>Bioresources</c:v>
                </c:pt>
              </c:strCache>
            </c:strRef>
          </c:tx>
          <c:spPr>
            <a:solidFill>
              <a:schemeClr val="accent3"/>
            </a:solidFill>
            <a:ln>
              <a:noFill/>
            </a:ln>
            <a:effectLst/>
          </c:spPr>
          <c:invertIfNegative val="0"/>
          <c:cat>
            <c:strRef>
              <c:f>'Wholesale Revenue'!$D$3:$T$3</c:f>
              <c:strCache>
                <c:ptCount val="17"/>
                <c:pt idx="0">
                  <c:v>Anglian</c:v>
                </c:pt>
                <c:pt idx="1">
                  <c:v>Dŵr Cymru</c:v>
                </c:pt>
                <c:pt idx="2">
                  <c:v>Hafren</c:v>
                </c:pt>
                <c:pt idx="3">
                  <c:v>Northumbrian</c:v>
                </c:pt>
                <c:pt idx="4">
                  <c:v>Severn Trent</c:v>
                </c:pt>
                <c:pt idx="5">
                  <c:v>South West</c:v>
                </c:pt>
                <c:pt idx="6">
                  <c:v>Southern</c:v>
                </c:pt>
                <c:pt idx="7">
                  <c:v>Thames</c:v>
                </c:pt>
                <c:pt idx="8">
                  <c:v>United Utilities</c:v>
                </c:pt>
                <c:pt idx="9">
                  <c:v>Wessex</c:v>
                </c:pt>
                <c:pt idx="10">
                  <c:v>Yorkshire</c:v>
                </c:pt>
                <c:pt idx="11">
                  <c:v>Affinity</c:v>
                </c:pt>
                <c:pt idx="12">
                  <c:v>Bristol</c:v>
                </c:pt>
                <c:pt idx="13">
                  <c:v>Portsmouth</c:v>
                </c:pt>
                <c:pt idx="14">
                  <c:v>SES Water</c:v>
                </c:pt>
                <c:pt idx="15">
                  <c:v>South East</c:v>
                </c:pt>
                <c:pt idx="16">
                  <c:v>South Staffs</c:v>
                </c:pt>
              </c:strCache>
            </c:strRef>
          </c:cat>
          <c:val>
            <c:numRef>
              <c:f>'Wholesale Revenue'!$D$9:$T$9</c:f>
              <c:numCache>
                <c:formatCode>0.0%</c:formatCode>
                <c:ptCount val="17"/>
                <c:pt idx="0">
                  <c:v>1.695362624868188E-3</c:v>
                </c:pt>
                <c:pt idx="1">
                  <c:v>5.1220692622069262E-2</c:v>
                </c:pt>
                <c:pt idx="2">
                  <c:v>2.8186274509803801E-2</c:v>
                </c:pt>
                <c:pt idx="3">
                  <c:v>0.10573703737218353</c:v>
                </c:pt>
                <c:pt idx="4">
                  <c:v>4.9781083188387455E-3</c:v>
                </c:pt>
                <c:pt idx="5">
                  <c:v>-8.7532415719130258E-2</c:v>
                </c:pt>
                <c:pt idx="6">
                  <c:v>-5.8938575939696237E-2</c:v>
                </c:pt>
                <c:pt idx="7">
                  <c:v>2.3062665696924139E-2</c:v>
                </c:pt>
                <c:pt idx="8">
                  <c:v>-4.1157277568285411E-2</c:v>
                </c:pt>
                <c:pt idx="9">
                  <c:v>-5.6735767922469676E-2</c:v>
                </c:pt>
                <c:pt idx="10">
                  <c:v>-3.1025752030120427E-2</c:v>
                </c:pt>
              </c:numCache>
            </c:numRef>
          </c:val>
          <c:extLst>
            <c:ext xmlns:c16="http://schemas.microsoft.com/office/drawing/2014/chart" uri="{C3380CC4-5D6E-409C-BE32-E72D297353CC}">
              <c16:uniqueId val="{00000002-8018-4AEF-8F26-9CDC2E1495CA}"/>
            </c:ext>
          </c:extLst>
        </c:ser>
        <c:ser>
          <c:idx val="3"/>
          <c:order val="3"/>
          <c:tx>
            <c:strRef>
              <c:f>'Wholesale Revenue'!$C$10</c:f>
              <c:strCache>
                <c:ptCount val="1"/>
                <c:pt idx="0">
                  <c:v>Additional Price Control</c:v>
                </c:pt>
              </c:strCache>
            </c:strRef>
          </c:tx>
          <c:spPr>
            <a:solidFill>
              <a:schemeClr val="accent4"/>
            </a:solidFill>
            <a:ln>
              <a:noFill/>
            </a:ln>
            <a:effectLst/>
          </c:spPr>
          <c:invertIfNegative val="0"/>
          <c:cat>
            <c:strRef>
              <c:f>'Wholesale Revenue'!$D$3:$T$3</c:f>
              <c:strCache>
                <c:ptCount val="17"/>
                <c:pt idx="0">
                  <c:v>Anglian</c:v>
                </c:pt>
                <c:pt idx="1">
                  <c:v>Dŵr Cymru</c:v>
                </c:pt>
                <c:pt idx="2">
                  <c:v>Hafren</c:v>
                </c:pt>
                <c:pt idx="3">
                  <c:v>Northumbrian</c:v>
                </c:pt>
                <c:pt idx="4">
                  <c:v>Severn Trent</c:v>
                </c:pt>
                <c:pt idx="5">
                  <c:v>South West</c:v>
                </c:pt>
                <c:pt idx="6">
                  <c:v>Southern</c:v>
                </c:pt>
                <c:pt idx="7">
                  <c:v>Thames</c:v>
                </c:pt>
                <c:pt idx="8">
                  <c:v>United Utilities</c:v>
                </c:pt>
                <c:pt idx="9">
                  <c:v>Wessex</c:v>
                </c:pt>
                <c:pt idx="10">
                  <c:v>Yorkshire</c:v>
                </c:pt>
                <c:pt idx="11">
                  <c:v>Affinity</c:v>
                </c:pt>
                <c:pt idx="12">
                  <c:v>Bristol</c:v>
                </c:pt>
                <c:pt idx="13">
                  <c:v>Portsmouth</c:v>
                </c:pt>
                <c:pt idx="14">
                  <c:v>SES Water</c:v>
                </c:pt>
                <c:pt idx="15">
                  <c:v>South East</c:v>
                </c:pt>
                <c:pt idx="16">
                  <c:v>South Staffs</c:v>
                </c:pt>
              </c:strCache>
            </c:strRef>
          </c:cat>
          <c:val>
            <c:numRef>
              <c:f>'Wholesale Revenue'!$D$10:$T$10</c:f>
              <c:numCache>
                <c:formatCode>0.0%</c:formatCode>
                <c:ptCount val="17"/>
                <c:pt idx="0">
                  <c:v>0</c:v>
                </c:pt>
                <c:pt idx="1">
                  <c:v>0</c:v>
                </c:pt>
                <c:pt idx="2">
                  <c:v>0</c:v>
                </c:pt>
                <c:pt idx="3">
                  <c:v>0</c:v>
                </c:pt>
                <c:pt idx="4">
                  <c:v>0</c:v>
                </c:pt>
                <c:pt idx="5">
                  <c:v>0</c:v>
                </c:pt>
                <c:pt idx="6">
                  <c:v>0</c:v>
                </c:pt>
                <c:pt idx="7">
                  <c:v>2.0524302640171684E-2</c:v>
                </c:pt>
                <c:pt idx="8">
                  <c:v>0</c:v>
                </c:pt>
                <c:pt idx="9">
                  <c:v>0</c:v>
                </c:pt>
                <c:pt idx="10">
                  <c:v>0</c:v>
                </c:pt>
                <c:pt idx="11">
                  <c:v>0</c:v>
                </c:pt>
                <c:pt idx="12">
                  <c:v>0</c:v>
                </c:pt>
                <c:pt idx="13">
                  <c:v>0</c:v>
                </c:pt>
                <c:pt idx="14">
                  <c:v>0</c:v>
                </c:pt>
                <c:pt idx="15">
                  <c:v>0</c:v>
                </c:pt>
                <c:pt idx="16">
                  <c:v>0</c:v>
                </c:pt>
              </c:numCache>
            </c:numRef>
          </c:val>
          <c:extLst>
            <c:ext xmlns:c16="http://schemas.microsoft.com/office/drawing/2014/chart" uri="{C3380CC4-5D6E-409C-BE32-E72D297353CC}">
              <c16:uniqueId val="{00000001-41ED-4EAA-B56B-08B82B4981C7}"/>
            </c:ext>
          </c:extLst>
        </c:ser>
        <c:dLbls>
          <c:showLegendKey val="0"/>
          <c:showVal val="0"/>
          <c:showCatName val="0"/>
          <c:showSerName val="0"/>
          <c:showPercent val="0"/>
          <c:showBubbleSize val="0"/>
        </c:dLbls>
        <c:gapWidth val="35"/>
        <c:axId val="782069647"/>
        <c:axId val="782070063"/>
      </c:barChart>
      <c:catAx>
        <c:axId val="782069647"/>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solidFill>
                <a:latin typeface="Krub" panose="00000500000000000000" pitchFamily="2" charset="-34"/>
                <a:ea typeface="+mn-ea"/>
                <a:cs typeface="Krub" panose="00000500000000000000" pitchFamily="2" charset="-34"/>
              </a:defRPr>
            </a:pPr>
            <a:endParaRPr lang="en-US"/>
          </a:p>
        </c:txPr>
        <c:crossAx val="782070063"/>
        <c:crosses val="autoZero"/>
        <c:auto val="1"/>
        <c:lblAlgn val="ctr"/>
        <c:lblOffset val="100"/>
        <c:noMultiLvlLbl val="0"/>
      </c:catAx>
      <c:valAx>
        <c:axId val="782070063"/>
        <c:scaling>
          <c:orientation val="minMax"/>
          <c:max val="0.15000000000000002"/>
        </c:scaling>
        <c:delete val="0"/>
        <c:axPos val="l"/>
        <c:majorGridlines>
          <c:spPr>
            <a:ln w="9525" cap="flat" cmpd="sng" algn="ctr">
              <a:solidFill>
                <a:schemeClr val="tx1">
                  <a:lumMod val="15000"/>
                  <a:lumOff val="85000"/>
                </a:schemeClr>
              </a:solidFill>
              <a:round/>
            </a:ln>
            <a:effectLst/>
          </c:spPr>
        </c:majorGridlines>
        <c:numFmt formatCode="0.0%"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chemeClr val="tx1"/>
                </a:solidFill>
                <a:latin typeface="Krub" panose="00000500000000000000" pitchFamily="2" charset="-34"/>
                <a:ea typeface="+mn-ea"/>
                <a:cs typeface="Krub" panose="00000500000000000000" pitchFamily="2" charset="-34"/>
              </a:defRPr>
            </a:pPr>
            <a:endParaRPr lang="en-US"/>
          </a:p>
        </c:txPr>
        <c:crossAx val="782069647"/>
        <c:crosses val="autoZero"/>
        <c:crossBetween val="between"/>
      </c:valAx>
      <c:spPr>
        <a:noFill/>
        <a:ln>
          <a:noFill/>
        </a:ln>
        <a:effectLst/>
      </c:spPr>
    </c:plotArea>
    <c:legend>
      <c:legendPos val="b"/>
      <c:layout>
        <c:manualLayout>
          <c:xMode val="edge"/>
          <c:yMode val="edge"/>
          <c:x val="0"/>
          <c:y val="0.95515765794825547"/>
          <c:w val="1"/>
          <c:h val="4.4842342051744533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Krub" panose="00000500000000000000" pitchFamily="2" charset="-34"/>
              <a:ea typeface="+mn-ea"/>
              <a:cs typeface="Krub" panose="00000500000000000000" pitchFamily="2" charset="-34"/>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chemeClr val="tx1"/>
          </a:solidFill>
          <a:latin typeface="Krub" panose="00000500000000000000" pitchFamily="2" charset="-34"/>
          <a:cs typeface="Krub" panose="00000500000000000000" pitchFamily="2" charset="-34"/>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6.xml"/></Relationships>
</file>

<file path=xl/drawings/_rels/drawing6.xml.rels><?xml version="1.0" encoding="UTF-8" standalone="yes"?>
<Relationships xmlns="http://schemas.openxmlformats.org/package/2006/relationships"><Relationship Id="rId1" Type="http://schemas.openxmlformats.org/officeDocument/2006/relationships/chart" Target="../charts/chart7.xml"/></Relationships>
</file>

<file path=xl/drawings/_rels/drawing7.xml.rels><?xml version="1.0" encoding="UTF-8" standalone="yes"?>
<Relationships xmlns="http://schemas.openxmlformats.org/package/2006/relationships"><Relationship Id="rId1" Type="http://schemas.openxmlformats.org/officeDocument/2006/relationships/chart" Target="../charts/chart8.xml"/></Relationships>
</file>

<file path=xl/drawings/_rels/drawing8.xml.rels><?xml version="1.0" encoding="UTF-8" standalone="yes"?>
<Relationships xmlns="http://schemas.openxmlformats.org/package/2006/relationships"><Relationship Id="rId1" Type="http://schemas.openxmlformats.org/officeDocument/2006/relationships/chart" Target="../charts/chart9.xml"/></Relationships>
</file>

<file path=xl/drawings/_rels/drawing9.xml.rels><?xml version="1.0" encoding="UTF-8" standalone="yes"?>
<Relationships xmlns="http://schemas.openxmlformats.org/package/2006/relationships"><Relationship Id="rId1"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editAs="oneCell">
    <xdr:from>
      <xdr:col>5</xdr:col>
      <xdr:colOff>870857</xdr:colOff>
      <xdr:row>19</xdr:row>
      <xdr:rowOff>163285</xdr:rowOff>
    </xdr:from>
    <xdr:to>
      <xdr:col>14</xdr:col>
      <xdr:colOff>181655</xdr:colOff>
      <xdr:row>35</xdr:row>
      <xdr:rowOff>18368</xdr:rowOff>
    </xdr:to>
    <xdr:pic>
      <xdr:nvPicPr>
        <xdr:cNvPr id="2" name="Picture 1">
          <a:extLst>
            <a:ext uri="{FF2B5EF4-FFF2-40B4-BE49-F238E27FC236}">
              <a16:creationId xmlns:a16="http://schemas.microsoft.com/office/drawing/2014/main" id="{34B15548-7B7D-4A0E-8241-2194C0FE513D}"/>
            </a:ext>
          </a:extLst>
        </xdr:cNvPr>
        <xdr:cNvPicPr>
          <a:picLocks noChangeAspect="1"/>
        </xdr:cNvPicPr>
      </xdr:nvPicPr>
      <xdr:blipFill>
        <a:blip xmlns:r="http://schemas.openxmlformats.org/officeDocument/2006/relationships" r:embed="rId1"/>
        <a:stretch>
          <a:fillRect/>
        </a:stretch>
      </xdr:blipFill>
      <xdr:spPr>
        <a:xfrm>
          <a:off x="9320893" y="5592535"/>
          <a:ext cx="10495869" cy="4427083"/>
        </a:xfrm>
        <a:prstGeom prst="rect">
          <a:avLst/>
        </a:prstGeom>
        <a:solidFill>
          <a:schemeClr val="bg1"/>
        </a:solidFill>
      </xdr:spPr>
    </xdr:pic>
    <xdr:clientData/>
  </xdr:twoCellAnchor>
</xdr:wsDr>
</file>

<file path=xl/drawings/drawing10.xml><?xml version="1.0" encoding="utf-8"?>
<xdr:wsDr xmlns:xdr="http://schemas.openxmlformats.org/drawingml/2006/spreadsheetDrawing" xmlns:a="http://schemas.openxmlformats.org/drawingml/2006/main">
  <xdr:twoCellAnchor>
    <xdr:from>
      <xdr:col>6</xdr:col>
      <xdr:colOff>15969</xdr:colOff>
      <xdr:row>17</xdr:row>
      <xdr:rowOff>123543</xdr:rowOff>
    </xdr:from>
    <xdr:to>
      <xdr:col>17</xdr:col>
      <xdr:colOff>15969</xdr:colOff>
      <xdr:row>31</xdr:row>
      <xdr:rowOff>31934</xdr:rowOff>
    </xdr:to>
    <xdr:graphicFrame macro="">
      <xdr:nvGraphicFramePr>
        <xdr:cNvPr id="2" name="Chart 1">
          <a:extLst>
            <a:ext uri="{FF2B5EF4-FFF2-40B4-BE49-F238E27FC236}">
              <a16:creationId xmlns:a16="http://schemas.microsoft.com/office/drawing/2014/main" id="{17F598D1-68BB-4F09-AA42-359BF494F63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5</xdr:col>
      <xdr:colOff>130969</xdr:colOff>
      <xdr:row>10</xdr:row>
      <xdr:rowOff>166687</xdr:rowOff>
    </xdr:from>
    <xdr:to>
      <xdr:col>18</xdr:col>
      <xdr:colOff>749966</xdr:colOff>
      <xdr:row>24</xdr:row>
      <xdr:rowOff>242886</xdr:rowOff>
    </xdr:to>
    <xdr:graphicFrame macro="">
      <xdr:nvGraphicFramePr>
        <xdr:cNvPr id="2" name="Chart 1">
          <a:extLst>
            <a:ext uri="{FF2B5EF4-FFF2-40B4-BE49-F238E27FC236}">
              <a16:creationId xmlns:a16="http://schemas.microsoft.com/office/drawing/2014/main" id="{19434526-310D-42DE-8316-4D51AD7A950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571499</xdr:colOff>
      <xdr:row>11</xdr:row>
      <xdr:rowOff>181951</xdr:rowOff>
    </xdr:from>
    <xdr:to>
      <xdr:col>14</xdr:col>
      <xdr:colOff>205218</xdr:colOff>
      <xdr:row>11</xdr:row>
      <xdr:rowOff>266608</xdr:rowOff>
    </xdr:to>
    <xdr:sp macro="" textlink="">
      <xdr:nvSpPr>
        <xdr:cNvPr id="3" name="Rectangle 2">
          <a:extLst>
            <a:ext uri="{FF2B5EF4-FFF2-40B4-BE49-F238E27FC236}">
              <a16:creationId xmlns:a16="http://schemas.microsoft.com/office/drawing/2014/main" id="{BCF23E6B-FE43-44BD-8EB2-48CC98626FFB}"/>
            </a:ext>
          </a:extLst>
        </xdr:cNvPr>
        <xdr:cNvSpPr/>
      </xdr:nvSpPr>
      <xdr:spPr>
        <a:xfrm>
          <a:off x="14894718" y="3325201"/>
          <a:ext cx="360000" cy="84657"/>
        </a:xfrm>
        <a:prstGeom prst="rect">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sz="900">
            <a:solidFill>
              <a:schemeClr val="tx1"/>
            </a:solidFill>
            <a:latin typeface="Krub" panose="00000500000000000000" pitchFamily="2" charset="-34"/>
            <a:cs typeface="Krub" panose="00000500000000000000" pitchFamily="2" charset="-34"/>
          </a:endParaRPr>
        </a:p>
      </xdr:txBody>
    </xdr:sp>
    <xdr:clientData/>
  </xdr:twoCellAnchor>
  <xdr:twoCellAnchor>
    <xdr:from>
      <xdr:col>16</xdr:col>
      <xdr:colOff>830814</xdr:colOff>
      <xdr:row>11</xdr:row>
      <xdr:rowOff>96623</xdr:rowOff>
    </xdr:from>
    <xdr:to>
      <xdr:col>18</xdr:col>
      <xdr:colOff>622325</xdr:colOff>
      <xdr:row>12</xdr:row>
      <xdr:rowOff>48485</xdr:rowOff>
    </xdr:to>
    <xdr:sp macro="" textlink="">
      <xdr:nvSpPr>
        <xdr:cNvPr id="4" name="TextBox 7">
          <a:extLst>
            <a:ext uri="{FF2B5EF4-FFF2-40B4-BE49-F238E27FC236}">
              <a16:creationId xmlns:a16="http://schemas.microsoft.com/office/drawing/2014/main" id="{1A15471B-8738-4757-B680-B08C9236A1F2}"/>
            </a:ext>
          </a:extLst>
        </xdr:cNvPr>
        <xdr:cNvSpPr txBox="1"/>
      </xdr:nvSpPr>
      <xdr:spPr>
        <a:xfrm>
          <a:off x="16951877" y="3239873"/>
          <a:ext cx="1446479" cy="237612"/>
        </a:xfrm>
        <a:prstGeom prst="rect">
          <a:avLst/>
        </a:prstGeom>
        <a:noFill/>
      </xdr:spPr>
      <xdr:txBody>
        <a:bodyPr wrap="square" rtlCol="0" anchor="ctr">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GB" sz="900">
              <a:solidFill>
                <a:schemeClr val="tx1"/>
              </a:solidFill>
              <a:latin typeface="Krub" panose="00000500000000000000" pitchFamily="2" charset="-34"/>
              <a:cs typeface="Krub" panose="00000500000000000000" pitchFamily="2" charset="-34"/>
            </a:rPr>
            <a:t>Current year tax credit</a:t>
          </a:r>
        </a:p>
      </xdr:txBody>
    </xdr:sp>
    <xdr:clientData/>
  </xdr:twoCellAnchor>
  <xdr:twoCellAnchor>
    <xdr:from>
      <xdr:col>14</xdr:col>
      <xdr:colOff>148359</xdr:colOff>
      <xdr:row>11</xdr:row>
      <xdr:rowOff>102735</xdr:rowOff>
    </xdr:from>
    <xdr:to>
      <xdr:col>16</xdr:col>
      <xdr:colOff>830814</xdr:colOff>
      <xdr:row>12</xdr:row>
      <xdr:rowOff>59359</xdr:rowOff>
    </xdr:to>
    <xdr:sp macro="" textlink="">
      <xdr:nvSpPr>
        <xdr:cNvPr id="5" name="TextBox 8">
          <a:extLst>
            <a:ext uri="{FF2B5EF4-FFF2-40B4-BE49-F238E27FC236}">
              <a16:creationId xmlns:a16="http://schemas.microsoft.com/office/drawing/2014/main" id="{0C6D6408-7CB1-40ED-9C6C-F01FE89CEB8D}"/>
            </a:ext>
          </a:extLst>
        </xdr:cNvPr>
        <xdr:cNvSpPr txBox="1"/>
      </xdr:nvSpPr>
      <xdr:spPr>
        <a:xfrm>
          <a:off x="15197859" y="3245985"/>
          <a:ext cx="1754018" cy="242374"/>
        </a:xfrm>
        <a:prstGeom prst="rect">
          <a:avLst/>
        </a:prstGeom>
        <a:noFill/>
      </xdr:spPr>
      <xdr:txBody>
        <a:bodyPr wrap="square" rtlCol="0" anchor="ctr">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GB" sz="900">
              <a:solidFill>
                <a:schemeClr val="tx1"/>
              </a:solidFill>
              <a:latin typeface="Krub" panose="00000500000000000000" pitchFamily="2" charset="-34"/>
              <a:cs typeface="Krub" panose="00000500000000000000" pitchFamily="2" charset="-34"/>
            </a:rPr>
            <a:t>Current year tax charge</a:t>
          </a:r>
        </a:p>
      </xdr:txBody>
    </xdr:sp>
    <xdr:clientData/>
  </xdr:twoCellAnchor>
  <xdr:twoCellAnchor>
    <xdr:from>
      <xdr:col>16</xdr:col>
      <xdr:colOff>547688</xdr:colOff>
      <xdr:row>11</xdr:row>
      <xdr:rowOff>190500</xdr:rowOff>
    </xdr:from>
    <xdr:to>
      <xdr:col>17</xdr:col>
      <xdr:colOff>38532</xdr:colOff>
      <xdr:row>11</xdr:row>
      <xdr:rowOff>275157</xdr:rowOff>
    </xdr:to>
    <xdr:sp macro="" textlink="">
      <xdr:nvSpPr>
        <xdr:cNvPr id="6" name="Rectangle 5">
          <a:extLst>
            <a:ext uri="{FF2B5EF4-FFF2-40B4-BE49-F238E27FC236}">
              <a16:creationId xmlns:a16="http://schemas.microsoft.com/office/drawing/2014/main" id="{C2D55B0F-6CEA-43D7-99BC-4D1489060185}"/>
            </a:ext>
          </a:extLst>
        </xdr:cNvPr>
        <xdr:cNvSpPr/>
      </xdr:nvSpPr>
      <xdr:spPr>
        <a:xfrm>
          <a:off x="16668751" y="3333750"/>
          <a:ext cx="360000" cy="84657"/>
        </a:xfrm>
        <a:prstGeom prst="rect">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sz="9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5</xdr:col>
      <xdr:colOff>345281</xdr:colOff>
      <xdr:row>10</xdr:row>
      <xdr:rowOff>216693</xdr:rowOff>
    </xdr:from>
    <xdr:to>
      <xdr:col>18</xdr:col>
      <xdr:colOff>345280</xdr:colOff>
      <xdr:row>24</xdr:row>
      <xdr:rowOff>250031</xdr:rowOff>
    </xdr:to>
    <xdr:graphicFrame macro="">
      <xdr:nvGraphicFramePr>
        <xdr:cNvPr id="2" name="Chart 1">
          <a:extLst>
            <a:ext uri="{FF2B5EF4-FFF2-40B4-BE49-F238E27FC236}">
              <a16:creationId xmlns:a16="http://schemas.microsoft.com/office/drawing/2014/main" id="{9B5B6757-E9B2-4CBD-9C0B-E5E440CCB08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2</xdr:col>
      <xdr:colOff>3010270</xdr:colOff>
      <xdr:row>45</xdr:row>
      <xdr:rowOff>19417</xdr:rowOff>
    </xdr:from>
    <xdr:to>
      <xdr:col>9</xdr:col>
      <xdr:colOff>15051</xdr:colOff>
      <xdr:row>63</xdr:row>
      <xdr:rowOff>275917</xdr:rowOff>
    </xdr:to>
    <xdr:graphicFrame macro="">
      <xdr:nvGraphicFramePr>
        <xdr:cNvPr id="3" name="Chart 2">
          <a:extLst>
            <a:ext uri="{FF2B5EF4-FFF2-40B4-BE49-F238E27FC236}">
              <a16:creationId xmlns:a16="http://schemas.microsoft.com/office/drawing/2014/main" id="{FF9970F3-D017-4516-8C4B-D57C786A36C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45</xdr:row>
      <xdr:rowOff>9524</xdr:rowOff>
    </xdr:from>
    <xdr:to>
      <xdr:col>19</xdr:col>
      <xdr:colOff>779062</xdr:colOff>
      <xdr:row>63</xdr:row>
      <xdr:rowOff>266024</xdr:rowOff>
    </xdr:to>
    <xdr:graphicFrame macro="">
      <xdr:nvGraphicFramePr>
        <xdr:cNvPr id="2" name="Chart 1">
          <a:extLst>
            <a:ext uri="{FF2B5EF4-FFF2-40B4-BE49-F238E27FC236}">
              <a16:creationId xmlns:a16="http://schemas.microsoft.com/office/drawing/2014/main" id="{628AD41F-540B-4BC8-809F-D10CD2A02CF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4</xdr:col>
      <xdr:colOff>270441</xdr:colOff>
      <xdr:row>27</xdr:row>
      <xdr:rowOff>279966</xdr:rowOff>
    </xdr:from>
    <xdr:to>
      <xdr:col>19</xdr:col>
      <xdr:colOff>595098</xdr:colOff>
      <xdr:row>46</xdr:row>
      <xdr:rowOff>250716</xdr:rowOff>
    </xdr:to>
    <xdr:graphicFrame macro="">
      <xdr:nvGraphicFramePr>
        <xdr:cNvPr id="2" name="Chart 1">
          <a:extLst>
            <a:ext uri="{FF2B5EF4-FFF2-40B4-BE49-F238E27FC236}">
              <a16:creationId xmlns:a16="http://schemas.microsoft.com/office/drawing/2014/main" id="{B4C23910-C2EA-44DC-B5C6-507F72ED797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11</xdr:col>
      <xdr:colOff>323989</xdr:colOff>
      <xdr:row>12</xdr:row>
      <xdr:rowOff>247509</xdr:rowOff>
    </xdr:from>
    <xdr:to>
      <xdr:col>20</xdr:col>
      <xdr:colOff>11906</xdr:colOff>
      <xdr:row>30</xdr:row>
      <xdr:rowOff>0</xdr:rowOff>
    </xdr:to>
    <xdr:graphicFrame macro="">
      <xdr:nvGraphicFramePr>
        <xdr:cNvPr id="2" name="Chart 1">
          <a:extLst>
            <a:ext uri="{FF2B5EF4-FFF2-40B4-BE49-F238E27FC236}">
              <a16:creationId xmlns:a16="http://schemas.microsoft.com/office/drawing/2014/main" id="{4E59C037-8851-4C5C-9A18-C458BC26CF5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40479</xdr:colOff>
      <xdr:row>13</xdr:row>
      <xdr:rowOff>9523</xdr:rowOff>
    </xdr:from>
    <xdr:to>
      <xdr:col>11</xdr:col>
      <xdr:colOff>11906</xdr:colOff>
      <xdr:row>30</xdr:row>
      <xdr:rowOff>11905</xdr:rowOff>
    </xdr:to>
    <xdr:graphicFrame macro="">
      <xdr:nvGraphicFramePr>
        <xdr:cNvPr id="4" name="Chart 3">
          <a:extLst>
            <a:ext uri="{FF2B5EF4-FFF2-40B4-BE49-F238E27FC236}">
              <a16:creationId xmlns:a16="http://schemas.microsoft.com/office/drawing/2014/main" id="{0D7075E2-467F-4CE9-AA06-F34E2E7E9DA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5</xdr:col>
      <xdr:colOff>583405</xdr:colOff>
      <xdr:row>18</xdr:row>
      <xdr:rowOff>9525</xdr:rowOff>
    </xdr:from>
    <xdr:to>
      <xdr:col>17</xdr:col>
      <xdr:colOff>297655</xdr:colOff>
      <xdr:row>34</xdr:row>
      <xdr:rowOff>250031</xdr:rowOff>
    </xdr:to>
    <xdr:graphicFrame macro="">
      <xdr:nvGraphicFramePr>
        <xdr:cNvPr id="2" name="Chart 1">
          <a:extLst>
            <a:ext uri="{FF2B5EF4-FFF2-40B4-BE49-F238E27FC236}">
              <a16:creationId xmlns:a16="http://schemas.microsoft.com/office/drawing/2014/main" id="{F3F68133-1D65-43C4-9FAA-D925C2A823F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6</xdr:col>
      <xdr:colOff>40479</xdr:colOff>
      <xdr:row>16</xdr:row>
      <xdr:rowOff>33196</xdr:rowOff>
    </xdr:from>
    <xdr:to>
      <xdr:col>18</xdr:col>
      <xdr:colOff>90654</xdr:colOff>
      <xdr:row>39</xdr:row>
      <xdr:rowOff>19322</xdr:rowOff>
    </xdr:to>
    <xdr:graphicFrame macro="">
      <xdr:nvGraphicFramePr>
        <xdr:cNvPr id="2" name="Chart 1">
          <a:extLst>
            <a:ext uri="{FF2B5EF4-FFF2-40B4-BE49-F238E27FC236}">
              <a16:creationId xmlns:a16="http://schemas.microsoft.com/office/drawing/2014/main" id="{221A041A-9CB8-4747-BD70-8A3CC657351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5</xdr:col>
      <xdr:colOff>488157</xdr:colOff>
      <xdr:row>15</xdr:row>
      <xdr:rowOff>9524</xdr:rowOff>
    </xdr:from>
    <xdr:to>
      <xdr:col>17</xdr:col>
      <xdr:colOff>447844</xdr:colOff>
      <xdr:row>30</xdr:row>
      <xdr:rowOff>43274</xdr:rowOff>
    </xdr:to>
    <xdr:graphicFrame macro="">
      <xdr:nvGraphicFramePr>
        <xdr:cNvPr id="2" name="Chart 1">
          <a:extLst>
            <a:ext uri="{FF2B5EF4-FFF2-40B4-BE49-F238E27FC236}">
              <a16:creationId xmlns:a16="http://schemas.microsoft.com/office/drawing/2014/main" id="{63FD41C3-CEEB-4592-8BA1-EACA55033EA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4</xdr:col>
      <xdr:colOff>241526</xdr:colOff>
      <xdr:row>11</xdr:row>
      <xdr:rowOff>261938</xdr:rowOff>
    </xdr:from>
    <xdr:to>
      <xdr:col>18</xdr:col>
      <xdr:colOff>719477</xdr:colOff>
      <xdr:row>27</xdr:row>
      <xdr:rowOff>189938</xdr:rowOff>
    </xdr:to>
    <xdr:graphicFrame macro="">
      <xdr:nvGraphicFramePr>
        <xdr:cNvPr id="2" name="Chart 1">
          <a:extLst>
            <a:ext uri="{FF2B5EF4-FFF2-40B4-BE49-F238E27FC236}">
              <a16:creationId xmlns:a16="http://schemas.microsoft.com/office/drawing/2014/main" id="{EB7DF461-8257-4743-8C4F-DB0FCE2916A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5</xdr:col>
      <xdr:colOff>144706</xdr:colOff>
      <xdr:row>26</xdr:row>
      <xdr:rowOff>31026</xdr:rowOff>
    </xdr:from>
    <xdr:to>
      <xdr:col>21</xdr:col>
      <xdr:colOff>61232</xdr:colOff>
      <xdr:row>42</xdr:row>
      <xdr:rowOff>45925</xdr:rowOff>
    </xdr:to>
    <xdr:graphicFrame macro="">
      <xdr:nvGraphicFramePr>
        <xdr:cNvPr id="2" name="Chart 1">
          <a:extLst>
            <a:ext uri="{FF2B5EF4-FFF2-40B4-BE49-F238E27FC236}">
              <a16:creationId xmlns:a16="http://schemas.microsoft.com/office/drawing/2014/main" id="{ACAFFD39-C98E-4580-89FE-CE6572B2E23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13 - 2022">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ofwat.gov.uk/publication/2021-22-annual-performance-report-tables-excluding-tables-3a-3i-excel-template-march-2022/" TargetMode="External"/><Relationship Id="rId1" Type="http://schemas.openxmlformats.org/officeDocument/2006/relationships/hyperlink" Target="https://www.ofwat.gov.uk/wp-content/uploads/2021/11/RAG-4.10-%E2%80%93-Guideline-for-the-table-definitions-in-the-annual-performance-report.pdf"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B9AFF-DDBA-4E53-8AF4-B6775C7CDB88}">
  <dimension ref="A1:H30"/>
  <sheetViews>
    <sheetView zoomScale="90" zoomScaleNormal="90" workbookViewId="0">
      <selection activeCell="E21" sqref="E5:E21"/>
    </sheetView>
  </sheetViews>
  <sheetFormatPr defaultColWidth="42" defaultRowHeight="13.5"/>
  <cols>
    <col min="1" max="1" width="22.5" bestFit="1" customWidth="1"/>
    <col min="2" max="2" width="16.25" bestFit="1" customWidth="1"/>
    <col min="3" max="3" width="19.25" customWidth="1"/>
    <col min="4" max="4" width="15.375" style="59" customWidth="1"/>
    <col min="5" max="5" width="24.875" customWidth="1"/>
    <col min="6" max="6" width="11.875" bestFit="1" customWidth="1"/>
    <col min="7" max="7" width="18.625" customWidth="1"/>
    <col min="8" max="8" width="23.375" customWidth="1"/>
  </cols>
  <sheetData>
    <row r="1" spans="1:8" s="69" customFormat="1" ht="20.25">
      <c r="A1" s="75" t="s">
        <v>0</v>
      </c>
      <c r="D1" s="70"/>
    </row>
    <row r="2" spans="1:8" s="69" customFormat="1" ht="20.25">
      <c r="A2" s="75" t="s">
        <v>1</v>
      </c>
      <c r="D2" s="70"/>
    </row>
    <row r="4" spans="1:8" ht="40.5">
      <c r="A4" s="71" t="s">
        <v>2</v>
      </c>
      <c r="B4" s="72" t="s">
        <v>3</v>
      </c>
      <c r="C4" s="72" t="s">
        <v>4</v>
      </c>
      <c r="D4" s="72" t="s">
        <v>5</v>
      </c>
      <c r="E4" s="72" t="s">
        <v>6</v>
      </c>
      <c r="F4" s="72" t="s">
        <v>7</v>
      </c>
      <c r="G4" s="72" t="s">
        <v>8</v>
      </c>
      <c r="H4" s="72" t="s">
        <v>9</v>
      </c>
    </row>
    <row r="5" spans="1:8" ht="20.25">
      <c r="A5" s="73" t="s">
        <v>10</v>
      </c>
      <c r="B5" s="84">
        <f>'Regulatory Gearing'!O22</f>
        <v>0.73985114826565412</v>
      </c>
      <c r="C5" s="172">
        <f>'FFO to Net Debt'!O7</f>
        <v>6.790636243507514E-2</v>
      </c>
      <c r="D5" s="82">
        <f>AICR!O8</f>
        <v>1.3635305630594636</v>
      </c>
      <c r="E5" s="217">
        <f>RoRE!N19</f>
        <v>8.267945323728855E-3</v>
      </c>
      <c r="F5" s="172">
        <f>'Dividend Yield'!O7</f>
        <v>0</v>
      </c>
      <c r="G5" s="84">
        <f>Swaps!C31</f>
        <v>4.5964315138265655E-2</v>
      </c>
      <c r="H5" s="85" t="str">
        <f>'Credit Ratings'!N7</f>
        <v>Baa1/BBB+ Stable</v>
      </c>
    </row>
    <row r="6" spans="1:8" ht="20.25">
      <c r="A6" s="74" t="s">
        <v>11</v>
      </c>
      <c r="B6" s="86">
        <f>'Regulatory Gearing'!D22</f>
        <v>0.65420525886617997</v>
      </c>
      <c r="C6" s="173">
        <f>'FFO to Net Debt'!D7</f>
        <v>8.6307751509610398E-2</v>
      </c>
      <c r="D6" s="83">
        <f>AICR!D8</f>
        <v>1.36</v>
      </c>
      <c r="E6" s="218">
        <f>RoRE!C19</f>
        <v>3.6804368399457339E-2</v>
      </c>
      <c r="F6" s="173">
        <f>'Dividend Yield'!D7</f>
        <v>2.7400000000000001E-2</v>
      </c>
      <c r="G6" s="86">
        <f>Swaps!C20</f>
        <v>0.12653845835667427</v>
      </c>
      <c r="H6" s="87" t="str">
        <f>'Credit Ratings'!D7</f>
        <v>A3/A- Stable</v>
      </c>
    </row>
    <row r="7" spans="1:8" ht="20.25">
      <c r="A7" s="73" t="s">
        <v>12</v>
      </c>
      <c r="B7" s="84">
        <f>'Regulatory Gearing'!P22</f>
        <v>0.68366596414583991</v>
      </c>
      <c r="C7" s="172">
        <f>'FFO to Net Debt'!P7</f>
        <v>0.126576938629817</v>
      </c>
      <c r="D7" s="82">
        <f>AICR!P8</f>
        <v>2.63</v>
      </c>
      <c r="E7" s="217">
        <f>RoRE!O19</f>
        <v>6.5677465740814719E-2</v>
      </c>
      <c r="F7" s="172">
        <f>'Dividend Yield'!P7</f>
        <v>4.6600000000000003E-2</v>
      </c>
      <c r="G7" s="84">
        <f>Swaps!C32</f>
        <v>0</v>
      </c>
      <c r="H7" s="85" t="str">
        <f>'Credit Ratings'!O7</f>
        <v>Baa2 Positive</v>
      </c>
    </row>
    <row r="8" spans="1:8" ht="20.25">
      <c r="A8" s="74" t="s">
        <v>13</v>
      </c>
      <c r="B8" s="86">
        <f>'Regulatory Gearing'!E22</f>
        <v>0.57712216791985904</v>
      </c>
      <c r="C8" s="173">
        <f>'FFO to Net Debt'!E7</f>
        <v>7.8174619352513006E-2</v>
      </c>
      <c r="D8" s="83">
        <f>AICR!E8</f>
        <v>1.17</v>
      </c>
      <c r="E8" s="218">
        <f>RoRE!D19</f>
        <v>3.666235334449873E-2</v>
      </c>
      <c r="F8" s="173">
        <f>'Dividend Yield'!E7</f>
        <v>0</v>
      </c>
      <c r="G8" s="86">
        <f>Swaps!C21</f>
        <v>3.4235546586180769E-2</v>
      </c>
      <c r="H8" s="87" t="str">
        <f>'Credit Ratings'!E7</f>
        <v>A3/A- Stable</v>
      </c>
    </row>
    <row r="9" spans="1:8" ht="20.25">
      <c r="A9" s="73" t="s">
        <v>14</v>
      </c>
      <c r="B9" s="84">
        <f>'Regulatory Gearing'!F22</f>
        <v>0.39653849526481899</v>
      </c>
      <c r="C9" s="172">
        <f>'FFO to Net Debt'!F7</f>
        <v>0.14746938662686199</v>
      </c>
      <c r="D9" s="82">
        <f>AICR!F8</f>
        <v>0.68109067288269798</v>
      </c>
      <c r="E9" s="217">
        <f>RoRE!E19</f>
        <v>6.5621278883136791E-2</v>
      </c>
      <c r="F9" s="172">
        <f>'Dividend Yield'!F7</f>
        <v>0</v>
      </c>
      <c r="G9" s="84">
        <f>Swaps!C22</f>
        <v>0</v>
      </c>
      <c r="H9" s="85" t="str">
        <f>'Credit Ratings'!F7</f>
        <v>BBB+ Stable</v>
      </c>
    </row>
    <row r="10" spans="1:8" ht="20.25">
      <c r="A10" s="74" t="s">
        <v>15</v>
      </c>
      <c r="B10" s="86">
        <f>'Regulatory Gearing'!G22</f>
        <v>0.69718194651503396</v>
      </c>
      <c r="C10" s="173">
        <f>'FFO to Net Debt'!G7</f>
        <v>6.31525065144206E-2</v>
      </c>
      <c r="D10" s="83">
        <f>AICR!G8</f>
        <v>0.74</v>
      </c>
      <c r="E10" s="218">
        <f>RoRE!F19</f>
        <v>2.148877552344252E-2</v>
      </c>
      <c r="F10" s="173">
        <f>'Dividend Yield'!G7</f>
        <v>0.1318</v>
      </c>
      <c r="G10" s="86">
        <f>Swaps!C23</f>
        <v>1.7181418789661861E-2</v>
      </c>
      <c r="H10" s="87" t="str">
        <f>'Credit Ratings'!G7</f>
        <v>BBB+ Negative</v>
      </c>
    </row>
    <row r="11" spans="1:8" ht="20.25">
      <c r="A11" s="73" t="s">
        <v>16</v>
      </c>
      <c r="B11" s="84">
        <f>'Regulatory Gearing'!Q22</f>
        <v>0.72986212284369001</v>
      </c>
      <c r="C11" s="172">
        <f>'FFO to Net Debt'!Q7</f>
        <v>6.5937165504672102E-2</v>
      </c>
      <c r="D11" s="82">
        <f>AICR!Q8</f>
        <v>1.21</v>
      </c>
      <c r="E11" s="217">
        <f>RoRE!P19</f>
        <v>-1.1400030243917232E-2</v>
      </c>
      <c r="F11" s="172">
        <f>'Dividend Yield'!Q7</f>
        <v>9.9900000000000003E-2</v>
      </c>
      <c r="G11" s="84">
        <f>Swaps!C33</f>
        <v>0</v>
      </c>
      <c r="H11" s="85" t="str">
        <f>'Credit Ratings'!P7</f>
        <v>Baa1 Stable</v>
      </c>
    </row>
    <row r="12" spans="1:8" ht="20.25">
      <c r="A12" s="74" t="s">
        <v>17</v>
      </c>
      <c r="B12" s="86">
        <f>'Regulatory Gearing'!R22</f>
        <v>0.72358547101991211</v>
      </c>
      <c r="C12" s="173">
        <f>'FFO to Net Debt'!R7</f>
        <v>6.4380413484400406E-2</v>
      </c>
      <c r="D12" s="83">
        <f>AICR!R8</f>
        <v>0.19112133994934299</v>
      </c>
      <c r="E12" s="218">
        <f>RoRE!Q19</f>
        <v>2.0164614482727997E-2</v>
      </c>
      <c r="F12" s="173">
        <f>'Dividend Yield'!R7</f>
        <v>3.5400000000000001E-2</v>
      </c>
      <c r="G12" s="86">
        <f>Swaps!C34</f>
        <v>0</v>
      </c>
      <c r="H12" s="87" t="str">
        <f>'Credit Ratings'!Q7</f>
        <v>Baa2 Stable</v>
      </c>
    </row>
    <row r="13" spans="1:8" ht="20.25">
      <c r="A13" s="73" t="s">
        <v>18</v>
      </c>
      <c r="B13" s="84">
        <f>'Regulatory Gearing'!H22</f>
        <v>0.61882890246268596</v>
      </c>
      <c r="C13" s="172">
        <f>'FFO to Net Debt'!H7</f>
        <v>0.10781455200465</v>
      </c>
      <c r="D13" s="82">
        <f>AICR!H8</f>
        <v>1.9567448796302276</v>
      </c>
      <c r="E13" s="217">
        <f>RoRE!G19</f>
        <v>8.7613833683451992E-2</v>
      </c>
      <c r="F13" s="172">
        <f>'Dividend Yield'!H7</f>
        <v>3.78E-2</v>
      </c>
      <c r="G13" s="84">
        <f>Swaps!C24</f>
        <v>3.7251841078022713E-3</v>
      </c>
      <c r="H13" s="85" t="str">
        <f>'Credit Ratings'!H7</f>
        <v>Baa1/BBB+ Stable</v>
      </c>
    </row>
    <row r="14" spans="1:8" ht="20.25">
      <c r="A14" s="74" t="s">
        <v>19</v>
      </c>
      <c r="B14" s="86">
        <f>'Regulatory Gearing'!S22</f>
        <v>0.74835818552922684</v>
      </c>
      <c r="C14" s="173">
        <f>'FFO to Net Debt'!S7</f>
        <v>7.6823520027103701E-2</v>
      </c>
      <c r="D14" s="83">
        <f>AICR!S8</f>
        <v>1.87</v>
      </c>
      <c r="E14" s="218">
        <f>RoRE!R19</f>
        <v>2.7829665964139133E-2</v>
      </c>
      <c r="F14" s="173">
        <f>'Dividend Yield'!S7</f>
        <v>1.5699999999999999E-2</v>
      </c>
      <c r="G14" s="86">
        <f>Swaps!C35</f>
        <v>0</v>
      </c>
      <c r="H14" s="87" t="str">
        <f>'Credit Ratings'!R7</f>
        <v>Baa2/BBB Stable</v>
      </c>
    </row>
    <row r="15" spans="1:8" ht="20.25">
      <c r="A15" s="73" t="s">
        <v>20</v>
      </c>
      <c r="B15" s="84">
        <f>'Regulatory Gearing'!T22</f>
        <v>0.54067653489220502</v>
      </c>
      <c r="C15" s="172">
        <f>'FFO to Net Debt'!T7</f>
        <v>0.19146779112073201</v>
      </c>
      <c r="D15" s="82">
        <f>AICR!T8</f>
        <v>2.73</v>
      </c>
      <c r="E15" s="217">
        <f>RoRE!S19</f>
        <v>-4.5485185503243292E-4</v>
      </c>
      <c r="F15" s="172">
        <f>'Dividend Yield'!T7</f>
        <v>4.3799999999999999E-2</v>
      </c>
      <c r="G15" s="84">
        <f>Swaps!C36</f>
        <v>1.2456735089732982E-4</v>
      </c>
      <c r="H15" s="85" t="str">
        <f>'Credit Ratings'!S7</f>
        <v>Baa2 Stable</v>
      </c>
    </row>
    <row r="16" spans="1:8" ht="20.25">
      <c r="A16" s="74" t="s">
        <v>21</v>
      </c>
      <c r="B16" s="86">
        <f>'Regulatory Gearing'!I22</f>
        <v>0.63673031727784901</v>
      </c>
      <c r="C16" s="173">
        <f>'FFO to Net Debt'!I7</f>
        <v>0.109323058424026</v>
      </c>
      <c r="D16" s="83">
        <f>AICR!I8</f>
        <v>2.21</v>
      </c>
      <c r="E16" s="218">
        <f>RoRE!H19</f>
        <v>9.1498571986531108E-2</v>
      </c>
      <c r="F16" s="173">
        <f>'Dividend Yield'!I7</f>
        <v>6.6900000000000001E-2</v>
      </c>
      <c r="G16" s="86">
        <f>Swaps!C25</f>
        <v>-5.1962855680047692E-3</v>
      </c>
      <c r="H16" s="87" t="s">
        <v>22</v>
      </c>
    </row>
    <row r="17" spans="1:8" ht="20.25">
      <c r="A17" s="73" t="s">
        <v>23</v>
      </c>
      <c r="B17" s="84">
        <f>'Regulatory Gearing'!J22</f>
        <v>0.65510418478203003</v>
      </c>
      <c r="C17" s="172">
        <f>'FFO to Net Debt'!J7</f>
        <v>2.2098639354431501E-2</v>
      </c>
      <c r="D17" s="82">
        <f>AICR!J8</f>
        <v>-0.33</v>
      </c>
      <c r="E17" s="217">
        <f>RoRE!I19</f>
        <v>-2.8072265391632531E-2</v>
      </c>
      <c r="F17" s="172">
        <f>'Dividend Yield'!J7</f>
        <v>0</v>
      </c>
      <c r="G17" s="84">
        <f>Swaps!C26</f>
        <v>0.38034596942777338</v>
      </c>
      <c r="H17" s="85" t="str">
        <f>'Credit Ratings'!I7</f>
        <v>Baa3 Stable</v>
      </c>
    </row>
    <row r="18" spans="1:8" ht="20.25">
      <c r="A18" s="74" t="s">
        <v>24</v>
      </c>
      <c r="B18" s="86">
        <f>'Regulatory Gearing'!K22</f>
        <v>0.80649250677392004</v>
      </c>
      <c r="C18" s="173">
        <f>'FFO to Net Debt'!K7</f>
        <v>5.9316366022878098E-2</v>
      </c>
      <c r="D18" s="83">
        <f>AICR!K8</f>
        <v>1.28</v>
      </c>
      <c r="E18" s="218">
        <f>RoRE!J19</f>
        <v>4.8226639392315918E-2</v>
      </c>
      <c r="F18" s="173">
        <f>'Dividend Yield'!K7</f>
        <v>6.4999999999999997E-3</v>
      </c>
      <c r="G18" s="86">
        <f>Swaps!C27</f>
        <v>9.2682424104757938E-2</v>
      </c>
      <c r="H18" s="87" t="str">
        <f>'Credit Ratings'!J7</f>
        <v>Baa2 Stable</v>
      </c>
    </row>
    <row r="19" spans="1:8" ht="20.25">
      <c r="A19" s="73" t="s">
        <v>25</v>
      </c>
      <c r="B19" s="84">
        <f>'Regulatory Gearing'!L22</f>
        <v>0.64750541220290803</v>
      </c>
      <c r="C19" s="172">
        <f>'FFO to Net Debt'!L7</f>
        <v>0.10859045300914</v>
      </c>
      <c r="D19" s="82">
        <f>AICR!L8</f>
        <v>2.4227103665371099</v>
      </c>
      <c r="E19" s="217">
        <f>RoRE!K19</f>
        <v>7.8325837941292623E-2</v>
      </c>
      <c r="F19" s="172">
        <f>'Dividend Yield'!L7</f>
        <v>7.6799999999999993E-2</v>
      </c>
      <c r="G19" s="84">
        <f>Swaps!C28</f>
        <v>-4.2605828074745713E-3</v>
      </c>
      <c r="H19" s="85" t="str">
        <f>'Credit Ratings'!K7</f>
        <v>BBB+ Stable</v>
      </c>
    </row>
    <row r="20" spans="1:8" ht="20.25">
      <c r="A20" s="74" t="s">
        <v>26</v>
      </c>
      <c r="B20" s="86">
        <f>'Regulatory Gearing'!M22</f>
        <v>0.66915810347636595</v>
      </c>
      <c r="C20" s="173">
        <f>'FFO to Net Debt'!M7</f>
        <v>7.9043325097586797E-2</v>
      </c>
      <c r="D20" s="83">
        <f>AICR!M8</f>
        <v>1.54</v>
      </c>
      <c r="E20" s="218">
        <f>RoRE!L19</f>
        <v>8.2618419117446343E-2</v>
      </c>
      <c r="F20" s="173">
        <f>'Dividend Yield'!M7</f>
        <v>5.3100000000000001E-2</v>
      </c>
      <c r="G20" s="86">
        <f>Swaps!C29</f>
        <v>0</v>
      </c>
      <c r="H20" s="87" t="str">
        <f>'Credit Ratings'!L7</f>
        <v>BBB Stable</v>
      </c>
    </row>
    <row r="21" spans="1:8" ht="20.25">
      <c r="A21" s="73" t="s">
        <v>27</v>
      </c>
      <c r="B21" s="84">
        <f>'Regulatory Gearing'!N22</f>
        <v>0.72487300428497503</v>
      </c>
      <c r="C21" s="172">
        <f>'FFO to Net Debt'!N7</f>
        <v>7.9230139394090807E-2</v>
      </c>
      <c r="D21" s="82">
        <f>AICR!N8</f>
        <v>1.96</v>
      </c>
      <c r="E21" s="217">
        <f>RoRE!M19</f>
        <v>1.1380506067771575E-2</v>
      </c>
      <c r="F21" s="172">
        <f>'Dividend Yield'!N7</f>
        <v>2.47E-2</v>
      </c>
      <c r="G21" s="84">
        <f>Swaps!C30</f>
        <v>0.3201021236646005</v>
      </c>
      <c r="H21" s="85" t="str">
        <f>'Credit Ratings'!M7</f>
        <v>A- Stable</v>
      </c>
    </row>
    <row r="24" spans="1:8">
      <c r="A24" s="219" t="s">
        <v>28</v>
      </c>
      <c r="B24" s="219"/>
      <c r="C24" s="219"/>
      <c r="D24" s="219"/>
      <c r="E24" s="219"/>
      <c r="F24" s="219"/>
      <c r="G24" s="219"/>
      <c r="H24" s="219"/>
    </row>
    <row r="25" spans="1:8">
      <c r="A25" s="219"/>
      <c r="B25" s="219"/>
      <c r="C25" s="219"/>
      <c r="D25" s="219"/>
      <c r="E25" s="219"/>
      <c r="F25" s="219"/>
      <c r="G25" s="219"/>
      <c r="H25" s="219"/>
    </row>
    <row r="28" spans="1:8">
      <c r="A28" t="s">
        <v>29</v>
      </c>
    </row>
    <row r="29" spans="1:8">
      <c r="A29" s="216" t="s">
        <v>30</v>
      </c>
    </row>
    <row r="30" spans="1:8">
      <c r="A30" s="216" t="s">
        <v>31</v>
      </c>
    </row>
  </sheetData>
  <mergeCells count="1">
    <mergeCell ref="A24:H25"/>
  </mergeCells>
  <hyperlinks>
    <hyperlink ref="A29" r:id="rId1" display="https://www.ofwat.gov.uk/wp-content/uploads/2021/11/RAG-4.10-%E2%80%93-Guideline-for-the-table-definitions-in-the-annual-performance-report.pdf" xr:uid="{1662620B-E368-48E1-9939-2392CF73E4E6}"/>
    <hyperlink ref="A30" r:id="rId2" display="https://www.ofwat.gov.uk/publication/2021-22-annual-performance-report-tables-excluding-tables-3a-3i-excel-template-march-2022/" xr:uid="{D716BFC1-E73C-430D-BFD3-81A8767C4257}"/>
  </hyperlinks>
  <pageMargins left="0.7" right="0.7" top="0.75" bottom="0.75" header="0.3" footer="0.3"/>
  <pageSetup paperSize="9" orientation="portrait"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410FDE-A8AD-47D4-8E28-8AF5A0F7D027}">
  <dimension ref="A1:V83"/>
  <sheetViews>
    <sheetView topLeftCell="A13" zoomScale="80" zoomScaleNormal="80" workbookViewId="0">
      <selection activeCell="C25" sqref="C25"/>
    </sheetView>
  </sheetViews>
  <sheetFormatPr defaultColWidth="31.375" defaultRowHeight="22.15"/>
  <cols>
    <col min="1" max="1" width="12.25" style="19" customWidth="1"/>
    <col min="2" max="2" width="12.875" style="9" bestFit="1" customWidth="1"/>
    <col min="3" max="3" width="46.5" style="24" bestFit="1" customWidth="1"/>
    <col min="4" max="4" width="10.375" style="19" bestFit="1" customWidth="1"/>
    <col min="5" max="5" width="11.125" style="19" bestFit="1" customWidth="1"/>
    <col min="6" max="6" width="9.125" style="19" bestFit="1" customWidth="1"/>
    <col min="7" max="7" width="13.875" style="19" bestFit="1" customWidth="1"/>
    <col min="8" max="8" width="13" style="19" bestFit="1" customWidth="1"/>
    <col min="9" max="9" width="11.75" style="19" bestFit="1" customWidth="1"/>
    <col min="10" max="10" width="9.75" style="19" bestFit="1" customWidth="1"/>
    <col min="11" max="11" width="10.25" style="19" bestFit="1" customWidth="1"/>
    <col min="12" max="12" width="14.875" style="19" bestFit="1" customWidth="1"/>
    <col min="13" max="13" width="9.75" style="19" bestFit="1" customWidth="1"/>
    <col min="14" max="14" width="10.625" style="19" bestFit="1" customWidth="1"/>
    <col min="15" max="16" width="9.75" style="19" bestFit="1" customWidth="1"/>
    <col min="17" max="17" width="12" style="19" bestFit="1" customWidth="1"/>
    <col min="18" max="18" width="10.875" style="19" bestFit="1" customWidth="1"/>
    <col min="19" max="19" width="11.125" style="19" bestFit="1" customWidth="1"/>
    <col min="20" max="20" width="12.625" style="19" bestFit="1" customWidth="1"/>
    <col min="21" max="21" width="10.625" style="19" customWidth="1"/>
    <col min="22" max="22" width="10.25" style="19" customWidth="1"/>
    <col min="23" max="16384" width="31.375" style="19"/>
  </cols>
  <sheetData>
    <row r="1" spans="1:20">
      <c r="A1" s="90" t="s">
        <v>0</v>
      </c>
    </row>
    <row r="3" spans="1:20">
      <c r="A3" s="224">
        <v>44651</v>
      </c>
      <c r="B3" s="224"/>
      <c r="C3" s="224"/>
      <c r="D3" s="108" t="s">
        <v>11</v>
      </c>
      <c r="E3" s="108" t="s">
        <v>13</v>
      </c>
      <c r="F3" s="108" t="s">
        <v>14</v>
      </c>
      <c r="G3" s="108" t="s">
        <v>15</v>
      </c>
      <c r="H3" s="108" t="s">
        <v>18</v>
      </c>
      <c r="I3" s="108" t="s">
        <v>21</v>
      </c>
      <c r="J3" s="108" t="s">
        <v>23</v>
      </c>
      <c r="K3" s="108" t="s">
        <v>24</v>
      </c>
      <c r="L3" s="108" t="s">
        <v>25</v>
      </c>
      <c r="M3" s="108" t="s">
        <v>26</v>
      </c>
      <c r="N3" s="108" t="s">
        <v>27</v>
      </c>
      <c r="O3" s="108" t="s">
        <v>10</v>
      </c>
      <c r="P3" s="108" t="s">
        <v>12</v>
      </c>
      <c r="Q3" s="108" t="s">
        <v>16</v>
      </c>
      <c r="R3" s="108" t="s">
        <v>17</v>
      </c>
      <c r="S3" s="108" t="s">
        <v>19</v>
      </c>
      <c r="T3" s="108" t="s">
        <v>20</v>
      </c>
    </row>
    <row r="4" spans="1:20">
      <c r="A4" s="225" t="str">
        <f>A64</f>
        <v>Revenue Imbalance, %</v>
      </c>
      <c r="B4" s="225"/>
      <c r="C4" s="225"/>
      <c r="D4" s="23"/>
      <c r="E4" s="23"/>
      <c r="F4" s="23"/>
      <c r="G4" s="23"/>
      <c r="H4" s="23"/>
      <c r="I4" s="23"/>
      <c r="J4" s="23"/>
      <c r="K4" s="23"/>
      <c r="L4" s="23"/>
      <c r="M4" s="23"/>
      <c r="N4" s="23"/>
      <c r="O4" s="23"/>
      <c r="P4" s="23"/>
      <c r="Q4" s="23"/>
      <c r="R4" s="23"/>
      <c r="S4" s="23"/>
      <c r="T4" s="23"/>
    </row>
    <row r="5" spans="1:20">
      <c r="C5" s="120" t="str">
        <f t="shared" ref="C5:R9" si="0">C65</f>
        <v>Water Resources</v>
      </c>
      <c r="D5" s="47">
        <f t="shared" si="0"/>
        <v>9.1219236312729823E-5</v>
      </c>
      <c r="E5" s="47">
        <f t="shared" si="0"/>
        <v>-0.16665814108138524</v>
      </c>
      <c r="F5" s="47">
        <f t="shared" si="0"/>
        <v>1.0309278350515432E-2</v>
      </c>
      <c r="G5" s="47">
        <f t="shared" si="0"/>
        <v>-0.10172479220477164</v>
      </c>
      <c r="H5" s="47">
        <f t="shared" si="0"/>
        <v>-2.084731252458398E-2</v>
      </c>
      <c r="I5" s="47">
        <f t="shared" si="0"/>
        <v>-5.7831325301204807E-2</v>
      </c>
      <c r="J5" s="47">
        <f t="shared" si="0"/>
        <v>-1.3302446386578008E-2</v>
      </c>
      <c r="K5" s="47">
        <f t="shared" si="0"/>
        <v>2.6773424119198374E-2</v>
      </c>
      <c r="L5" s="47">
        <f t="shared" si="0"/>
        <v>-4.8294770350881699E-2</v>
      </c>
      <c r="M5" s="47">
        <f t="shared" si="0"/>
        <v>1.3963755839622055E-2</v>
      </c>
      <c r="N5" s="47">
        <f t="shared" si="0"/>
        <v>-2.8344654567861387E-2</v>
      </c>
      <c r="O5" s="47">
        <f t="shared" si="0"/>
        <v>-7.1511844226714624E-2</v>
      </c>
      <c r="P5" s="47">
        <f t="shared" si="0"/>
        <v>2.2092715231787973E-2</v>
      </c>
      <c r="Q5" s="47">
        <f t="shared" si="0"/>
        <v>6.2797012898845725E-3</v>
      </c>
      <c r="R5" s="47">
        <f t="shared" si="0"/>
        <v>0.121959266393163</v>
      </c>
      <c r="S5" s="47">
        <f t="shared" ref="S5:T7" si="1">S65</f>
        <v>1.051015021356246E-2</v>
      </c>
      <c r="T5" s="47">
        <f t="shared" si="1"/>
        <v>-2.6877390779142443E-2</v>
      </c>
    </row>
    <row r="6" spans="1:20">
      <c r="C6" s="120" t="str">
        <f t="shared" si="0"/>
        <v>Water Network+</v>
      </c>
      <c r="D6" s="47">
        <f t="shared" ref="D6:R6" si="2">D66</f>
        <v>-1.9656528958776946E-2</v>
      </c>
      <c r="E6" s="47">
        <f t="shared" si="2"/>
        <v>5.1138920083545559E-3</v>
      </c>
      <c r="F6" s="47">
        <f t="shared" si="2"/>
        <v>3.0665838369006552E-2</v>
      </c>
      <c r="G6" s="47">
        <f t="shared" si="2"/>
        <v>9.9240688377536922E-3</v>
      </c>
      <c r="H6" s="47">
        <f t="shared" si="2"/>
        <v>-1.9516028831687762E-2</v>
      </c>
      <c r="I6" s="47">
        <f t="shared" si="2"/>
        <v>-4.8599257843845736E-2</v>
      </c>
      <c r="J6" s="47">
        <f t="shared" si="2"/>
        <v>2.4384051455108961E-2</v>
      </c>
      <c r="K6" s="47">
        <f t="shared" si="2"/>
        <v>3.4379505008930826E-2</v>
      </c>
      <c r="L6" s="47">
        <f t="shared" si="2"/>
        <v>-2.9143295818702449E-2</v>
      </c>
      <c r="M6" s="47">
        <f t="shared" si="2"/>
        <v>1.185968926971331E-2</v>
      </c>
      <c r="N6" s="47">
        <f t="shared" si="2"/>
        <v>-3.8315930341075173E-2</v>
      </c>
      <c r="O6" s="47">
        <f t="shared" si="2"/>
        <v>-1.945403200502048E-2</v>
      </c>
      <c r="P6" s="47">
        <f t="shared" si="2"/>
        <v>-9.403120523953564E-4</v>
      </c>
      <c r="Q6" s="47">
        <f t="shared" si="2"/>
        <v>-2.3721718329512441E-2</v>
      </c>
      <c r="R6" s="47">
        <f t="shared" si="2"/>
        <v>0.14045015352293982</v>
      </c>
      <c r="S6" s="47">
        <f t="shared" si="1"/>
        <v>2.3236309587598557E-2</v>
      </c>
      <c r="T6" s="47">
        <f t="shared" si="1"/>
        <v>-1.6393442622950734E-2</v>
      </c>
    </row>
    <row r="7" spans="1:20">
      <c r="C7" s="120" t="str">
        <f t="shared" si="0"/>
        <v xml:space="preserve">Wholesale Water </v>
      </c>
      <c r="D7" s="47">
        <f t="shared" si="0"/>
        <v>-1.7506574399961988E-2</v>
      </c>
      <c r="E7" s="47">
        <f t="shared" si="0"/>
        <v>-1.6379119982334649E-2</v>
      </c>
      <c r="F7" s="47">
        <f t="shared" si="0"/>
        <v>2.7549263439831592E-2</v>
      </c>
      <c r="G7" s="47">
        <f t="shared" si="0"/>
        <v>-1.2327908207951878E-2</v>
      </c>
      <c r="H7" s="47">
        <f t="shared" si="0"/>
        <v>-1.9668554568674113E-2</v>
      </c>
      <c r="I7" s="47">
        <f t="shared" si="0"/>
        <v>-4.9348416768847846E-2</v>
      </c>
      <c r="J7" s="47">
        <f t="shared" si="0"/>
        <v>1.9448492063856859E-2</v>
      </c>
      <c r="K7" s="47">
        <f t="shared" si="0"/>
        <v>3.3651903480080646E-2</v>
      </c>
      <c r="L7" s="47">
        <f t="shared" si="0"/>
        <v>-3.1932068917923391E-2</v>
      </c>
      <c r="M7" s="47">
        <f t="shared" si="0"/>
        <v>1.2093825693524221E-2</v>
      </c>
      <c r="N7" s="47">
        <f t="shared" si="0"/>
        <v>-3.6856503570983766E-2</v>
      </c>
      <c r="O7" s="47">
        <f t="shared" si="0"/>
        <v>-2.6882386462178907E-2</v>
      </c>
      <c r="P7" s="47">
        <f t="shared" si="0"/>
        <v>2.9999818732210476E-3</v>
      </c>
      <c r="Q7" s="47">
        <f t="shared" si="0"/>
        <v>-1.8810258120085438E-2</v>
      </c>
      <c r="R7" s="47">
        <f t="shared" si="0"/>
        <v>0.13873707085328402</v>
      </c>
      <c r="S7" s="47">
        <f t="shared" si="1"/>
        <v>2.2110100315130474E-2</v>
      </c>
      <c r="T7" s="47">
        <f t="shared" si="1"/>
        <v>-1.7239139261063675E-2</v>
      </c>
    </row>
    <row r="8" spans="1:20">
      <c r="C8" s="120" t="str">
        <f t="shared" si="0"/>
        <v>Wastewater Network+</v>
      </c>
      <c r="D8" s="47">
        <f t="shared" ref="D8:N8" si="3">D68</f>
        <v>4.822148604198967E-3</v>
      </c>
      <c r="E8" s="47">
        <f t="shared" si="3"/>
        <v>1.1379629559942497E-2</v>
      </c>
      <c r="F8" s="47">
        <f t="shared" si="3"/>
        <v>6.355620867009551E-2</v>
      </c>
      <c r="G8" s="47">
        <f t="shared" si="3"/>
        <v>-5.5692312314761794E-3</v>
      </c>
      <c r="H8" s="47">
        <f t="shared" si="3"/>
        <v>-5.6326328068988718E-3</v>
      </c>
      <c r="I8" s="47">
        <f t="shared" si="3"/>
        <v>-7.1903772151687417E-2</v>
      </c>
      <c r="J8" s="47">
        <f t="shared" si="3"/>
        <v>-8.6738366430959054E-3</v>
      </c>
      <c r="K8" s="47">
        <f t="shared" si="3"/>
        <v>2.6304635916237089E-2</v>
      </c>
      <c r="L8" s="47">
        <f t="shared" si="3"/>
        <v>-3.4051225508612289E-2</v>
      </c>
      <c r="M8" s="47">
        <f t="shared" si="3"/>
        <v>1.9253183045397971E-3</v>
      </c>
      <c r="N8" s="47">
        <f t="shared" si="3"/>
        <v>-6.6919704156785205E-3</v>
      </c>
      <c r="O8" s="227" t="s">
        <v>218</v>
      </c>
      <c r="P8" s="227"/>
      <c r="Q8" s="227"/>
      <c r="R8" s="227"/>
      <c r="S8" s="227"/>
      <c r="T8" s="227"/>
    </row>
    <row r="9" spans="1:20">
      <c r="C9" s="120" t="str">
        <f t="shared" si="0"/>
        <v>Bioresources</v>
      </c>
      <c r="D9" s="47">
        <f t="shared" si="0"/>
        <v>1.695362624868188E-3</v>
      </c>
      <c r="E9" s="47">
        <f t="shared" si="0"/>
        <v>5.1220692622069262E-2</v>
      </c>
      <c r="F9" s="47">
        <f t="shared" si="0"/>
        <v>2.8186274509803801E-2</v>
      </c>
      <c r="G9" s="47">
        <f t="shared" si="0"/>
        <v>0.10573703737218353</v>
      </c>
      <c r="H9" s="47">
        <f t="shared" si="0"/>
        <v>4.9781083188387455E-3</v>
      </c>
      <c r="I9" s="47">
        <f t="shared" si="0"/>
        <v>-8.7532415719130258E-2</v>
      </c>
      <c r="J9" s="47">
        <f t="shared" si="0"/>
        <v>-5.8938575939696237E-2</v>
      </c>
      <c r="K9" s="47">
        <f t="shared" si="0"/>
        <v>2.3062665696924139E-2</v>
      </c>
      <c r="L9" s="47">
        <f t="shared" si="0"/>
        <v>-4.1157277568285411E-2</v>
      </c>
      <c r="M9" s="47">
        <f t="shared" si="0"/>
        <v>-5.6735767922469676E-2</v>
      </c>
      <c r="N9" s="47">
        <f t="shared" si="0"/>
        <v>-3.1025752030120427E-2</v>
      </c>
      <c r="O9" s="227"/>
      <c r="P9" s="227"/>
      <c r="Q9" s="227"/>
      <c r="R9" s="227"/>
      <c r="S9" s="227"/>
      <c r="T9" s="227"/>
    </row>
    <row r="10" spans="1:20">
      <c r="C10" s="182" t="str">
        <f t="shared" ref="C10:D11" si="4">C71</f>
        <v>Additional Price Control</v>
      </c>
      <c r="D10" s="47">
        <f t="shared" si="4"/>
        <v>0</v>
      </c>
      <c r="E10" s="47">
        <f t="shared" ref="E10:T10" si="5">E71</f>
        <v>0</v>
      </c>
      <c r="F10" s="47">
        <f t="shared" si="5"/>
        <v>0</v>
      </c>
      <c r="G10" s="47">
        <f t="shared" si="5"/>
        <v>0</v>
      </c>
      <c r="H10" s="47">
        <f t="shared" si="5"/>
        <v>0</v>
      </c>
      <c r="I10" s="47">
        <f t="shared" si="5"/>
        <v>0</v>
      </c>
      <c r="J10" s="47">
        <f t="shared" si="5"/>
        <v>0</v>
      </c>
      <c r="K10" s="47">
        <f t="shared" si="5"/>
        <v>2.0524302640171684E-2</v>
      </c>
      <c r="L10" s="47">
        <f t="shared" si="5"/>
        <v>0</v>
      </c>
      <c r="M10" s="47">
        <f t="shared" si="5"/>
        <v>0</v>
      </c>
      <c r="N10" s="47">
        <f t="shared" si="5"/>
        <v>0</v>
      </c>
      <c r="O10" s="47">
        <f t="shared" si="5"/>
        <v>0</v>
      </c>
      <c r="P10" s="47">
        <f t="shared" si="5"/>
        <v>0</v>
      </c>
      <c r="Q10" s="47">
        <f t="shared" si="5"/>
        <v>0</v>
      </c>
      <c r="R10" s="47">
        <f t="shared" si="5"/>
        <v>0</v>
      </c>
      <c r="S10" s="47">
        <f t="shared" si="5"/>
        <v>0</v>
      </c>
      <c r="T10" s="47">
        <f t="shared" si="5"/>
        <v>0</v>
      </c>
    </row>
    <row r="11" spans="1:20">
      <c r="C11" s="120" t="str">
        <f>C72</f>
        <v>Revenue imbalance</v>
      </c>
      <c r="D11" s="47">
        <f t="shared" si="4"/>
        <v>-4.8273298048766393E-3</v>
      </c>
      <c r="E11" s="47">
        <f t="shared" ref="E11:T11" si="6">E72</f>
        <v>1.7680783674341081E-3</v>
      </c>
      <c r="F11" s="47">
        <f t="shared" si="6"/>
        <v>3.1579808557637201E-2</v>
      </c>
      <c r="G11" s="47">
        <f t="shared" si="6"/>
        <v>-6.0356877804202949E-3</v>
      </c>
      <c r="H11" s="47">
        <f t="shared" si="6"/>
        <v>-1.1824665973762678E-2</v>
      </c>
      <c r="I11" s="47">
        <f t="shared" si="6"/>
        <v>-6.1818082024220712E-2</v>
      </c>
      <c r="J11" s="47">
        <f t="shared" si="6"/>
        <v>-3.7335549017961794E-3</v>
      </c>
      <c r="K11" s="47">
        <f t="shared" si="6"/>
        <v>2.9410999443966357E-2</v>
      </c>
      <c r="L11" s="47">
        <f t="shared" si="6"/>
        <v>-3.3527279254625689E-2</v>
      </c>
      <c r="M11" s="47">
        <f t="shared" si="6"/>
        <v>1.8247181219022174E-3</v>
      </c>
      <c r="N11" s="47">
        <f t="shared" si="6"/>
        <v>-2.1770689029033057E-2</v>
      </c>
      <c r="O11" s="47">
        <f t="shared" si="6"/>
        <v>-2.6882386462178907E-2</v>
      </c>
      <c r="P11" s="47">
        <f t="shared" si="6"/>
        <v>2.9999818732210468E-3</v>
      </c>
      <c r="Q11" s="47">
        <f t="shared" si="6"/>
        <v>-1.8507887039011319E-2</v>
      </c>
      <c r="R11" s="47">
        <f t="shared" si="6"/>
        <v>0.13873707085328402</v>
      </c>
      <c r="S11" s="47">
        <f t="shared" si="6"/>
        <v>2.2110100315130513E-2</v>
      </c>
      <c r="T11" s="47">
        <f t="shared" si="6"/>
        <v>-1.7239139261063744E-2</v>
      </c>
    </row>
    <row r="31" spans="1:22" s="9" customFormat="1">
      <c r="C31" s="18"/>
      <c r="D31" s="108" t="s">
        <v>11</v>
      </c>
      <c r="E31" s="108" t="s">
        <v>13</v>
      </c>
      <c r="F31" s="108" t="s">
        <v>14</v>
      </c>
      <c r="G31" s="108" t="s">
        <v>15</v>
      </c>
      <c r="H31" s="108" t="s">
        <v>18</v>
      </c>
      <c r="I31" s="108" t="s">
        <v>21</v>
      </c>
      <c r="J31" s="108" t="s">
        <v>23</v>
      </c>
      <c r="K31" s="108" t="s">
        <v>24</v>
      </c>
      <c r="L31" s="108" t="s">
        <v>25</v>
      </c>
      <c r="M31" s="108" t="s">
        <v>26</v>
      </c>
      <c r="N31" s="108" t="s">
        <v>27</v>
      </c>
      <c r="O31" s="108" t="s">
        <v>10</v>
      </c>
      <c r="P31" s="108" t="s">
        <v>12</v>
      </c>
      <c r="Q31" s="108" t="s">
        <v>16</v>
      </c>
      <c r="R31" s="108" t="s">
        <v>17</v>
      </c>
      <c r="S31" s="108" t="s">
        <v>19</v>
      </c>
      <c r="T31" s="108" t="s">
        <v>20</v>
      </c>
      <c r="V31" s="77" t="s">
        <v>122</v>
      </c>
    </row>
    <row r="32" spans="1:22">
      <c r="A32" s="228" t="s">
        <v>219</v>
      </c>
      <c r="B32" s="228"/>
      <c r="C32" s="228"/>
      <c r="D32" s="20"/>
      <c r="E32" s="20"/>
      <c r="F32" s="20"/>
      <c r="G32" s="20"/>
      <c r="H32" s="20"/>
      <c r="I32" s="20"/>
      <c r="J32" s="20"/>
      <c r="K32" s="20"/>
      <c r="L32" s="20"/>
      <c r="M32" s="20"/>
      <c r="N32" s="20"/>
      <c r="O32" s="20"/>
      <c r="P32" s="20"/>
      <c r="Q32" s="20"/>
      <c r="R32" s="20"/>
      <c r="S32" s="20"/>
      <c r="T32" s="20"/>
      <c r="V32" s="135"/>
    </row>
    <row r="33" spans="1:22">
      <c r="A33" s="229" t="s">
        <v>220</v>
      </c>
      <c r="B33" s="127" t="s">
        <v>221</v>
      </c>
      <c r="C33" s="128" t="s">
        <v>222</v>
      </c>
      <c r="D33" s="54">
        <v>54.808</v>
      </c>
      <c r="E33" s="54">
        <v>45.613999999999997</v>
      </c>
      <c r="F33" s="54">
        <v>3.1680000000000001</v>
      </c>
      <c r="G33" s="54">
        <v>90.001000000000005</v>
      </c>
      <c r="H33" s="54">
        <v>88.24</v>
      </c>
      <c r="I33" s="54">
        <v>21.071999999999999</v>
      </c>
      <c r="J33" s="54">
        <v>28.87</v>
      </c>
      <c r="K33" s="54">
        <v>92.620999999999995</v>
      </c>
      <c r="L33" s="54">
        <v>114.547707647221</v>
      </c>
      <c r="M33" s="54">
        <v>19.207000000000001</v>
      </c>
      <c r="N33" s="54">
        <v>70.093000000000004</v>
      </c>
      <c r="O33" s="54">
        <v>43.198</v>
      </c>
      <c r="P33" s="54">
        <v>18.457999999999998</v>
      </c>
      <c r="Q33" s="54">
        <v>5.8550000000000004</v>
      </c>
      <c r="R33" s="54">
        <v>5.2444137926046501</v>
      </c>
      <c r="S33" s="54">
        <v>20.617999999999999</v>
      </c>
      <c r="T33" s="54">
        <v>10.201000000000001</v>
      </c>
      <c r="U33" s="20"/>
      <c r="V33" s="135">
        <f t="shared" ref="V33:V38" si="7">SUM(D33:T33)</f>
        <v>731.81612143982568</v>
      </c>
    </row>
    <row r="34" spans="1:22">
      <c r="A34" s="229"/>
      <c r="B34" s="127" t="s">
        <v>223</v>
      </c>
      <c r="C34" s="128" t="s">
        <v>224</v>
      </c>
      <c r="D34" s="54">
        <v>457.47400000000005</v>
      </c>
      <c r="E34" s="54">
        <v>271.97499999999997</v>
      </c>
      <c r="F34" s="54">
        <v>17.164000000000001</v>
      </c>
      <c r="G34" s="54">
        <v>324.935</v>
      </c>
      <c r="H34" s="54">
        <v>681.05199999999991</v>
      </c>
      <c r="I34" s="54">
        <v>236.52099999999999</v>
      </c>
      <c r="J34" s="54">
        <v>184.44799999999998</v>
      </c>
      <c r="K34" s="54">
        <v>868.76199999999994</v>
      </c>
      <c r="L34" s="54">
        <v>659.81268076094409</v>
      </c>
      <c r="M34" s="54">
        <v>153.72399999999999</v>
      </c>
      <c r="N34" s="54">
        <v>412.76900000000001</v>
      </c>
      <c r="O34" s="54">
        <v>246.92400000000001</v>
      </c>
      <c r="P34" s="54">
        <v>91.544999999999987</v>
      </c>
      <c r="Q34" s="54">
        <v>30.813000000000002</v>
      </c>
      <c r="R34" s="54">
        <v>50.281724133441898</v>
      </c>
      <c r="S34" s="54">
        <v>209.63399999999999</v>
      </c>
      <c r="T34" s="54">
        <v>115.072</v>
      </c>
      <c r="U34" s="20"/>
      <c r="V34" s="135">
        <f t="shared" si="7"/>
        <v>5012.9064048943865</v>
      </c>
    </row>
    <row r="35" spans="1:22" s="21" customFormat="1">
      <c r="A35" s="229"/>
      <c r="B35" s="129" t="s">
        <v>225</v>
      </c>
      <c r="C35" s="130" t="s">
        <v>226</v>
      </c>
      <c r="D35" s="55">
        <f>D33+D34</f>
        <v>512.28200000000004</v>
      </c>
      <c r="E35" s="55">
        <f t="shared" ref="E35:T35" si="8">E33+E34</f>
        <v>317.58899999999994</v>
      </c>
      <c r="F35" s="55">
        <f t="shared" si="8"/>
        <v>20.332000000000001</v>
      </c>
      <c r="G35" s="55">
        <f t="shared" si="8"/>
        <v>414.93600000000004</v>
      </c>
      <c r="H35" s="55">
        <f t="shared" si="8"/>
        <v>769.29199999999992</v>
      </c>
      <c r="I35" s="55">
        <f t="shared" si="8"/>
        <v>257.59299999999996</v>
      </c>
      <c r="J35" s="55">
        <f t="shared" si="8"/>
        <v>213.31799999999998</v>
      </c>
      <c r="K35" s="55">
        <f t="shared" si="8"/>
        <v>961.38299999999992</v>
      </c>
      <c r="L35" s="55">
        <f t="shared" si="8"/>
        <v>774.36038840816514</v>
      </c>
      <c r="M35" s="55">
        <f t="shared" si="8"/>
        <v>172.93099999999998</v>
      </c>
      <c r="N35" s="55">
        <f t="shared" si="8"/>
        <v>482.86200000000002</v>
      </c>
      <c r="O35" s="55">
        <f t="shared" si="8"/>
        <v>290.12200000000001</v>
      </c>
      <c r="P35" s="55">
        <f t="shared" si="8"/>
        <v>110.00299999999999</v>
      </c>
      <c r="Q35" s="55">
        <f t="shared" si="8"/>
        <v>36.668000000000006</v>
      </c>
      <c r="R35" s="55">
        <f t="shared" si="8"/>
        <v>55.526137926046545</v>
      </c>
      <c r="S35" s="55">
        <f t="shared" si="8"/>
        <v>230.25199999999998</v>
      </c>
      <c r="T35" s="55">
        <f t="shared" si="8"/>
        <v>125.273</v>
      </c>
      <c r="U35" s="52"/>
      <c r="V35" s="135">
        <f t="shared" si="7"/>
        <v>5744.7225263342107</v>
      </c>
    </row>
    <row r="36" spans="1:22">
      <c r="A36" s="229"/>
      <c r="B36" s="127" t="s">
        <v>227</v>
      </c>
      <c r="C36" s="128" t="s">
        <v>228</v>
      </c>
      <c r="D36" s="54">
        <v>592.09400000000005</v>
      </c>
      <c r="E36" s="54">
        <v>394.07099999999997</v>
      </c>
      <c r="F36" s="54">
        <v>2.5490000000000004</v>
      </c>
      <c r="G36" s="54">
        <v>234.274</v>
      </c>
      <c r="H36" s="54">
        <v>733.60799999999995</v>
      </c>
      <c r="I36" s="54">
        <v>256.82600000000002</v>
      </c>
      <c r="J36" s="54">
        <v>476.43700000000001</v>
      </c>
      <c r="K36" s="54">
        <v>833.93600000000004</v>
      </c>
      <c r="L36" s="54">
        <v>850.06660336418713</v>
      </c>
      <c r="M36" s="54">
        <v>270.60200000000003</v>
      </c>
      <c r="N36" s="54">
        <v>516.13499999999999</v>
      </c>
      <c r="O36" s="54">
        <v>0</v>
      </c>
      <c r="P36" s="54">
        <v>0</v>
      </c>
      <c r="Q36" s="54">
        <v>0</v>
      </c>
      <c r="R36" s="54">
        <v>0</v>
      </c>
      <c r="S36" s="54">
        <v>0</v>
      </c>
      <c r="T36" s="54">
        <v>0</v>
      </c>
      <c r="U36" s="20"/>
      <c r="V36" s="135">
        <f t="shared" si="7"/>
        <v>5160.5986033641866</v>
      </c>
    </row>
    <row r="37" spans="1:22">
      <c r="A37" s="229"/>
      <c r="B37" s="166" t="s">
        <v>229</v>
      </c>
      <c r="C37" s="128" t="s">
        <v>230</v>
      </c>
      <c r="D37" s="54">
        <v>98.337000000000003</v>
      </c>
      <c r="E37" s="54">
        <v>35.286999999999999</v>
      </c>
      <c r="F37" s="54">
        <v>0.79300000000000004</v>
      </c>
      <c r="G37" s="54">
        <v>19.765000000000001</v>
      </c>
      <c r="H37" s="54">
        <v>82.95</v>
      </c>
      <c r="I37" s="54">
        <v>27.259</v>
      </c>
      <c r="J37" s="54">
        <v>51.978000000000002</v>
      </c>
      <c r="K37" s="54">
        <v>166.56</v>
      </c>
      <c r="L37" s="54">
        <v>104.56892527311599</v>
      </c>
      <c r="M37" s="54">
        <v>32.93</v>
      </c>
      <c r="N37" s="54">
        <v>78.591999999999999</v>
      </c>
      <c r="O37" s="54">
        <v>0</v>
      </c>
      <c r="P37" s="54">
        <v>0</v>
      </c>
      <c r="Q37" s="54">
        <v>0</v>
      </c>
      <c r="R37" s="54">
        <v>0</v>
      </c>
      <c r="S37" s="54">
        <v>0</v>
      </c>
      <c r="T37" s="54">
        <v>0</v>
      </c>
      <c r="U37" s="20"/>
      <c r="V37" s="135">
        <f t="shared" si="7"/>
        <v>699.01992527311597</v>
      </c>
    </row>
    <row r="38" spans="1:22">
      <c r="A38" s="229"/>
      <c r="B38" s="129" t="s">
        <v>225</v>
      </c>
      <c r="C38" s="130" t="s">
        <v>231</v>
      </c>
      <c r="D38" s="55">
        <f>D36+D37</f>
        <v>690.43100000000004</v>
      </c>
      <c r="E38" s="55">
        <f t="shared" ref="E38:T38" si="9">E36+E37</f>
        <v>429.35799999999995</v>
      </c>
      <c r="F38" s="55">
        <f t="shared" si="9"/>
        <v>3.3420000000000005</v>
      </c>
      <c r="G38" s="55">
        <f t="shared" si="9"/>
        <v>254.03899999999999</v>
      </c>
      <c r="H38" s="55">
        <f t="shared" si="9"/>
        <v>816.55799999999999</v>
      </c>
      <c r="I38" s="55">
        <f t="shared" si="9"/>
        <v>284.08500000000004</v>
      </c>
      <c r="J38" s="55">
        <f t="shared" si="9"/>
        <v>528.41499999999996</v>
      </c>
      <c r="K38" s="55">
        <f t="shared" si="9"/>
        <v>1000.4960000000001</v>
      </c>
      <c r="L38" s="55">
        <f t="shared" si="9"/>
        <v>954.63552863730308</v>
      </c>
      <c r="M38" s="55">
        <f t="shared" si="9"/>
        <v>303.53200000000004</v>
      </c>
      <c r="N38" s="55">
        <f t="shared" si="9"/>
        <v>594.72699999999998</v>
      </c>
      <c r="O38" s="55">
        <f t="shared" si="9"/>
        <v>0</v>
      </c>
      <c r="P38" s="55">
        <f t="shared" si="9"/>
        <v>0</v>
      </c>
      <c r="Q38" s="55">
        <f t="shared" si="9"/>
        <v>0</v>
      </c>
      <c r="R38" s="55">
        <f t="shared" si="9"/>
        <v>0</v>
      </c>
      <c r="S38" s="55">
        <f t="shared" si="9"/>
        <v>0</v>
      </c>
      <c r="T38" s="55">
        <f t="shared" si="9"/>
        <v>0</v>
      </c>
      <c r="U38" s="178"/>
      <c r="V38" s="136">
        <f t="shared" si="7"/>
        <v>5859.6185286373029</v>
      </c>
    </row>
    <row r="39" spans="1:22">
      <c r="A39" s="229"/>
      <c r="B39" s="166" t="s">
        <v>232</v>
      </c>
      <c r="C39" s="128" t="s">
        <v>233</v>
      </c>
      <c r="D39" s="20">
        <v>0</v>
      </c>
      <c r="E39" s="20">
        <v>0</v>
      </c>
      <c r="F39" s="20">
        <v>0</v>
      </c>
      <c r="G39" s="20">
        <v>0</v>
      </c>
      <c r="H39" s="20">
        <v>0</v>
      </c>
      <c r="I39" s="20">
        <v>0</v>
      </c>
      <c r="J39" s="20">
        <v>0</v>
      </c>
      <c r="K39" s="20">
        <v>52.494999999999997</v>
      </c>
      <c r="L39" s="20">
        <v>0</v>
      </c>
      <c r="M39" s="20">
        <v>0</v>
      </c>
      <c r="N39" s="20">
        <v>0</v>
      </c>
      <c r="O39" s="20">
        <v>0</v>
      </c>
      <c r="P39" s="20">
        <v>0</v>
      </c>
      <c r="Q39" s="20">
        <v>0.58799999999999997</v>
      </c>
      <c r="R39" s="20">
        <v>0</v>
      </c>
      <c r="S39" s="20">
        <v>0</v>
      </c>
      <c r="T39" s="20">
        <v>0</v>
      </c>
      <c r="U39" s="20"/>
      <c r="V39" s="135">
        <f t="shared" ref="V39:V40" si="10">SUM(D39:T39)</f>
        <v>53.082999999999998</v>
      </c>
    </row>
    <row r="40" spans="1:22" ht="22.15" customHeight="1">
      <c r="A40" s="229"/>
      <c r="B40" s="120" t="s">
        <v>234</v>
      </c>
      <c r="C40" s="166" t="s">
        <v>235</v>
      </c>
      <c r="D40" s="20">
        <v>1202.713</v>
      </c>
      <c r="E40" s="20">
        <v>746.947</v>
      </c>
      <c r="F40" s="20">
        <v>23.673999999999999</v>
      </c>
      <c r="G40" s="20">
        <v>668.97500000000002</v>
      </c>
      <c r="H40" s="20">
        <v>1585.85</v>
      </c>
      <c r="I40" s="20">
        <v>541.678</v>
      </c>
      <c r="J40" s="20">
        <v>741.73299999999995</v>
      </c>
      <c r="K40" s="20">
        <v>2014.374</v>
      </c>
      <c r="L40" s="20">
        <v>1728.9959170454699</v>
      </c>
      <c r="M40" s="20">
        <v>476.46300000000002</v>
      </c>
      <c r="N40" s="20">
        <v>1077.5889999999999</v>
      </c>
      <c r="O40" s="20">
        <v>290.12200000000001</v>
      </c>
      <c r="P40" s="20">
        <v>110.003</v>
      </c>
      <c r="Q40" s="20">
        <v>37.256</v>
      </c>
      <c r="R40" s="20">
        <v>55.526137926046502</v>
      </c>
      <c r="S40" s="20">
        <v>230.25200000000001</v>
      </c>
      <c r="T40" s="20">
        <v>125.273</v>
      </c>
      <c r="U40" s="53"/>
      <c r="V40" s="135">
        <f t="shared" si="10"/>
        <v>11657.424054971514</v>
      </c>
    </row>
    <row r="41" spans="1:22">
      <c r="B41" s="166"/>
      <c r="D41" s="195"/>
      <c r="E41" s="195"/>
      <c r="F41" s="195"/>
      <c r="G41" s="195"/>
      <c r="H41" s="195"/>
      <c r="I41" s="195"/>
      <c r="J41" s="195"/>
      <c r="K41" s="195"/>
      <c r="L41" s="195"/>
      <c r="M41" s="195"/>
      <c r="N41" s="195"/>
      <c r="O41" s="195"/>
      <c r="P41" s="195"/>
      <c r="Q41" s="195"/>
      <c r="R41" s="195"/>
      <c r="S41" s="195"/>
      <c r="T41" s="195"/>
      <c r="U41" s="53"/>
      <c r="V41" s="135"/>
    </row>
    <row r="42" spans="1:22">
      <c r="B42" s="166"/>
      <c r="C42" s="166"/>
      <c r="U42" s="53"/>
      <c r="V42" s="135"/>
    </row>
    <row r="43" spans="1:22">
      <c r="A43" s="228" t="s">
        <v>236</v>
      </c>
      <c r="B43" s="228"/>
      <c r="C43" s="228"/>
    </row>
    <row r="44" spans="1:22">
      <c r="A44" s="229" t="s">
        <v>237</v>
      </c>
      <c r="B44" s="166" t="s">
        <v>238</v>
      </c>
      <c r="C44" s="175" t="s">
        <v>222</v>
      </c>
      <c r="D44" s="135">
        <v>54.813000000000002</v>
      </c>
      <c r="E44" s="135">
        <v>39.097999999999999</v>
      </c>
      <c r="F44" s="135">
        <v>3.2010000000000001</v>
      </c>
      <c r="G44" s="135">
        <v>81.691000000000003</v>
      </c>
      <c r="H44" s="135">
        <v>86.438000000000002</v>
      </c>
      <c r="I44" s="135">
        <v>19.920000000000002</v>
      </c>
      <c r="J44" s="135">
        <v>28.491</v>
      </c>
      <c r="K44" s="135">
        <v>95.168999999999997</v>
      </c>
      <c r="L44" s="135">
        <v>109.270513301216</v>
      </c>
      <c r="M44" s="135">
        <v>19.478999999999999</v>
      </c>
      <c r="N44" s="135">
        <v>68.161000000000001</v>
      </c>
      <c r="O44" s="135">
        <v>40.314999999999998</v>
      </c>
      <c r="P44" s="135">
        <v>18.875</v>
      </c>
      <c r="Q44" s="135">
        <v>5.8920000000000003</v>
      </c>
      <c r="R44" s="135">
        <v>5.9728593354223101</v>
      </c>
      <c r="S44" s="135">
        <v>20.837</v>
      </c>
      <c r="T44" s="135">
        <v>9.9339999999999993</v>
      </c>
      <c r="U44" s="20"/>
      <c r="V44" s="135">
        <f>SUM(D44:T44)</f>
        <v>707.55737263663832</v>
      </c>
    </row>
    <row r="45" spans="1:22">
      <c r="A45" s="229"/>
      <c r="B45" s="166" t="s">
        <v>239</v>
      </c>
      <c r="C45" s="175" t="s">
        <v>224</v>
      </c>
      <c r="D45" s="135">
        <v>448.65499999999997</v>
      </c>
      <c r="E45" s="135">
        <v>273.37299999999999</v>
      </c>
      <c r="F45" s="135">
        <v>17.707000000000001</v>
      </c>
      <c r="G45" s="135">
        <v>328.19200000000001</v>
      </c>
      <c r="H45" s="135">
        <v>668.01499999999999</v>
      </c>
      <c r="I45" s="135">
        <v>225.559</v>
      </c>
      <c r="J45" s="135">
        <v>189.05799999999999</v>
      </c>
      <c r="K45" s="135">
        <v>899.69299999999998</v>
      </c>
      <c r="L45" s="135">
        <v>641.12809502980895</v>
      </c>
      <c r="M45" s="135">
        <v>155.56899999999999</v>
      </c>
      <c r="N45" s="135">
        <v>397.53699999999998</v>
      </c>
      <c r="O45" s="135">
        <v>242.21199999999999</v>
      </c>
      <c r="P45" s="135">
        <v>91.459000000000003</v>
      </c>
      <c r="Q45" s="135">
        <v>30.099</v>
      </c>
      <c r="R45" s="135">
        <v>58.497740811107001</v>
      </c>
      <c r="S45" s="135">
        <v>214.62100000000001</v>
      </c>
      <c r="T45" s="135">
        <v>113.21599999999999</v>
      </c>
      <c r="U45" s="20"/>
      <c r="V45" s="135">
        <f t="shared" ref="V45:V62" si="11">SUM(D45:T45)</f>
        <v>4994.590835840917</v>
      </c>
    </row>
    <row r="46" spans="1:22" s="21" customFormat="1">
      <c r="A46" s="229"/>
      <c r="B46" s="129" t="s">
        <v>225</v>
      </c>
      <c r="C46" s="177" t="s">
        <v>226</v>
      </c>
      <c r="D46" s="136">
        <f>D44+D45</f>
        <v>503.46799999999996</v>
      </c>
      <c r="E46" s="136">
        <f t="shared" ref="E46:T46" si="12">E44+E45</f>
        <v>312.471</v>
      </c>
      <c r="F46" s="136">
        <f t="shared" si="12"/>
        <v>20.908000000000001</v>
      </c>
      <c r="G46" s="136">
        <f t="shared" si="12"/>
        <v>409.88300000000004</v>
      </c>
      <c r="H46" s="136">
        <f t="shared" si="12"/>
        <v>754.45299999999997</v>
      </c>
      <c r="I46" s="136">
        <f t="shared" si="12"/>
        <v>245.47899999999998</v>
      </c>
      <c r="J46" s="136">
        <f t="shared" si="12"/>
        <v>217.54899999999998</v>
      </c>
      <c r="K46" s="136">
        <f t="shared" si="12"/>
        <v>994.86199999999997</v>
      </c>
      <c r="L46" s="136">
        <f t="shared" si="12"/>
        <v>750.39860833102489</v>
      </c>
      <c r="M46" s="136">
        <f t="shared" si="12"/>
        <v>175.048</v>
      </c>
      <c r="N46" s="136">
        <f t="shared" si="12"/>
        <v>465.69799999999998</v>
      </c>
      <c r="O46" s="136">
        <f t="shared" si="12"/>
        <v>282.52699999999999</v>
      </c>
      <c r="P46" s="136">
        <f t="shared" si="12"/>
        <v>110.334</v>
      </c>
      <c r="Q46" s="136">
        <f t="shared" si="12"/>
        <v>35.991</v>
      </c>
      <c r="R46" s="136">
        <f t="shared" si="12"/>
        <v>64.470600146529307</v>
      </c>
      <c r="S46" s="136">
        <f t="shared" si="12"/>
        <v>235.458</v>
      </c>
      <c r="T46" s="136">
        <f t="shared" si="12"/>
        <v>123.14999999999999</v>
      </c>
      <c r="U46" s="52"/>
      <c r="V46" s="135">
        <f t="shared" si="11"/>
        <v>5702.1482084775535</v>
      </c>
    </row>
    <row r="47" spans="1:22">
      <c r="A47" s="229"/>
      <c r="B47" s="166" t="s">
        <v>240</v>
      </c>
      <c r="C47" s="175" t="s">
        <v>228</v>
      </c>
      <c r="D47" s="135">
        <v>594.96299999999997</v>
      </c>
      <c r="E47" s="135">
        <v>398.60700000000003</v>
      </c>
      <c r="F47" s="135">
        <v>2.722</v>
      </c>
      <c r="G47" s="135">
        <v>232.97649999999999</v>
      </c>
      <c r="H47" s="135">
        <v>729.49900000000002</v>
      </c>
      <c r="I47" s="135">
        <v>239.59800000000001</v>
      </c>
      <c r="J47" s="135">
        <v>472.34</v>
      </c>
      <c r="K47" s="135">
        <v>856.46500000000003</v>
      </c>
      <c r="L47" s="135">
        <v>822.07397698897398</v>
      </c>
      <c r="M47" s="135">
        <v>271.12400000000002</v>
      </c>
      <c r="N47" s="135">
        <v>512.70399999999995</v>
      </c>
      <c r="O47" s="135">
        <v>0</v>
      </c>
      <c r="P47" s="135">
        <v>0</v>
      </c>
      <c r="Q47" s="135">
        <v>0</v>
      </c>
      <c r="R47" s="135">
        <v>0</v>
      </c>
      <c r="S47" s="135">
        <v>0</v>
      </c>
      <c r="T47" s="135">
        <v>0</v>
      </c>
      <c r="U47" s="20"/>
      <c r="V47" s="135">
        <f t="shared" si="11"/>
        <v>5133.0724769889739</v>
      </c>
    </row>
    <row r="48" spans="1:22">
      <c r="A48" s="229"/>
      <c r="B48" s="166" t="s">
        <v>241</v>
      </c>
      <c r="C48" s="175" t="s">
        <v>230</v>
      </c>
      <c r="D48" s="135">
        <v>98.504000000000005</v>
      </c>
      <c r="E48" s="135">
        <v>37.192</v>
      </c>
      <c r="F48" s="135">
        <v>0.81599999999999995</v>
      </c>
      <c r="G48" s="135">
        <v>22.102</v>
      </c>
      <c r="H48" s="135">
        <v>83.364999999999995</v>
      </c>
      <c r="I48" s="135">
        <v>25.065000000000001</v>
      </c>
      <c r="J48" s="135">
        <v>49.085000000000001</v>
      </c>
      <c r="K48" s="135">
        <v>170.49199999999999</v>
      </c>
      <c r="L48" s="135">
        <v>100.435282474658</v>
      </c>
      <c r="M48" s="135">
        <v>31.161999999999999</v>
      </c>
      <c r="N48" s="135">
        <v>76.227000000000004</v>
      </c>
      <c r="O48" s="135">
        <v>0</v>
      </c>
      <c r="P48" s="135">
        <v>0</v>
      </c>
      <c r="Q48" s="135">
        <v>0</v>
      </c>
      <c r="R48" s="135">
        <v>0</v>
      </c>
      <c r="S48" s="135">
        <v>0</v>
      </c>
      <c r="T48" s="135">
        <v>0</v>
      </c>
      <c r="U48" s="20"/>
      <c r="V48" s="135">
        <f t="shared" si="11"/>
        <v>694.44528247465803</v>
      </c>
    </row>
    <row r="49" spans="1:22">
      <c r="A49" s="229"/>
      <c r="B49" s="129" t="s">
        <v>225</v>
      </c>
      <c r="C49" s="130" t="s">
        <v>231</v>
      </c>
      <c r="D49" s="136">
        <f>D47+D48</f>
        <v>693.46699999999998</v>
      </c>
      <c r="E49" s="136">
        <f t="shared" ref="E49:T49" si="13">E47+E48</f>
        <v>435.79900000000004</v>
      </c>
      <c r="F49" s="136">
        <f t="shared" si="13"/>
        <v>3.5379999999999998</v>
      </c>
      <c r="G49" s="136">
        <f t="shared" si="13"/>
        <v>255.07849999999999</v>
      </c>
      <c r="H49" s="136">
        <f t="shared" si="13"/>
        <v>812.86400000000003</v>
      </c>
      <c r="I49" s="136">
        <f t="shared" si="13"/>
        <v>264.66300000000001</v>
      </c>
      <c r="J49" s="136">
        <f t="shared" si="13"/>
        <v>521.42499999999995</v>
      </c>
      <c r="K49" s="136">
        <f t="shared" si="13"/>
        <v>1026.9570000000001</v>
      </c>
      <c r="L49" s="136">
        <f t="shared" si="13"/>
        <v>922.50925946363202</v>
      </c>
      <c r="M49" s="136">
        <f t="shared" si="13"/>
        <v>302.286</v>
      </c>
      <c r="N49" s="136">
        <f t="shared" si="13"/>
        <v>588.93099999999993</v>
      </c>
      <c r="O49" s="136">
        <f t="shared" si="13"/>
        <v>0</v>
      </c>
      <c r="P49" s="136">
        <f t="shared" si="13"/>
        <v>0</v>
      </c>
      <c r="Q49" s="136">
        <f t="shared" si="13"/>
        <v>0</v>
      </c>
      <c r="R49" s="136">
        <f t="shared" si="13"/>
        <v>0</v>
      </c>
      <c r="S49" s="136">
        <f t="shared" si="13"/>
        <v>0</v>
      </c>
      <c r="T49" s="136">
        <f t="shared" si="13"/>
        <v>0</v>
      </c>
      <c r="U49" s="178"/>
      <c r="V49" s="136">
        <f t="shared" si="11"/>
        <v>5827.5177594636316</v>
      </c>
    </row>
    <row r="50" spans="1:22">
      <c r="A50" s="229"/>
      <c r="B50" s="166" t="s">
        <v>242</v>
      </c>
      <c r="C50" s="175" t="s">
        <v>233</v>
      </c>
      <c r="D50" s="20">
        <v>0</v>
      </c>
      <c r="E50" s="20">
        <v>0</v>
      </c>
      <c r="F50" s="20">
        <v>0</v>
      </c>
      <c r="G50" s="20">
        <v>0</v>
      </c>
      <c r="H50" s="20">
        <v>0</v>
      </c>
      <c r="I50" s="20">
        <v>0</v>
      </c>
      <c r="J50" s="20">
        <v>0</v>
      </c>
      <c r="K50" s="20">
        <v>53.594999999999999</v>
      </c>
      <c r="L50" s="20">
        <v>0</v>
      </c>
      <c r="M50" s="20">
        <v>0</v>
      </c>
      <c r="N50" s="20">
        <v>0</v>
      </c>
      <c r="O50" s="20">
        <v>0</v>
      </c>
      <c r="P50" s="20">
        <v>0</v>
      </c>
      <c r="Q50" s="20">
        <v>0.58799999999999997</v>
      </c>
      <c r="R50" s="20">
        <v>0</v>
      </c>
      <c r="S50" s="20">
        <v>0</v>
      </c>
      <c r="T50" s="20">
        <v>0</v>
      </c>
      <c r="U50" s="20"/>
      <c r="V50" s="135">
        <f t="shared" si="11"/>
        <v>54.183</v>
      </c>
    </row>
    <row r="51" spans="1:22">
      <c r="A51" s="229"/>
      <c r="B51" s="166" t="s">
        <v>243</v>
      </c>
      <c r="C51" s="120" t="s">
        <v>244</v>
      </c>
      <c r="D51" s="20">
        <v>1196.9349999999999</v>
      </c>
      <c r="E51" s="20">
        <v>748.27</v>
      </c>
      <c r="F51" s="20">
        <v>24.446000000000002</v>
      </c>
      <c r="G51" s="20">
        <v>664.9615</v>
      </c>
      <c r="H51" s="20">
        <v>1567.317</v>
      </c>
      <c r="I51" s="20">
        <v>510.142</v>
      </c>
      <c r="J51" s="20">
        <v>738.97400000000005</v>
      </c>
      <c r="K51" s="20">
        <v>2075.4140000000002</v>
      </c>
      <c r="L51" s="20">
        <v>1672.90786779466</v>
      </c>
      <c r="M51" s="20">
        <v>477.334</v>
      </c>
      <c r="N51" s="20">
        <v>1054.6289999999999</v>
      </c>
      <c r="O51" s="20">
        <v>282.52699999999999</v>
      </c>
      <c r="P51" s="20">
        <v>110.334</v>
      </c>
      <c r="Q51" s="20">
        <v>36.579000000000001</v>
      </c>
      <c r="R51" s="20">
        <v>64.470600146529307</v>
      </c>
      <c r="S51" s="20">
        <v>235.458</v>
      </c>
      <c r="T51" s="20">
        <v>123.15</v>
      </c>
      <c r="U51" s="53"/>
      <c r="V51" s="135">
        <f t="shared" si="11"/>
        <v>11583.84896794119</v>
      </c>
    </row>
    <row r="52" spans="1:22">
      <c r="C52" s="131"/>
      <c r="D52" s="117"/>
      <c r="E52" s="117"/>
      <c r="F52" s="117"/>
      <c r="G52" s="117"/>
      <c r="H52" s="117"/>
      <c r="I52" s="117"/>
      <c r="J52" s="117"/>
      <c r="K52" s="117"/>
      <c r="L52" s="117"/>
      <c r="M52" s="117"/>
      <c r="N52" s="117"/>
      <c r="O52" s="117"/>
      <c r="P52" s="117"/>
      <c r="Q52" s="117"/>
      <c r="R52" s="117"/>
      <c r="S52" s="117"/>
      <c r="T52" s="117"/>
      <c r="U52" s="20"/>
      <c r="V52" s="135"/>
    </row>
    <row r="53" spans="1:22">
      <c r="B53" s="131"/>
      <c r="C53" s="131"/>
      <c r="V53" s="135"/>
    </row>
    <row r="54" spans="1:22">
      <c r="A54" s="228" t="s">
        <v>245</v>
      </c>
      <c r="B54" s="228"/>
      <c r="C54" s="228"/>
      <c r="V54" s="135"/>
    </row>
    <row r="55" spans="1:22">
      <c r="A55" s="229" t="s">
        <v>246</v>
      </c>
      <c r="B55" s="166" t="s">
        <v>247</v>
      </c>
      <c r="C55" s="175" t="s">
        <v>222</v>
      </c>
      <c r="D55" s="20">
        <v>5.0000000000096599E-3</v>
      </c>
      <c r="E55" s="20">
        <v>-6.516</v>
      </c>
      <c r="F55" s="20">
        <v>3.2999999999999897E-2</v>
      </c>
      <c r="G55" s="20">
        <v>-8.31</v>
      </c>
      <c r="H55" s="20">
        <v>-1.8019999999999901</v>
      </c>
      <c r="I55" s="20">
        <v>-1.1519999999999999</v>
      </c>
      <c r="J55" s="20">
        <v>-0.37899999999999401</v>
      </c>
      <c r="K55" s="20">
        <v>2.5479999999999898</v>
      </c>
      <c r="L55" s="20">
        <v>-5.2771943460051904</v>
      </c>
      <c r="M55" s="20">
        <v>0.27199999999999802</v>
      </c>
      <c r="N55" s="20">
        <v>-1.9319999999999999</v>
      </c>
      <c r="O55" s="20">
        <v>-2.883</v>
      </c>
      <c r="P55" s="20">
        <v>0.41699999999999798</v>
      </c>
      <c r="Q55" s="20">
        <v>3.6999999999999901E-2</v>
      </c>
      <c r="R55" s="20">
        <v>0.72844554281766005</v>
      </c>
      <c r="S55" s="20">
        <v>0.219000000000001</v>
      </c>
      <c r="T55" s="20">
        <v>-0.26700000000000101</v>
      </c>
      <c r="U55" s="56"/>
      <c r="V55" s="135">
        <f t="shared" si="11"/>
        <v>-24.258748803187519</v>
      </c>
    </row>
    <row r="56" spans="1:22">
      <c r="A56" s="229"/>
      <c r="B56" s="166" t="s">
        <v>248</v>
      </c>
      <c r="C56" s="175" t="s">
        <v>224</v>
      </c>
      <c r="D56" s="20">
        <v>-8.8190000000000701</v>
      </c>
      <c r="E56" s="20">
        <v>1.39799999999991</v>
      </c>
      <c r="F56" s="20">
        <v>0.54299999999999904</v>
      </c>
      <c r="G56" s="20">
        <v>3.2570000000000601</v>
      </c>
      <c r="H56" s="20">
        <v>-13.0369999999999</v>
      </c>
      <c r="I56" s="20">
        <v>-10.962</v>
      </c>
      <c r="J56" s="20">
        <v>4.6099999999999897</v>
      </c>
      <c r="K56" s="20">
        <v>30.931000000000001</v>
      </c>
      <c r="L56" s="20">
        <v>-18.684585731134899</v>
      </c>
      <c r="M56" s="20">
        <v>1.8450000000000299</v>
      </c>
      <c r="N56" s="20">
        <v>-15.231999999999999</v>
      </c>
      <c r="O56" s="20">
        <v>-4.7120000000000202</v>
      </c>
      <c r="P56" s="20">
        <v>-8.6000000000026902E-2</v>
      </c>
      <c r="Q56" s="20">
        <v>-0.71399999999999497</v>
      </c>
      <c r="R56" s="20">
        <v>8.2160166776651202</v>
      </c>
      <c r="S56" s="20">
        <v>4.9869999999999903</v>
      </c>
      <c r="T56" s="20">
        <v>-1.8559999999999901</v>
      </c>
      <c r="U56" s="56"/>
      <c r="V56" s="135">
        <f t="shared" si="11"/>
        <v>-18.315569053469801</v>
      </c>
    </row>
    <row r="57" spans="1:22" s="21" customFormat="1">
      <c r="A57" s="229"/>
      <c r="B57" s="129" t="s">
        <v>225</v>
      </c>
      <c r="C57" s="177" t="s">
        <v>226</v>
      </c>
      <c r="D57" s="55">
        <f>D55+D56</f>
        <v>-8.8140000000000605</v>
      </c>
      <c r="E57" s="55">
        <f t="shared" ref="E57:T57" si="14">E55+E56</f>
        <v>-5.11800000000009</v>
      </c>
      <c r="F57" s="55">
        <f t="shared" si="14"/>
        <v>0.57599999999999896</v>
      </c>
      <c r="G57" s="55">
        <f t="shared" si="14"/>
        <v>-5.0529999999999404</v>
      </c>
      <c r="H57" s="55">
        <f t="shared" si="14"/>
        <v>-14.83899999999989</v>
      </c>
      <c r="I57" s="55">
        <f t="shared" si="14"/>
        <v>-12.113999999999999</v>
      </c>
      <c r="J57" s="55">
        <f t="shared" si="14"/>
        <v>4.2309999999999954</v>
      </c>
      <c r="K57" s="55">
        <f t="shared" si="14"/>
        <v>33.478999999999992</v>
      </c>
      <c r="L57" s="55">
        <f t="shared" si="14"/>
        <v>-23.961780077140091</v>
      </c>
      <c r="M57" s="55">
        <f t="shared" si="14"/>
        <v>2.117000000000028</v>
      </c>
      <c r="N57" s="55">
        <f t="shared" si="14"/>
        <v>-17.163999999999998</v>
      </c>
      <c r="O57" s="55">
        <f t="shared" si="14"/>
        <v>-7.5950000000000202</v>
      </c>
      <c r="P57" s="55">
        <f t="shared" si="14"/>
        <v>0.3309999999999711</v>
      </c>
      <c r="Q57" s="55">
        <f t="shared" si="14"/>
        <v>-0.67699999999999505</v>
      </c>
      <c r="R57" s="55">
        <f t="shared" si="14"/>
        <v>8.9444622204827802</v>
      </c>
      <c r="S57" s="55">
        <f t="shared" si="14"/>
        <v>5.2059999999999915</v>
      </c>
      <c r="T57" s="55">
        <f t="shared" si="14"/>
        <v>-2.1229999999999913</v>
      </c>
      <c r="U57" s="57"/>
      <c r="V57" s="135">
        <f t="shared" si="11"/>
        <v>-42.574317856657316</v>
      </c>
    </row>
    <row r="58" spans="1:22">
      <c r="A58" s="229"/>
      <c r="B58" s="166" t="s">
        <v>249</v>
      </c>
      <c r="C58" s="175" t="s">
        <v>228</v>
      </c>
      <c r="D58" s="20">
        <v>2.86900000000003</v>
      </c>
      <c r="E58" s="20">
        <v>4.5359999999999996</v>
      </c>
      <c r="F58" s="20">
        <v>0.17299999999999999</v>
      </c>
      <c r="G58" s="20">
        <v>-1.2975000000000101</v>
      </c>
      <c r="H58" s="20">
        <v>-4.10899999999992</v>
      </c>
      <c r="I58" s="20">
        <v>-17.228000000000002</v>
      </c>
      <c r="J58" s="20">
        <v>-4.0969999999999196</v>
      </c>
      <c r="K58" s="20">
        <v>22.529</v>
      </c>
      <c r="L58" s="20">
        <v>-27.992626375213302</v>
      </c>
      <c r="M58" s="20">
        <v>0.52200000000004798</v>
      </c>
      <c r="N58" s="20">
        <v>-3.43100000000004</v>
      </c>
      <c r="O58" s="20">
        <v>0</v>
      </c>
      <c r="P58" s="20">
        <v>0</v>
      </c>
      <c r="Q58" s="20">
        <v>0</v>
      </c>
      <c r="R58" s="20">
        <v>0</v>
      </c>
      <c r="S58" s="20">
        <v>0</v>
      </c>
      <c r="T58" s="20">
        <v>0</v>
      </c>
      <c r="U58" s="56"/>
      <c r="V58" s="135">
        <f t="shared" si="11"/>
        <v>-27.526126375213117</v>
      </c>
    </row>
    <row r="59" spans="1:22">
      <c r="A59" s="229"/>
      <c r="B59" s="166" t="s">
        <v>250</v>
      </c>
      <c r="C59" s="175" t="s">
        <v>230</v>
      </c>
      <c r="D59" s="20">
        <v>0.167000000000016</v>
      </c>
      <c r="E59" s="20">
        <v>1.905</v>
      </c>
      <c r="F59" s="20">
        <v>2.2999999999999899E-2</v>
      </c>
      <c r="G59" s="20">
        <v>2.3370000000000002</v>
      </c>
      <c r="H59" s="20">
        <v>0.41499999999999199</v>
      </c>
      <c r="I59" s="20">
        <v>-2.194</v>
      </c>
      <c r="J59" s="20">
        <v>-2.89299999999999</v>
      </c>
      <c r="K59" s="20">
        <v>3.9319999999999902</v>
      </c>
      <c r="L59" s="20">
        <v>-4.1336427984586503</v>
      </c>
      <c r="M59" s="20">
        <v>-1.768</v>
      </c>
      <c r="N59" s="20">
        <v>-2.36499999999999</v>
      </c>
      <c r="O59" s="20">
        <v>0</v>
      </c>
      <c r="P59" s="20">
        <v>0</v>
      </c>
      <c r="Q59" s="20">
        <v>0</v>
      </c>
      <c r="R59" s="20">
        <v>0</v>
      </c>
      <c r="S59" s="20">
        <v>0</v>
      </c>
      <c r="T59" s="20">
        <v>0</v>
      </c>
      <c r="U59" s="56"/>
      <c r="V59" s="135">
        <f t="shared" si="11"/>
        <v>-4.5746427984586315</v>
      </c>
    </row>
    <row r="60" spans="1:22">
      <c r="A60" s="229"/>
      <c r="B60" s="129" t="s">
        <v>225</v>
      </c>
      <c r="C60" s="130" t="s">
        <v>231</v>
      </c>
      <c r="D60" s="178">
        <f>D58+D59</f>
        <v>3.0360000000000458</v>
      </c>
      <c r="E60" s="178">
        <f t="shared" ref="E60:T60" si="15">E58+E59</f>
        <v>6.4409999999999998</v>
      </c>
      <c r="F60" s="178">
        <f t="shared" si="15"/>
        <v>0.1959999999999999</v>
      </c>
      <c r="G60" s="178">
        <f t="shared" si="15"/>
        <v>1.0394999999999901</v>
      </c>
      <c r="H60" s="178">
        <f t="shared" si="15"/>
        <v>-3.693999999999928</v>
      </c>
      <c r="I60" s="178">
        <f t="shared" si="15"/>
        <v>-19.422000000000001</v>
      </c>
      <c r="J60" s="178">
        <f t="shared" si="15"/>
        <v>-6.9899999999999096</v>
      </c>
      <c r="K60" s="178">
        <f t="shared" si="15"/>
        <v>26.460999999999991</v>
      </c>
      <c r="L60" s="178">
        <f t="shared" si="15"/>
        <v>-32.12626917367195</v>
      </c>
      <c r="M60" s="178">
        <f t="shared" si="15"/>
        <v>-1.245999999999952</v>
      </c>
      <c r="N60" s="178">
        <f t="shared" si="15"/>
        <v>-5.7960000000000296</v>
      </c>
      <c r="O60" s="178">
        <f t="shared" si="15"/>
        <v>0</v>
      </c>
      <c r="P60" s="178">
        <f t="shared" si="15"/>
        <v>0</v>
      </c>
      <c r="Q60" s="178">
        <f t="shared" si="15"/>
        <v>0</v>
      </c>
      <c r="R60" s="178">
        <f t="shared" si="15"/>
        <v>0</v>
      </c>
      <c r="S60" s="178">
        <f t="shared" si="15"/>
        <v>0</v>
      </c>
      <c r="T60" s="178">
        <f t="shared" si="15"/>
        <v>0</v>
      </c>
      <c r="U60" s="179"/>
      <c r="V60" s="136">
        <f t="shared" si="11"/>
        <v>-32.100769173671743</v>
      </c>
    </row>
    <row r="61" spans="1:22">
      <c r="A61" s="229"/>
      <c r="B61" s="120" t="s">
        <v>251</v>
      </c>
      <c r="C61" s="175" t="s">
        <v>233</v>
      </c>
      <c r="D61" s="20">
        <v>0</v>
      </c>
      <c r="E61" s="20">
        <v>0</v>
      </c>
      <c r="F61" s="20">
        <v>0</v>
      </c>
      <c r="G61" s="20">
        <v>0</v>
      </c>
      <c r="H61" s="20">
        <v>0</v>
      </c>
      <c r="I61" s="20">
        <v>0</v>
      </c>
      <c r="J61" s="20">
        <v>0</v>
      </c>
      <c r="K61" s="20">
        <v>1.1000000000000014</v>
      </c>
      <c r="L61" s="20">
        <v>0</v>
      </c>
      <c r="M61" s="20">
        <v>0</v>
      </c>
      <c r="N61" s="20">
        <v>0</v>
      </c>
      <c r="O61" s="20">
        <v>0</v>
      </c>
      <c r="P61" s="20">
        <v>0</v>
      </c>
      <c r="Q61" s="20">
        <v>0</v>
      </c>
      <c r="R61" s="20">
        <v>0</v>
      </c>
      <c r="S61" s="20">
        <v>0</v>
      </c>
      <c r="T61" s="20">
        <v>0</v>
      </c>
      <c r="U61" s="56"/>
      <c r="V61" s="135">
        <f t="shared" si="11"/>
        <v>1.1000000000000014</v>
      </c>
    </row>
    <row r="62" spans="1:22" ht="22.15" customHeight="1">
      <c r="A62" s="229"/>
      <c r="B62" s="120" t="s">
        <v>252</v>
      </c>
      <c r="C62" s="166" t="s">
        <v>253</v>
      </c>
      <c r="D62" s="20">
        <v>-5.77800000000002</v>
      </c>
      <c r="E62" s="20">
        <v>1.32299999999992</v>
      </c>
      <c r="F62" s="20">
        <v>0.77199999999999902</v>
      </c>
      <c r="G62" s="20">
        <v>-4.0134999999999499</v>
      </c>
      <c r="H62" s="20">
        <v>-18.532999999999799</v>
      </c>
      <c r="I62" s="20">
        <v>-31.536000000000001</v>
      </c>
      <c r="J62" s="20">
        <v>-2.7589999999999302</v>
      </c>
      <c r="K62" s="20">
        <v>61.04</v>
      </c>
      <c r="L62" s="20">
        <v>-56.088049250811999</v>
      </c>
      <c r="M62" s="20">
        <v>0.87100000000007305</v>
      </c>
      <c r="N62" s="20">
        <v>-22.9600000000001</v>
      </c>
      <c r="O62" s="20">
        <v>-7.5950000000000202</v>
      </c>
      <c r="P62" s="20">
        <v>0.33099999999997098</v>
      </c>
      <c r="Q62" s="20">
        <v>-0.67699999999999505</v>
      </c>
      <c r="R62" s="20">
        <v>8.9444622204827802</v>
      </c>
      <c r="S62" s="20">
        <v>5.2060000000000004</v>
      </c>
      <c r="T62" s="20">
        <v>-2.1230000000000002</v>
      </c>
      <c r="U62" s="58"/>
      <c r="V62" s="135">
        <f t="shared" si="11"/>
        <v>-73.575087030329058</v>
      </c>
    </row>
    <row r="63" spans="1:22">
      <c r="B63" s="131"/>
      <c r="C63" s="131"/>
      <c r="D63" s="195"/>
      <c r="E63" s="195"/>
      <c r="F63" s="195"/>
      <c r="G63" s="195"/>
      <c r="H63" s="195"/>
      <c r="I63" s="195"/>
      <c r="J63" s="195"/>
      <c r="K63" s="195"/>
      <c r="L63" s="195"/>
      <c r="M63" s="195"/>
      <c r="N63" s="195"/>
      <c r="O63" s="195"/>
      <c r="P63" s="195"/>
      <c r="Q63" s="195"/>
      <c r="R63" s="195"/>
      <c r="S63" s="195"/>
      <c r="T63" s="195"/>
      <c r="U63" s="195"/>
      <c r="V63" s="195"/>
    </row>
    <row r="64" spans="1:22">
      <c r="A64" s="228" t="s">
        <v>254</v>
      </c>
      <c r="B64" s="228"/>
      <c r="C64" s="228"/>
      <c r="V64" s="29"/>
    </row>
    <row r="65" spans="2:22">
      <c r="B65" s="226" t="s">
        <v>225</v>
      </c>
      <c r="C65" s="128" t="s">
        <v>222</v>
      </c>
      <c r="D65" s="22">
        <f t="shared" ref="D65:T65" si="16">D55/D44</f>
        <v>9.1219236312729823E-5</v>
      </c>
      <c r="E65" s="22">
        <f t="shared" si="16"/>
        <v>-0.16665814108138524</v>
      </c>
      <c r="F65" s="22">
        <f t="shared" si="16"/>
        <v>1.0309278350515432E-2</v>
      </c>
      <c r="G65" s="22">
        <f t="shared" si="16"/>
        <v>-0.10172479220477164</v>
      </c>
      <c r="H65" s="22">
        <f t="shared" si="16"/>
        <v>-2.084731252458398E-2</v>
      </c>
      <c r="I65" s="22">
        <f t="shared" si="16"/>
        <v>-5.7831325301204807E-2</v>
      </c>
      <c r="J65" s="22">
        <f t="shared" si="16"/>
        <v>-1.3302446386578008E-2</v>
      </c>
      <c r="K65" s="22">
        <f t="shared" si="16"/>
        <v>2.6773424119198374E-2</v>
      </c>
      <c r="L65" s="22">
        <f t="shared" si="16"/>
        <v>-4.8294770350881699E-2</v>
      </c>
      <c r="M65" s="22">
        <f t="shared" si="16"/>
        <v>1.3963755839622055E-2</v>
      </c>
      <c r="N65" s="22">
        <f t="shared" si="16"/>
        <v>-2.8344654567861387E-2</v>
      </c>
      <c r="O65" s="22">
        <f t="shared" si="16"/>
        <v>-7.1511844226714624E-2</v>
      </c>
      <c r="P65" s="22">
        <f t="shared" si="16"/>
        <v>2.2092715231787973E-2</v>
      </c>
      <c r="Q65" s="22">
        <f t="shared" si="16"/>
        <v>6.2797012898845725E-3</v>
      </c>
      <c r="R65" s="22">
        <f t="shared" si="16"/>
        <v>0.121959266393163</v>
      </c>
      <c r="S65" s="22">
        <f t="shared" si="16"/>
        <v>1.051015021356246E-2</v>
      </c>
      <c r="T65" s="22">
        <f t="shared" si="16"/>
        <v>-2.6877390779142443E-2</v>
      </c>
      <c r="U65" s="22"/>
      <c r="V65" s="137">
        <f t="shared" ref="V65:V70" si="17">V55/V44</f>
        <v>-3.4285203916100591E-2</v>
      </c>
    </row>
    <row r="66" spans="2:22">
      <c r="B66" s="226"/>
      <c r="C66" s="128" t="s">
        <v>224</v>
      </c>
      <c r="D66" s="22">
        <f t="shared" ref="D66:T66" si="18">D56/D45</f>
        <v>-1.9656528958776946E-2</v>
      </c>
      <c r="E66" s="22">
        <f t="shared" si="18"/>
        <v>5.1138920083545559E-3</v>
      </c>
      <c r="F66" s="22">
        <f t="shared" si="18"/>
        <v>3.0665838369006552E-2</v>
      </c>
      <c r="G66" s="22">
        <f t="shared" si="18"/>
        <v>9.9240688377536922E-3</v>
      </c>
      <c r="H66" s="22">
        <f t="shared" si="18"/>
        <v>-1.9516028831687762E-2</v>
      </c>
      <c r="I66" s="22">
        <f t="shared" si="18"/>
        <v>-4.8599257843845736E-2</v>
      </c>
      <c r="J66" s="22">
        <f t="shared" si="18"/>
        <v>2.4384051455108961E-2</v>
      </c>
      <c r="K66" s="22">
        <f t="shared" si="18"/>
        <v>3.4379505008930826E-2</v>
      </c>
      <c r="L66" s="22">
        <f t="shared" si="18"/>
        <v>-2.9143295818702449E-2</v>
      </c>
      <c r="M66" s="22">
        <f t="shared" si="18"/>
        <v>1.185968926971331E-2</v>
      </c>
      <c r="N66" s="22">
        <f t="shared" si="18"/>
        <v>-3.8315930341075173E-2</v>
      </c>
      <c r="O66" s="22">
        <f t="shared" si="18"/>
        <v>-1.945403200502048E-2</v>
      </c>
      <c r="P66" s="22">
        <f t="shared" si="18"/>
        <v>-9.403120523953564E-4</v>
      </c>
      <c r="Q66" s="22">
        <f t="shared" si="18"/>
        <v>-2.3721718329512441E-2</v>
      </c>
      <c r="R66" s="22">
        <f t="shared" si="18"/>
        <v>0.14045015352293982</v>
      </c>
      <c r="S66" s="22">
        <f t="shared" si="18"/>
        <v>2.3236309587598557E-2</v>
      </c>
      <c r="T66" s="22">
        <f t="shared" si="18"/>
        <v>-1.6393442622950734E-2</v>
      </c>
      <c r="U66" s="22"/>
      <c r="V66" s="137">
        <f t="shared" si="17"/>
        <v>-3.6670809792942911E-3</v>
      </c>
    </row>
    <row r="67" spans="2:22" s="21" customFormat="1">
      <c r="B67" s="226"/>
      <c r="C67" s="130" t="s">
        <v>226</v>
      </c>
      <c r="D67" s="180">
        <f t="shared" ref="D67:T67" si="19">D57/D46</f>
        <v>-1.7506574399961988E-2</v>
      </c>
      <c r="E67" s="180">
        <f t="shared" si="19"/>
        <v>-1.6379119982334649E-2</v>
      </c>
      <c r="F67" s="180">
        <f t="shared" si="19"/>
        <v>2.7549263439831592E-2</v>
      </c>
      <c r="G67" s="180">
        <f t="shared" si="19"/>
        <v>-1.2327908207951878E-2</v>
      </c>
      <c r="H67" s="180">
        <f t="shared" si="19"/>
        <v>-1.9668554568674113E-2</v>
      </c>
      <c r="I67" s="180">
        <f t="shared" si="19"/>
        <v>-4.9348416768847846E-2</v>
      </c>
      <c r="J67" s="180">
        <f t="shared" si="19"/>
        <v>1.9448492063856859E-2</v>
      </c>
      <c r="K67" s="180">
        <f t="shared" si="19"/>
        <v>3.3651903480080646E-2</v>
      </c>
      <c r="L67" s="180">
        <f t="shared" si="19"/>
        <v>-3.1932068917923391E-2</v>
      </c>
      <c r="M67" s="180">
        <f t="shared" si="19"/>
        <v>1.2093825693524221E-2</v>
      </c>
      <c r="N67" s="180">
        <f t="shared" si="19"/>
        <v>-3.6856503570983766E-2</v>
      </c>
      <c r="O67" s="180">
        <f t="shared" si="19"/>
        <v>-2.6882386462178907E-2</v>
      </c>
      <c r="P67" s="180">
        <f t="shared" si="19"/>
        <v>2.9999818732210476E-3</v>
      </c>
      <c r="Q67" s="180">
        <f t="shared" si="19"/>
        <v>-1.8810258120085438E-2</v>
      </c>
      <c r="R67" s="180">
        <f t="shared" si="19"/>
        <v>0.13873707085328402</v>
      </c>
      <c r="S67" s="180">
        <f t="shared" si="19"/>
        <v>2.2110100315130474E-2</v>
      </c>
      <c r="T67" s="180">
        <f t="shared" si="19"/>
        <v>-1.7239139261063675E-2</v>
      </c>
      <c r="U67" s="180"/>
      <c r="V67" s="181">
        <f t="shared" si="17"/>
        <v>-7.4663646576847674E-3</v>
      </c>
    </row>
    <row r="68" spans="2:22">
      <c r="B68" s="226"/>
      <c r="C68" s="128" t="s">
        <v>228</v>
      </c>
      <c r="D68" s="22">
        <f t="shared" ref="D68:N68" si="20">D58/D47</f>
        <v>4.822148604198967E-3</v>
      </c>
      <c r="E68" s="22">
        <f t="shared" si="20"/>
        <v>1.1379629559942497E-2</v>
      </c>
      <c r="F68" s="22">
        <f t="shared" si="20"/>
        <v>6.355620867009551E-2</v>
      </c>
      <c r="G68" s="22">
        <f t="shared" si="20"/>
        <v>-5.5692312314761794E-3</v>
      </c>
      <c r="H68" s="22">
        <f t="shared" si="20"/>
        <v>-5.6326328068988718E-3</v>
      </c>
      <c r="I68" s="22">
        <f t="shared" si="20"/>
        <v>-7.1903772151687417E-2</v>
      </c>
      <c r="J68" s="22">
        <f t="shared" si="20"/>
        <v>-8.6738366430959054E-3</v>
      </c>
      <c r="K68" s="22">
        <f t="shared" si="20"/>
        <v>2.6304635916237089E-2</v>
      </c>
      <c r="L68" s="22">
        <f t="shared" si="20"/>
        <v>-3.4051225508612289E-2</v>
      </c>
      <c r="M68" s="22">
        <f t="shared" si="20"/>
        <v>1.9253183045397971E-3</v>
      </c>
      <c r="N68" s="22">
        <f t="shared" si="20"/>
        <v>-6.6919704156785205E-3</v>
      </c>
      <c r="O68" s="20">
        <v>0</v>
      </c>
      <c r="P68" s="20">
        <v>0</v>
      </c>
      <c r="Q68" s="20">
        <v>0</v>
      </c>
      <c r="R68" s="20">
        <v>0</v>
      </c>
      <c r="S68" s="20">
        <v>0</v>
      </c>
      <c r="T68" s="20">
        <v>0</v>
      </c>
      <c r="U68" s="22"/>
      <c r="V68" s="137">
        <f t="shared" si="17"/>
        <v>-5.3625049127223236E-3</v>
      </c>
    </row>
    <row r="69" spans="2:22">
      <c r="B69" s="226"/>
      <c r="C69" s="128" t="s">
        <v>230</v>
      </c>
      <c r="D69" s="22">
        <f t="shared" ref="D69:N69" si="21">D59/D48</f>
        <v>1.695362624868188E-3</v>
      </c>
      <c r="E69" s="22">
        <f t="shared" si="21"/>
        <v>5.1220692622069262E-2</v>
      </c>
      <c r="F69" s="22">
        <f t="shared" si="21"/>
        <v>2.8186274509803801E-2</v>
      </c>
      <c r="G69" s="22">
        <f t="shared" si="21"/>
        <v>0.10573703737218353</v>
      </c>
      <c r="H69" s="22">
        <f t="shared" si="21"/>
        <v>4.9781083188387455E-3</v>
      </c>
      <c r="I69" s="22">
        <f t="shared" si="21"/>
        <v>-8.7532415719130258E-2</v>
      </c>
      <c r="J69" s="22">
        <f t="shared" si="21"/>
        <v>-5.8938575939696237E-2</v>
      </c>
      <c r="K69" s="22">
        <f t="shared" si="21"/>
        <v>2.3062665696924139E-2</v>
      </c>
      <c r="L69" s="22">
        <f t="shared" si="21"/>
        <v>-4.1157277568285411E-2</v>
      </c>
      <c r="M69" s="22">
        <f t="shared" si="21"/>
        <v>-5.6735767922469676E-2</v>
      </c>
      <c r="N69" s="22">
        <f t="shared" si="21"/>
        <v>-3.1025752030120427E-2</v>
      </c>
      <c r="O69" s="20">
        <v>0</v>
      </c>
      <c r="P69" s="20">
        <v>0</v>
      </c>
      <c r="Q69" s="20">
        <v>0</v>
      </c>
      <c r="R69" s="20">
        <v>0</v>
      </c>
      <c r="S69" s="20">
        <v>0</v>
      </c>
      <c r="T69" s="20">
        <v>0</v>
      </c>
      <c r="U69" s="22"/>
      <c r="V69" s="137">
        <f t="shared" si="17"/>
        <v>-6.5874776802527582E-3</v>
      </c>
    </row>
    <row r="70" spans="2:22" s="21" customFormat="1">
      <c r="B70" s="226"/>
      <c r="C70" s="130" t="s">
        <v>231</v>
      </c>
      <c r="D70" s="180">
        <f t="shared" ref="D70:N70" si="22">D60/D49</f>
        <v>4.378002125551823E-3</v>
      </c>
      <c r="E70" s="180">
        <f t="shared" si="22"/>
        <v>1.4779749379874665E-2</v>
      </c>
      <c r="F70" s="180">
        <f t="shared" si="22"/>
        <v>5.5398530243075159E-2</v>
      </c>
      <c r="G70" s="180">
        <f t="shared" si="22"/>
        <v>4.0752160609380649E-3</v>
      </c>
      <c r="H70" s="180">
        <f t="shared" si="22"/>
        <v>-4.5444256357766218E-3</v>
      </c>
      <c r="I70" s="180">
        <f t="shared" si="22"/>
        <v>-7.3383888189886767E-2</v>
      </c>
      <c r="J70" s="180">
        <f t="shared" si="22"/>
        <v>-1.3405571271035931E-2</v>
      </c>
      <c r="K70" s="180">
        <f t="shared" si="22"/>
        <v>2.5766414757385156E-2</v>
      </c>
      <c r="L70" s="180">
        <f t="shared" si="22"/>
        <v>-3.4824874486735123E-2</v>
      </c>
      <c r="M70" s="180">
        <f t="shared" si="22"/>
        <v>-4.1219242703927801E-3</v>
      </c>
      <c r="N70" s="180">
        <f t="shared" si="22"/>
        <v>-9.841560386530902E-3</v>
      </c>
      <c r="O70" s="178">
        <v>0</v>
      </c>
      <c r="P70" s="178">
        <v>0</v>
      </c>
      <c r="Q70" s="178">
        <v>0</v>
      </c>
      <c r="R70" s="178">
        <v>0</v>
      </c>
      <c r="S70" s="178">
        <v>0</v>
      </c>
      <c r="T70" s="178">
        <v>0</v>
      </c>
      <c r="U70" s="180"/>
      <c r="V70" s="181">
        <f t="shared" si="17"/>
        <v>-5.5084807114558357E-3</v>
      </c>
    </row>
    <row r="71" spans="2:22" ht="22.5" customHeight="1">
      <c r="B71" s="226"/>
      <c r="C71" s="175" t="s">
        <v>233</v>
      </c>
      <c r="D71" s="20">
        <v>0</v>
      </c>
      <c r="E71" s="20">
        <v>0</v>
      </c>
      <c r="F71" s="20">
        <v>0</v>
      </c>
      <c r="G71" s="20">
        <v>0</v>
      </c>
      <c r="H71" s="20">
        <v>0</v>
      </c>
      <c r="I71" s="20">
        <v>0</v>
      </c>
      <c r="J71" s="20">
        <v>0</v>
      </c>
      <c r="K71" s="22">
        <f>K61/K50</f>
        <v>2.0524302640171684E-2</v>
      </c>
      <c r="L71" s="20">
        <v>0</v>
      </c>
      <c r="M71" s="20">
        <v>0</v>
      </c>
      <c r="N71" s="20">
        <v>0</v>
      </c>
      <c r="O71" s="20">
        <v>0</v>
      </c>
      <c r="P71" s="20">
        <v>0</v>
      </c>
      <c r="Q71" s="22">
        <f>Q61/Q50</f>
        <v>0</v>
      </c>
      <c r="R71" s="20">
        <v>0</v>
      </c>
      <c r="S71" s="20">
        <v>0</v>
      </c>
      <c r="T71" s="20">
        <v>0</v>
      </c>
      <c r="U71" s="22"/>
      <c r="V71" s="181">
        <f t="shared" ref="V71:V72" si="23">V61/V50</f>
        <v>2.0301570603325794E-2</v>
      </c>
    </row>
    <row r="72" spans="2:22">
      <c r="B72" s="226"/>
      <c r="C72" s="127" t="s">
        <v>253</v>
      </c>
      <c r="D72" s="180">
        <f t="shared" ref="D72" si="24">D62/D51</f>
        <v>-4.8273298048766393E-3</v>
      </c>
      <c r="E72" s="22">
        <f t="shared" ref="E72:T72" si="25">E62/E51</f>
        <v>1.7680783674341081E-3</v>
      </c>
      <c r="F72" s="22">
        <f t="shared" si="25"/>
        <v>3.1579808557637201E-2</v>
      </c>
      <c r="G72" s="22">
        <f t="shared" si="25"/>
        <v>-6.0356877804202949E-3</v>
      </c>
      <c r="H72" s="22">
        <f t="shared" si="25"/>
        <v>-1.1824665973762678E-2</v>
      </c>
      <c r="I72" s="22">
        <f t="shared" si="25"/>
        <v>-6.1818082024220712E-2</v>
      </c>
      <c r="J72" s="22">
        <f t="shared" si="25"/>
        <v>-3.7335549017961794E-3</v>
      </c>
      <c r="K72" s="22">
        <f t="shared" si="25"/>
        <v>2.9410999443966357E-2</v>
      </c>
      <c r="L72" s="22">
        <f t="shared" si="25"/>
        <v>-3.3527279254625689E-2</v>
      </c>
      <c r="M72" s="22">
        <f t="shared" si="25"/>
        <v>1.8247181219022174E-3</v>
      </c>
      <c r="N72" s="22">
        <f t="shared" si="25"/>
        <v>-2.1770689029033057E-2</v>
      </c>
      <c r="O72" s="22">
        <f t="shared" si="25"/>
        <v>-2.6882386462178907E-2</v>
      </c>
      <c r="P72" s="22">
        <f t="shared" si="25"/>
        <v>2.9999818732210468E-3</v>
      </c>
      <c r="Q72" s="22">
        <f t="shared" si="25"/>
        <v>-1.8507887039011319E-2</v>
      </c>
      <c r="R72" s="22">
        <f t="shared" si="25"/>
        <v>0.13873707085328402</v>
      </c>
      <c r="S72" s="22">
        <f t="shared" si="25"/>
        <v>2.2110100315130513E-2</v>
      </c>
      <c r="T72" s="22">
        <f t="shared" si="25"/>
        <v>-1.7239139261063744E-2</v>
      </c>
      <c r="U72" s="22"/>
      <c r="V72" s="181">
        <f t="shared" si="23"/>
        <v>-6.3515233351152398E-3</v>
      </c>
    </row>
    <row r="73" spans="2:22">
      <c r="D73" s="22"/>
      <c r="E73" s="174"/>
      <c r="F73" s="174"/>
      <c r="G73" s="174"/>
      <c r="H73" s="174"/>
      <c r="I73" s="174"/>
      <c r="J73" s="174"/>
      <c r="K73" s="174"/>
      <c r="L73" s="174"/>
      <c r="M73" s="174"/>
      <c r="N73" s="174"/>
      <c r="O73" s="174"/>
      <c r="P73" s="174"/>
      <c r="Q73" s="174"/>
      <c r="R73" s="174"/>
      <c r="S73" s="174"/>
      <c r="T73" s="174"/>
    </row>
    <row r="74" spans="2:22">
      <c r="C74" s="19"/>
      <c r="D74" s="22"/>
      <c r="E74" s="22"/>
      <c r="F74" s="22"/>
      <c r="G74" s="22"/>
      <c r="H74" s="22"/>
      <c r="I74" s="22"/>
      <c r="J74" s="22"/>
      <c r="K74" s="22"/>
      <c r="L74" s="22"/>
      <c r="M74" s="22"/>
      <c r="N74" s="22"/>
      <c r="O74" s="22"/>
      <c r="P74" s="22"/>
      <c r="Q74" s="22"/>
      <c r="R74" s="22"/>
      <c r="S74" s="22"/>
      <c r="T74" s="22"/>
      <c r="U74" s="22"/>
      <c r="V74" s="22"/>
    </row>
    <row r="75" spans="2:22">
      <c r="D75" s="20"/>
      <c r="E75" s="20"/>
      <c r="F75" s="20"/>
      <c r="G75" s="20"/>
      <c r="H75" s="20"/>
      <c r="I75" s="20"/>
      <c r="J75" s="20"/>
      <c r="K75" s="20"/>
      <c r="L75" s="20"/>
      <c r="M75" s="20"/>
      <c r="N75" s="20"/>
      <c r="O75" s="20"/>
      <c r="P75" s="20"/>
      <c r="Q75" s="20"/>
      <c r="R75" s="20"/>
      <c r="S75" s="20"/>
      <c r="T75" s="20"/>
    </row>
    <row r="76" spans="2:22">
      <c r="D76" s="20"/>
      <c r="E76" s="20"/>
      <c r="F76" s="20"/>
      <c r="G76" s="20"/>
      <c r="H76" s="20"/>
      <c r="I76" s="20"/>
      <c r="J76" s="20"/>
      <c r="K76" s="20"/>
      <c r="L76" s="20"/>
      <c r="M76" s="20"/>
      <c r="N76" s="20"/>
      <c r="O76" s="20"/>
      <c r="P76" s="20"/>
      <c r="Q76" s="20"/>
      <c r="R76" s="20"/>
      <c r="S76" s="20"/>
      <c r="T76" s="20"/>
    </row>
    <row r="77" spans="2:22">
      <c r="D77" s="20"/>
      <c r="E77" s="20"/>
      <c r="F77" s="20"/>
      <c r="G77" s="20"/>
      <c r="H77" s="20"/>
      <c r="I77" s="20"/>
      <c r="J77" s="20"/>
      <c r="K77" s="20"/>
      <c r="L77" s="20"/>
      <c r="M77" s="20"/>
      <c r="N77" s="20"/>
      <c r="O77" s="20"/>
      <c r="P77" s="20"/>
      <c r="Q77" s="20"/>
      <c r="R77" s="20"/>
      <c r="S77" s="20"/>
      <c r="T77" s="20"/>
    </row>
    <row r="78" spans="2:22">
      <c r="D78" s="20"/>
      <c r="E78" s="20"/>
      <c r="F78" s="20"/>
      <c r="G78" s="20"/>
      <c r="H78" s="20"/>
      <c r="I78" s="20"/>
      <c r="J78" s="20"/>
      <c r="K78" s="20"/>
      <c r="L78" s="20"/>
      <c r="M78" s="20"/>
      <c r="N78" s="20"/>
      <c r="O78" s="20"/>
      <c r="P78" s="20"/>
      <c r="Q78" s="20"/>
      <c r="R78" s="20"/>
      <c r="S78" s="20"/>
      <c r="T78" s="20"/>
    </row>
    <row r="79" spans="2:22">
      <c r="D79" s="20"/>
      <c r="E79" s="20"/>
      <c r="F79" s="20"/>
      <c r="G79" s="20"/>
      <c r="H79" s="20"/>
      <c r="I79" s="20"/>
      <c r="J79" s="20"/>
      <c r="K79" s="20"/>
      <c r="L79" s="20"/>
      <c r="M79" s="20"/>
      <c r="N79" s="20"/>
      <c r="O79" s="20"/>
      <c r="P79" s="20"/>
      <c r="Q79" s="20"/>
      <c r="R79" s="20"/>
      <c r="S79" s="20"/>
      <c r="T79" s="20"/>
    </row>
    <row r="80" spans="2:22">
      <c r="D80" s="20"/>
      <c r="E80" s="20"/>
      <c r="F80" s="20"/>
      <c r="G80" s="20"/>
      <c r="H80" s="20"/>
      <c r="I80" s="20"/>
      <c r="J80" s="20"/>
      <c r="K80" s="20"/>
      <c r="L80" s="20"/>
      <c r="M80" s="20"/>
      <c r="N80" s="20"/>
      <c r="O80" s="20"/>
      <c r="P80" s="20"/>
      <c r="Q80" s="20"/>
      <c r="R80" s="20"/>
      <c r="S80" s="20"/>
      <c r="T80" s="20"/>
    </row>
    <row r="81" spans="4:20">
      <c r="D81" s="20"/>
      <c r="E81" s="20"/>
      <c r="F81" s="20"/>
      <c r="G81" s="20"/>
      <c r="H81" s="20"/>
      <c r="I81" s="20"/>
      <c r="J81" s="20"/>
      <c r="K81" s="20"/>
      <c r="L81" s="20"/>
      <c r="M81" s="20"/>
      <c r="N81" s="20"/>
      <c r="O81" s="20"/>
      <c r="P81" s="20"/>
      <c r="Q81" s="20"/>
      <c r="R81" s="20"/>
      <c r="S81" s="20"/>
      <c r="T81" s="20"/>
    </row>
    <row r="82" spans="4:20">
      <c r="D82" s="20"/>
      <c r="E82" s="20"/>
      <c r="F82" s="20"/>
      <c r="G82" s="20"/>
      <c r="H82" s="20"/>
      <c r="I82" s="20"/>
      <c r="J82" s="20"/>
      <c r="K82" s="20"/>
      <c r="L82" s="20"/>
      <c r="M82" s="20"/>
      <c r="N82" s="20"/>
      <c r="O82" s="20"/>
      <c r="P82" s="20"/>
      <c r="Q82" s="20"/>
      <c r="R82" s="20"/>
      <c r="S82" s="20"/>
      <c r="T82" s="20"/>
    </row>
    <row r="83" spans="4:20">
      <c r="D83" s="20"/>
      <c r="E83" s="20"/>
      <c r="F83" s="20"/>
      <c r="G83" s="20"/>
      <c r="H83" s="20"/>
      <c r="I83" s="20"/>
      <c r="J83" s="20"/>
      <c r="K83" s="20"/>
      <c r="L83" s="20"/>
      <c r="M83" s="20"/>
      <c r="N83" s="20"/>
      <c r="O83" s="20"/>
      <c r="P83" s="20"/>
      <c r="Q83" s="20"/>
      <c r="R83" s="20"/>
      <c r="S83" s="20"/>
      <c r="T83" s="20"/>
    </row>
  </sheetData>
  <mergeCells count="11">
    <mergeCell ref="A3:C3"/>
    <mergeCell ref="A4:C4"/>
    <mergeCell ref="B65:B72"/>
    <mergeCell ref="O8:T9"/>
    <mergeCell ref="A43:C43"/>
    <mergeCell ref="A32:C32"/>
    <mergeCell ref="A64:C64"/>
    <mergeCell ref="A54:C54"/>
    <mergeCell ref="A33:A40"/>
    <mergeCell ref="A44:A51"/>
    <mergeCell ref="A55:A62"/>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32354-922A-43C6-AA1B-C5665B8151C4}">
  <dimension ref="A1:V27"/>
  <sheetViews>
    <sheetView topLeftCell="D19" zoomScale="80" zoomScaleNormal="80" workbookViewId="0">
      <selection activeCell="V13" sqref="V13"/>
    </sheetView>
  </sheetViews>
  <sheetFormatPr defaultColWidth="16.5" defaultRowHeight="22.15"/>
  <cols>
    <col min="1" max="1" width="12.5" style="25" customWidth="1"/>
    <col min="2" max="2" width="12.375" style="25" bestFit="1" customWidth="1"/>
    <col min="3" max="3" width="85.875" style="25" customWidth="1"/>
    <col min="4" max="4" width="7.875" style="25" bestFit="1" customWidth="1"/>
    <col min="5" max="5" width="11" style="25" bestFit="1" customWidth="1"/>
    <col min="6" max="6" width="7.375" style="25" bestFit="1" customWidth="1"/>
    <col min="7" max="7" width="13.75" style="25" bestFit="1" customWidth="1"/>
    <col min="8" max="8" width="12.875" style="25" bestFit="1" customWidth="1"/>
    <col min="9" max="9" width="11.625" style="25" bestFit="1" customWidth="1"/>
    <col min="10" max="10" width="9.625" style="25" bestFit="1" customWidth="1"/>
    <col min="11" max="11" width="9.5" style="25" bestFit="1" customWidth="1"/>
    <col min="12" max="12" width="14.75" style="25" bestFit="1" customWidth="1"/>
    <col min="13" max="13" width="7.875" style="25" bestFit="1" customWidth="1"/>
    <col min="14" max="14" width="9.75" style="25" bestFit="1" customWidth="1"/>
    <col min="15" max="16" width="7.875" style="25" bestFit="1" customWidth="1"/>
    <col min="17" max="17" width="11.875" style="25" bestFit="1" customWidth="1"/>
    <col min="18" max="18" width="10.75" style="25" bestFit="1" customWidth="1"/>
    <col min="19" max="19" width="11" style="25" bestFit="1" customWidth="1"/>
    <col min="20" max="20" width="12.5" style="25" bestFit="1" customWidth="1"/>
    <col min="21" max="21" width="5.25" style="25" customWidth="1"/>
    <col min="22" max="22" width="9.75" style="25" bestFit="1" customWidth="1"/>
    <col min="23" max="24" width="17.25" style="25" customWidth="1"/>
    <col min="25" max="16384" width="16.5" style="25"/>
  </cols>
  <sheetData>
    <row r="1" spans="1:22">
      <c r="A1" s="90" t="s">
        <v>0</v>
      </c>
      <c r="C1" s="134"/>
      <c r="D1" s="24"/>
    </row>
    <row r="2" spans="1:22">
      <c r="B2" s="134"/>
      <c r="C2" s="134"/>
      <c r="D2" s="24"/>
    </row>
    <row r="3" spans="1:22">
      <c r="A3" s="224">
        <v>44651</v>
      </c>
      <c r="B3" s="224"/>
      <c r="C3" s="224"/>
      <c r="D3" s="133"/>
    </row>
    <row r="4" spans="1:22" s="27" customFormat="1">
      <c r="A4" s="225" t="s">
        <v>255</v>
      </c>
      <c r="B4" s="225"/>
      <c r="C4" s="225"/>
      <c r="D4" s="108" t="s">
        <v>11</v>
      </c>
      <c r="E4" s="108" t="s">
        <v>13</v>
      </c>
      <c r="F4" s="108" t="s">
        <v>14</v>
      </c>
      <c r="G4" s="108" t="s">
        <v>15</v>
      </c>
      <c r="H4" s="108" t="s">
        <v>18</v>
      </c>
      <c r="I4" s="108" t="s">
        <v>21</v>
      </c>
      <c r="J4" s="108" t="s">
        <v>23</v>
      </c>
      <c r="K4" s="108" t="s">
        <v>24</v>
      </c>
      <c r="L4" s="108" t="s">
        <v>25</v>
      </c>
      <c r="M4" s="108" t="s">
        <v>26</v>
      </c>
      <c r="N4" s="108" t="s">
        <v>27</v>
      </c>
      <c r="O4" s="108" t="s">
        <v>10</v>
      </c>
      <c r="P4" s="108" t="s">
        <v>12</v>
      </c>
      <c r="Q4" s="108" t="s">
        <v>16</v>
      </c>
      <c r="R4" s="108" t="s">
        <v>17</v>
      </c>
      <c r="S4" s="108" t="s">
        <v>19</v>
      </c>
      <c r="T4" s="108" t="s">
        <v>20</v>
      </c>
      <c r="U4" s="9"/>
      <c r="V4" s="77" t="s">
        <v>122</v>
      </c>
    </row>
    <row r="5" spans="1:22">
      <c r="A5" s="131" t="s">
        <v>256</v>
      </c>
      <c r="B5" s="131" t="s">
        <v>257</v>
      </c>
      <c r="C5" s="25" t="s">
        <v>258</v>
      </c>
      <c r="D5" s="28">
        <v>105.495</v>
      </c>
      <c r="E5" s="28">
        <v>47.677</v>
      </c>
      <c r="F5" s="28">
        <v>2.8940000000000001</v>
      </c>
      <c r="G5" s="28">
        <v>56.002000000000002</v>
      </c>
      <c r="H5" s="28">
        <v>100.688</v>
      </c>
      <c r="I5" s="28">
        <v>30.646999999999998</v>
      </c>
      <c r="J5" s="28">
        <v>54.034999999999997</v>
      </c>
      <c r="K5" s="28">
        <v>135.733</v>
      </c>
      <c r="L5" s="28">
        <v>95.440336117746895</v>
      </c>
      <c r="M5" s="28">
        <v>33.085999999999999</v>
      </c>
      <c r="N5" s="28">
        <v>66.384</v>
      </c>
      <c r="O5" s="28">
        <v>29.045000000000002</v>
      </c>
      <c r="P5" s="28">
        <v>10.803000000000001</v>
      </c>
      <c r="Q5" s="28">
        <v>4.5129999999999999</v>
      </c>
      <c r="R5" s="28">
        <v>4.8543155939534701</v>
      </c>
      <c r="S5" s="28">
        <v>21.041</v>
      </c>
      <c r="T5" s="28">
        <v>12.452999999999999</v>
      </c>
      <c r="V5" s="30">
        <f>SUM(D5:T5)</f>
        <v>810.79065171170055</v>
      </c>
    </row>
    <row r="6" spans="1:22">
      <c r="A6" s="131" t="s">
        <v>259</v>
      </c>
      <c r="B6" s="131" t="s">
        <v>260</v>
      </c>
      <c r="C6" s="25" t="s">
        <v>261</v>
      </c>
      <c r="D6" s="28">
        <v>61.139298441999998</v>
      </c>
      <c r="E6" s="28">
        <v>53.86</v>
      </c>
      <c r="F6" s="28">
        <v>1.927</v>
      </c>
      <c r="G6" s="28">
        <v>54.86</v>
      </c>
      <c r="H6" s="28">
        <v>103.10599999999999</v>
      </c>
      <c r="I6" s="28">
        <v>28.765000000000001</v>
      </c>
      <c r="J6" s="28">
        <v>71.790000000000006</v>
      </c>
      <c r="K6" s="28">
        <v>190.14400000000001</v>
      </c>
      <c r="L6" s="28">
        <v>106.06611774743099</v>
      </c>
      <c r="M6" s="28">
        <v>33.596498066741702</v>
      </c>
      <c r="N6" s="28">
        <v>88.265000000000001</v>
      </c>
      <c r="O6" s="28">
        <v>28.637735575265701</v>
      </c>
      <c r="P6" s="28">
        <v>9.24</v>
      </c>
      <c r="Q6" s="28">
        <v>4.3390000000000004</v>
      </c>
      <c r="R6" s="28">
        <v>8.8074876421304502</v>
      </c>
      <c r="S6" s="28">
        <v>21.108000000000001</v>
      </c>
      <c r="T6" s="28">
        <v>15.5714670986887</v>
      </c>
      <c r="V6" s="30">
        <f t="shared" ref="V6:V7" si="0">SUM(D6:T6)</f>
        <v>881.22260457225741</v>
      </c>
    </row>
    <row r="7" spans="1:22">
      <c r="A7" s="131" t="s">
        <v>262</v>
      </c>
      <c r="B7" s="131" t="s">
        <v>263</v>
      </c>
      <c r="C7" s="25" t="s">
        <v>264</v>
      </c>
      <c r="D7" s="28">
        <v>0</v>
      </c>
      <c r="E7" s="28">
        <v>0</v>
      </c>
      <c r="F7" s="28">
        <v>0</v>
      </c>
      <c r="G7" s="28">
        <v>3.5999999999999997E-2</v>
      </c>
      <c r="H7" s="28">
        <v>0</v>
      </c>
      <c r="I7" s="28">
        <v>2E-3</v>
      </c>
      <c r="J7" s="28">
        <v>0</v>
      </c>
      <c r="K7" s="28">
        <v>0</v>
      </c>
      <c r="L7" s="28">
        <v>0</v>
      </c>
      <c r="M7" s="28">
        <v>0</v>
      </c>
      <c r="N7" s="28">
        <v>0</v>
      </c>
      <c r="O7" s="28">
        <v>0</v>
      </c>
      <c r="P7" s="28">
        <v>0</v>
      </c>
      <c r="Q7" s="28">
        <v>0</v>
      </c>
      <c r="R7" s="28">
        <v>0</v>
      </c>
      <c r="S7" s="28">
        <v>0</v>
      </c>
      <c r="T7" s="28">
        <v>0</v>
      </c>
      <c r="V7" s="30">
        <f t="shared" si="0"/>
        <v>3.7999999999999999E-2</v>
      </c>
    </row>
    <row r="8" spans="1:22">
      <c r="A8" s="131"/>
      <c r="B8" s="131" t="s">
        <v>225</v>
      </c>
      <c r="C8" s="25" t="s">
        <v>265</v>
      </c>
      <c r="D8" s="28">
        <f>D5-D6-D7</f>
        <v>44.355701558000007</v>
      </c>
      <c r="E8" s="28">
        <f t="shared" ref="E8:T8" si="1">E5-E6-E7</f>
        <v>-6.1829999999999998</v>
      </c>
      <c r="F8" s="28">
        <f t="shared" si="1"/>
        <v>0.96700000000000008</v>
      </c>
      <c r="G8" s="28">
        <f t="shared" si="1"/>
        <v>1.106000000000003</v>
      </c>
      <c r="H8" s="28">
        <f t="shared" si="1"/>
        <v>-2.4179999999999922</v>
      </c>
      <c r="I8" s="28">
        <f t="shared" si="1"/>
        <v>1.8799999999999979</v>
      </c>
      <c r="J8" s="28">
        <f t="shared" si="1"/>
        <v>-17.75500000000001</v>
      </c>
      <c r="K8" s="28">
        <f t="shared" si="1"/>
        <v>-54.411000000000001</v>
      </c>
      <c r="L8" s="28">
        <f t="shared" si="1"/>
        <v>-10.625781629684099</v>
      </c>
      <c r="M8" s="28">
        <f t="shared" si="1"/>
        <v>-0.51049806674170384</v>
      </c>
      <c r="N8" s="28">
        <f t="shared" si="1"/>
        <v>-21.881</v>
      </c>
      <c r="O8" s="28">
        <f t="shared" si="1"/>
        <v>0.40726442473430069</v>
      </c>
      <c r="P8" s="28">
        <f t="shared" si="1"/>
        <v>1.5630000000000006</v>
      </c>
      <c r="Q8" s="28">
        <f t="shared" si="1"/>
        <v>0.17399999999999949</v>
      </c>
      <c r="R8" s="28">
        <f t="shared" si="1"/>
        <v>-3.9531720481769801</v>
      </c>
      <c r="S8" s="28">
        <f t="shared" si="1"/>
        <v>-6.7000000000000171E-2</v>
      </c>
      <c r="T8" s="28">
        <f t="shared" si="1"/>
        <v>-3.1184670986887006</v>
      </c>
      <c r="U8" s="28"/>
      <c r="V8" s="28">
        <f t="shared" ref="V8" si="2">V5-V6-V7</f>
        <v>-70.469952860556859</v>
      </c>
    </row>
    <row r="9" spans="1:22">
      <c r="A9" s="131"/>
      <c r="B9" s="131"/>
      <c r="D9" s="28"/>
      <c r="E9" s="28"/>
      <c r="F9" s="28"/>
      <c r="G9" s="28"/>
      <c r="H9" s="28"/>
      <c r="I9" s="28"/>
      <c r="J9" s="28"/>
      <c r="K9" s="28"/>
      <c r="L9" s="28"/>
      <c r="M9" s="28"/>
      <c r="N9" s="28"/>
      <c r="O9" s="28"/>
      <c r="P9" s="28"/>
      <c r="Q9" s="28"/>
      <c r="R9" s="28"/>
      <c r="S9" s="28"/>
      <c r="T9" s="28"/>
    </row>
    <row r="10" spans="1:22">
      <c r="A10" s="131" t="s">
        <v>266</v>
      </c>
      <c r="B10" s="131" t="s">
        <v>267</v>
      </c>
      <c r="C10" s="25" t="s">
        <v>268</v>
      </c>
      <c r="D10" s="28">
        <v>922.88099999999997</v>
      </c>
      <c r="E10" s="28">
        <v>569.77599999999995</v>
      </c>
      <c r="F10" s="28">
        <v>15.884</v>
      </c>
      <c r="G10" s="28">
        <v>501.41399999999999</v>
      </c>
      <c r="H10" s="28">
        <v>1191.2380000000001</v>
      </c>
      <c r="I10" s="28">
        <v>412.43200000000002</v>
      </c>
      <c r="J10" s="28">
        <v>602.14</v>
      </c>
      <c r="K10" s="28">
        <v>1624.952</v>
      </c>
      <c r="L10" s="28">
        <v>1213.82717156225</v>
      </c>
      <c r="M10" s="28">
        <v>366.98700000000002</v>
      </c>
      <c r="N10" s="28">
        <v>833.09799999999996</v>
      </c>
      <c r="O10" s="28">
        <v>227.13200000000001</v>
      </c>
      <c r="P10" s="28">
        <v>85.436999999999998</v>
      </c>
      <c r="Q10" s="28">
        <v>26.495000000000001</v>
      </c>
      <c r="R10" s="28">
        <v>44.753925967443799</v>
      </c>
      <c r="S10" s="28">
        <v>175.23599999999999</v>
      </c>
      <c r="T10" s="28">
        <v>91.841999999999999</v>
      </c>
      <c r="V10" s="30">
        <f>SUM(D10:T10)</f>
        <v>8905.5250975296949</v>
      </c>
    </row>
    <row r="11" spans="1:22">
      <c r="A11" s="131" t="s">
        <v>259</v>
      </c>
      <c r="B11" s="131" t="s">
        <v>260</v>
      </c>
      <c r="C11" s="25" t="s">
        <v>261</v>
      </c>
      <c r="D11" s="28">
        <v>61.139298441999998</v>
      </c>
      <c r="E11" s="28">
        <v>53.86</v>
      </c>
      <c r="F11" s="28">
        <v>1.927</v>
      </c>
      <c r="G11" s="28">
        <v>54.86</v>
      </c>
      <c r="H11" s="28">
        <v>103.10599999999999</v>
      </c>
      <c r="I11" s="28">
        <v>28.765000000000001</v>
      </c>
      <c r="J11" s="28">
        <v>71.790000000000006</v>
      </c>
      <c r="K11" s="28">
        <v>190.14400000000001</v>
      </c>
      <c r="L11" s="28">
        <v>106.06611774743099</v>
      </c>
      <c r="M11" s="28">
        <v>33.596498066741702</v>
      </c>
      <c r="N11" s="28">
        <v>88.265000000000001</v>
      </c>
      <c r="O11" s="28">
        <v>28.637735575265701</v>
      </c>
      <c r="P11" s="28">
        <v>9.24</v>
      </c>
      <c r="Q11" s="28">
        <v>4.3390000000000004</v>
      </c>
      <c r="R11" s="28">
        <v>8.8074876421304502</v>
      </c>
      <c r="S11" s="28">
        <v>21.108000000000001</v>
      </c>
      <c r="T11" s="28">
        <v>15.5714670986887</v>
      </c>
      <c r="V11" s="30">
        <f t="shared" ref="V11:V12" si="3">SUM(D11:T11)</f>
        <v>881.22260457225741</v>
      </c>
    </row>
    <row r="12" spans="1:22">
      <c r="A12" s="131" t="s">
        <v>262</v>
      </c>
      <c r="B12" s="131" t="s">
        <v>263</v>
      </c>
      <c r="C12" s="25" t="s">
        <v>264</v>
      </c>
      <c r="D12" s="28">
        <v>0</v>
      </c>
      <c r="E12" s="28">
        <v>0</v>
      </c>
      <c r="F12" s="28">
        <v>0</v>
      </c>
      <c r="G12" s="28">
        <v>3.5999999999999997E-2</v>
      </c>
      <c r="H12" s="28">
        <v>0</v>
      </c>
      <c r="I12" s="28">
        <v>2E-3</v>
      </c>
      <c r="J12" s="28">
        <v>0</v>
      </c>
      <c r="K12" s="28">
        <v>0</v>
      </c>
      <c r="L12" s="28">
        <v>0</v>
      </c>
      <c r="M12" s="28">
        <v>0</v>
      </c>
      <c r="N12" s="28">
        <v>0</v>
      </c>
      <c r="O12" s="28">
        <v>0</v>
      </c>
      <c r="P12" s="28">
        <v>0</v>
      </c>
      <c r="Q12" s="28">
        <v>0</v>
      </c>
      <c r="R12" s="28">
        <v>0</v>
      </c>
      <c r="S12" s="28">
        <v>0</v>
      </c>
      <c r="T12" s="28">
        <v>0</v>
      </c>
      <c r="V12" s="30">
        <f t="shared" si="3"/>
        <v>3.7999999999999999E-2</v>
      </c>
    </row>
    <row r="13" spans="1:22">
      <c r="A13" s="131" t="s">
        <v>269</v>
      </c>
      <c r="B13" s="131" t="s">
        <v>270</v>
      </c>
      <c r="C13" s="25" t="s">
        <v>271</v>
      </c>
      <c r="D13" s="51">
        <v>4.5076002627413701E-2</v>
      </c>
      <c r="E13" s="51">
        <v>-9.9144372678934504E-3</v>
      </c>
      <c r="F13" s="51">
        <v>5.42922912806693E-2</v>
      </c>
      <c r="G13" s="51">
        <v>1.9881001599827502E-3</v>
      </c>
      <c r="H13" s="51">
        <v>-1.8681277929205901E-3</v>
      </c>
      <c r="I13" s="51">
        <v>4.2611157323566001E-3</v>
      </c>
      <c r="J13" s="51">
        <v>-2.6345466146335695E-2</v>
      </c>
      <c r="K13" s="51">
        <v>-2.99769268402332E-2</v>
      </c>
      <c r="L13" s="51">
        <v>-8.0504853807097602E-3</v>
      </c>
      <c r="M13" s="51">
        <v>-1.2743861621995001E-3</v>
      </c>
      <c r="N13" s="51">
        <v>-2.3748511715795E-2</v>
      </c>
      <c r="O13" s="51">
        <v>1.59230889385053E-3</v>
      </c>
      <c r="P13" s="51">
        <v>1.6508761367597199E-2</v>
      </c>
      <c r="Q13" s="51">
        <v>5.6431212298112595E-3</v>
      </c>
      <c r="R13" s="51">
        <v>-7.3806342696495594E-2</v>
      </c>
      <c r="S13" s="51">
        <v>-3.4123782748643499E-4</v>
      </c>
      <c r="T13" s="51">
        <v>-2.9032366079604702E-2</v>
      </c>
      <c r="V13" s="26">
        <f>V8/(V10+V11+V12)</f>
        <v>-7.20052068223193E-3</v>
      </c>
    </row>
    <row r="14" spans="1:22">
      <c r="B14" s="27"/>
      <c r="D14" s="51"/>
      <c r="E14" s="51"/>
      <c r="F14" s="51"/>
      <c r="G14" s="51"/>
      <c r="H14" s="51"/>
      <c r="I14" s="51"/>
      <c r="J14" s="51"/>
      <c r="K14" s="51"/>
      <c r="L14" s="51"/>
      <c r="M14" s="51"/>
      <c r="N14" s="51"/>
      <c r="O14" s="51"/>
      <c r="P14" s="51"/>
      <c r="Q14" s="51"/>
      <c r="R14" s="51"/>
      <c r="S14" s="51"/>
      <c r="T14" s="51"/>
      <c r="U14" s="51"/>
      <c r="V14" s="51"/>
    </row>
    <row r="15" spans="1:22">
      <c r="B15" s="27"/>
      <c r="D15" s="29"/>
      <c r="E15" s="29"/>
      <c r="F15" s="29"/>
      <c r="G15" s="29"/>
      <c r="H15" s="29"/>
      <c r="I15" s="29"/>
      <c r="J15" s="29"/>
      <c r="K15" s="29"/>
      <c r="L15" s="29"/>
      <c r="M15" s="29"/>
      <c r="N15" s="29"/>
      <c r="O15" s="29"/>
      <c r="P15" s="29"/>
      <c r="Q15" s="29"/>
      <c r="R15" s="29"/>
      <c r="S15" s="29"/>
      <c r="T15" s="29"/>
    </row>
    <row r="16" spans="1:22">
      <c r="A16" s="225" t="s">
        <v>272</v>
      </c>
      <c r="B16" s="225"/>
      <c r="C16" s="225"/>
      <c r="D16" s="108" t="s">
        <v>11</v>
      </c>
      <c r="E16" s="108" t="s">
        <v>13</v>
      </c>
      <c r="F16" s="108" t="s">
        <v>14</v>
      </c>
      <c r="G16" s="108" t="s">
        <v>15</v>
      </c>
      <c r="H16" s="108" t="s">
        <v>18</v>
      </c>
      <c r="I16" s="108" t="s">
        <v>21</v>
      </c>
      <c r="J16" s="108" t="s">
        <v>23</v>
      </c>
      <c r="K16" s="108" t="s">
        <v>24</v>
      </c>
      <c r="L16" s="108" t="s">
        <v>25</v>
      </c>
      <c r="M16" s="108" t="s">
        <v>26</v>
      </c>
      <c r="N16" s="108" t="s">
        <v>27</v>
      </c>
      <c r="O16" s="108" t="s">
        <v>10</v>
      </c>
      <c r="P16" s="108" t="s">
        <v>12</v>
      </c>
      <c r="Q16" s="108" t="s">
        <v>16</v>
      </c>
      <c r="R16" s="108" t="s">
        <v>17</v>
      </c>
      <c r="S16" s="108" t="s">
        <v>19</v>
      </c>
      <c r="T16" s="108" t="s">
        <v>20</v>
      </c>
      <c r="V16" s="77" t="s">
        <v>122</v>
      </c>
    </row>
    <row r="17" spans="1:22">
      <c r="A17" s="131" t="s">
        <v>256</v>
      </c>
      <c r="B17" s="131" t="s">
        <v>273</v>
      </c>
      <c r="C17" s="25" t="s">
        <v>274</v>
      </c>
      <c r="D17" s="28">
        <v>0</v>
      </c>
      <c r="E17" s="28">
        <v>7.3449999999999998</v>
      </c>
      <c r="F17" s="28">
        <v>0.56999999999999995</v>
      </c>
      <c r="G17" s="28">
        <v>0</v>
      </c>
      <c r="H17" s="28">
        <v>0</v>
      </c>
      <c r="I17" s="28">
        <v>-2.7E-2</v>
      </c>
      <c r="J17" s="28">
        <v>0</v>
      </c>
      <c r="K17" s="28">
        <v>1.337</v>
      </c>
      <c r="L17" s="28">
        <v>0</v>
      </c>
      <c r="M17" s="28">
        <v>0</v>
      </c>
      <c r="N17" s="28">
        <v>0.752</v>
      </c>
      <c r="O17" s="28">
        <v>0</v>
      </c>
      <c r="P17" s="28">
        <v>0</v>
      </c>
      <c r="Q17" s="28">
        <v>0</v>
      </c>
      <c r="R17" s="28">
        <v>0</v>
      </c>
      <c r="S17" s="28">
        <v>-1.0999999999999999E-2</v>
      </c>
      <c r="T17" s="28">
        <v>0</v>
      </c>
      <c r="V17" s="30">
        <f>SUM(D17:T17)</f>
        <v>9.9660000000000011</v>
      </c>
    </row>
    <row r="18" spans="1:22">
      <c r="A18" s="131" t="s">
        <v>259</v>
      </c>
      <c r="B18" s="131" t="s">
        <v>275</v>
      </c>
      <c r="C18" s="25" t="s">
        <v>276</v>
      </c>
      <c r="D18" s="28">
        <v>0</v>
      </c>
      <c r="E18" s="28">
        <v>5.4329999999999998</v>
      </c>
      <c r="F18" s="28">
        <v>0.46899999999999997</v>
      </c>
      <c r="G18" s="28">
        <v>0</v>
      </c>
      <c r="H18" s="28">
        <v>0</v>
      </c>
      <c r="I18" s="28">
        <v>0</v>
      </c>
      <c r="J18" s="28">
        <v>0</v>
      </c>
      <c r="K18" s="28">
        <v>2.476</v>
      </c>
      <c r="L18" s="28">
        <v>0</v>
      </c>
      <c r="M18" s="28">
        <v>0</v>
      </c>
      <c r="N18" s="28">
        <v>0.39900000000000002</v>
      </c>
      <c r="O18" s="28">
        <v>0</v>
      </c>
      <c r="P18" s="28">
        <v>0</v>
      </c>
      <c r="Q18" s="28">
        <v>0</v>
      </c>
      <c r="R18" s="28">
        <v>0</v>
      </c>
      <c r="S18" s="28">
        <v>0</v>
      </c>
      <c r="T18" s="28">
        <v>0</v>
      </c>
      <c r="V18" s="30">
        <f t="shared" ref="V18:V19" si="4">SUM(D18:T18)</f>
        <v>8.777000000000001</v>
      </c>
    </row>
    <row r="19" spans="1:22">
      <c r="A19" s="131" t="s">
        <v>262</v>
      </c>
      <c r="B19" s="131" t="s">
        <v>277</v>
      </c>
      <c r="C19" s="25" t="s">
        <v>278</v>
      </c>
      <c r="D19" s="28">
        <v>0</v>
      </c>
      <c r="E19" s="28">
        <v>0</v>
      </c>
      <c r="F19" s="28">
        <v>0</v>
      </c>
      <c r="G19" s="28">
        <v>0</v>
      </c>
      <c r="H19" s="28">
        <v>0</v>
      </c>
      <c r="I19" s="28">
        <v>0</v>
      </c>
      <c r="J19" s="28">
        <v>0</v>
      </c>
      <c r="K19" s="28">
        <v>0</v>
      </c>
      <c r="L19" s="28">
        <v>0</v>
      </c>
      <c r="M19" s="28">
        <v>0</v>
      </c>
      <c r="N19" s="28">
        <v>0</v>
      </c>
      <c r="O19" s="28">
        <v>0</v>
      </c>
      <c r="P19" s="28">
        <v>0</v>
      </c>
      <c r="Q19" s="28">
        <v>0</v>
      </c>
      <c r="R19" s="28">
        <v>0</v>
      </c>
      <c r="S19" s="28">
        <v>0</v>
      </c>
      <c r="T19" s="28">
        <v>0</v>
      </c>
      <c r="V19" s="30">
        <f t="shared" si="4"/>
        <v>0</v>
      </c>
    </row>
    <row r="20" spans="1:22">
      <c r="A20" s="131"/>
      <c r="B20" s="131" t="s">
        <v>225</v>
      </c>
      <c r="C20" s="25" t="s">
        <v>279</v>
      </c>
      <c r="D20" s="28">
        <f>D17-D18-D19</f>
        <v>0</v>
      </c>
      <c r="E20" s="28">
        <f t="shared" ref="E20:T20" si="5">E17-E18-E19</f>
        <v>1.9119999999999999</v>
      </c>
      <c r="F20" s="28">
        <f t="shared" si="5"/>
        <v>0.10099999999999998</v>
      </c>
      <c r="G20" s="28">
        <f t="shared" si="5"/>
        <v>0</v>
      </c>
      <c r="H20" s="28">
        <f t="shared" si="5"/>
        <v>0</v>
      </c>
      <c r="I20" s="28">
        <f t="shared" si="5"/>
        <v>-2.7E-2</v>
      </c>
      <c r="J20" s="28">
        <f t="shared" si="5"/>
        <v>0</v>
      </c>
      <c r="K20" s="28">
        <f t="shared" si="5"/>
        <v>-1.139</v>
      </c>
      <c r="L20" s="28">
        <f t="shared" si="5"/>
        <v>0</v>
      </c>
      <c r="M20" s="28">
        <f t="shared" si="5"/>
        <v>0</v>
      </c>
      <c r="N20" s="28">
        <f t="shared" si="5"/>
        <v>0.35299999999999998</v>
      </c>
      <c r="O20" s="28">
        <f t="shared" si="5"/>
        <v>0</v>
      </c>
      <c r="P20" s="28">
        <f t="shared" si="5"/>
        <v>0</v>
      </c>
      <c r="Q20" s="28">
        <f t="shared" si="5"/>
        <v>0</v>
      </c>
      <c r="R20" s="28">
        <f t="shared" si="5"/>
        <v>0</v>
      </c>
      <c r="S20" s="28">
        <f t="shared" si="5"/>
        <v>-1.0999999999999999E-2</v>
      </c>
      <c r="T20" s="28">
        <f t="shared" si="5"/>
        <v>0</v>
      </c>
      <c r="U20" s="28"/>
      <c r="V20" s="28">
        <f>V17-V18-V19</f>
        <v>1.1890000000000001</v>
      </c>
    </row>
    <row r="21" spans="1:22">
      <c r="A21" s="131"/>
      <c r="B21" s="131"/>
      <c r="D21" s="28"/>
      <c r="E21" s="28"/>
      <c r="F21" s="28"/>
      <c r="G21" s="28"/>
      <c r="H21" s="28"/>
      <c r="I21" s="28"/>
      <c r="J21" s="28"/>
      <c r="K21" s="28"/>
      <c r="L21" s="28"/>
      <c r="M21" s="28"/>
      <c r="N21" s="28"/>
      <c r="O21" s="28"/>
      <c r="P21" s="28"/>
      <c r="Q21" s="28"/>
      <c r="R21" s="28"/>
      <c r="S21" s="28"/>
      <c r="T21" s="28"/>
      <c r="V21" s="30"/>
    </row>
    <row r="22" spans="1:22">
      <c r="A22" s="131" t="s">
        <v>266</v>
      </c>
      <c r="B22" s="131" t="s">
        <v>280</v>
      </c>
      <c r="C22" s="25" t="s">
        <v>281</v>
      </c>
      <c r="D22" s="28">
        <v>228.88800000000001</v>
      </c>
      <c r="E22" s="28">
        <v>150.732</v>
      </c>
      <c r="F22" s="28">
        <v>7.2210000000000001</v>
      </c>
      <c r="G22" s="28">
        <v>151.02099999999999</v>
      </c>
      <c r="H22" s="28">
        <v>361.80500000000001</v>
      </c>
      <c r="I22" s="28">
        <v>114.461</v>
      </c>
      <c r="J22" s="28">
        <v>123.232</v>
      </c>
      <c r="K22" s="28">
        <v>342.96100000000001</v>
      </c>
      <c r="L22" s="28">
        <v>509.60045018</v>
      </c>
      <c r="M22" s="28">
        <v>96.956000000000003</v>
      </c>
      <c r="N22" s="28">
        <v>215.72399999999999</v>
      </c>
      <c r="O22" s="28">
        <v>51.115000000000002</v>
      </c>
      <c r="P22" s="28">
        <v>22.504999999999999</v>
      </c>
      <c r="Q22" s="28">
        <v>8.7129999999999992</v>
      </c>
      <c r="R22" s="28">
        <v>7.6902119586027</v>
      </c>
      <c r="S22" s="28">
        <v>43.576000000000001</v>
      </c>
      <c r="T22" s="28">
        <v>25.565000000000001</v>
      </c>
      <c r="V22" s="30">
        <f>SUM(D22:T22)</f>
        <v>2461.7656621386027</v>
      </c>
    </row>
    <row r="23" spans="1:22">
      <c r="A23" s="131" t="s">
        <v>259</v>
      </c>
      <c r="B23" s="131" t="s">
        <v>275</v>
      </c>
      <c r="C23" s="25" t="s">
        <v>276</v>
      </c>
      <c r="D23" s="28">
        <v>0</v>
      </c>
      <c r="E23" s="28">
        <v>5.4329999999999998</v>
      </c>
      <c r="F23" s="28">
        <v>0.46899999999999997</v>
      </c>
      <c r="G23" s="28">
        <v>0</v>
      </c>
      <c r="H23" s="28">
        <v>0</v>
      </c>
      <c r="I23" s="28">
        <v>0</v>
      </c>
      <c r="J23" s="28">
        <v>0</v>
      </c>
      <c r="K23" s="28">
        <v>2.476</v>
      </c>
      <c r="L23" s="28">
        <v>0</v>
      </c>
      <c r="M23" s="28">
        <v>0</v>
      </c>
      <c r="N23" s="28">
        <v>0.39900000000000002</v>
      </c>
      <c r="O23" s="28">
        <v>0</v>
      </c>
      <c r="P23" s="28">
        <v>0</v>
      </c>
      <c r="Q23" s="28">
        <v>0</v>
      </c>
      <c r="R23" s="28">
        <v>0</v>
      </c>
      <c r="S23" s="28">
        <v>0</v>
      </c>
      <c r="T23" s="28">
        <v>0</v>
      </c>
      <c r="V23" s="30">
        <f t="shared" ref="V23:V24" si="6">SUM(D23:T23)</f>
        <v>8.777000000000001</v>
      </c>
    </row>
    <row r="24" spans="1:22">
      <c r="A24" s="131" t="s">
        <v>262</v>
      </c>
      <c r="B24" s="131" t="s">
        <v>277</v>
      </c>
      <c r="C24" s="25" t="s">
        <v>278</v>
      </c>
      <c r="D24" s="28">
        <v>0</v>
      </c>
      <c r="E24" s="28">
        <v>0</v>
      </c>
      <c r="F24" s="28">
        <v>0</v>
      </c>
      <c r="G24" s="28">
        <v>0</v>
      </c>
      <c r="H24" s="28">
        <v>0</v>
      </c>
      <c r="I24" s="28">
        <v>0</v>
      </c>
      <c r="J24" s="28">
        <v>0</v>
      </c>
      <c r="K24" s="28">
        <v>0</v>
      </c>
      <c r="L24" s="28">
        <v>0</v>
      </c>
      <c r="M24" s="28">
        <v>0</v>
      </c>
      <c r="N24" s="28">
        <v>0</v>
      </c>
      <c r="O24" s="28">
        <v>0</v>
      </c>
      <c r="P24" s="28">
        <v>0</v>
      </c>
      <c r="Q24" s="28">
        <v>0</v>
      </c>
      <c r="R24" s="28">
        <v>0</v>
      </c>
      <c r="S24" s="28">
        <v>0</v>
      </c>
      <c r="T24" s="28">
        <v>0</v>
      </c>
      <c r="V24" s="30">
        <f t="shared" si="6"/>
        <v>0</v>
      </c>
    </row>
    <row r="25" spans="1:22">
      <c r="A25" s="131" t="s">
        <v>282</v>
      </c>
      <c r="B25" s="131" t="s">
        <v>283</v>
      </c>
      <c r="C25" s="25" t="s">
        <v>284</v>
      </c>
      <c r="D25" s="51">
        <v>0</v>
      </c>
      <c r="E25" s="51">
        <v>1.2243460442480701E-2</v>
      </c>
      <c r="F25" s="51">
        <v>1.3133940182054599E-2</v>
      </c>
      <c r="G25" s="51">
        <v>0</v>
      </c>
      <c r="H25" s="51">
        <v>0</v>
      </c>
      <c r="I25" s="51">
        <v>-2.3588820646333703E-4</v>
      </c>
      <c r="J25" s="51">
        <v>0</v>
      </c>
      <c r="K25" s="51">
        <v>-3.2972727299044398E-3</v>
      </c>
      <c r="L25" s="51">
        <v>0</v>
      </c>
      <c r="M25" s="51">
        <v>0</v>
      </c>
      <c r="N25" s="51">
        <v>1.6333291690379999E-3</v>
      </c>
      <c r="O25" s="51">
        <v>0</v>
      </c>
      <c r="P25" s="51">
        <v>0</v>
      </c>
      <c r="Q25" s="51">
        <v>0</v>
      </c>
      <c r="R25" s="51">
        <v>0</v>
      </c>
      <c r="S25" s="51">
        <v>-2.5243253166880899E-4</v>
      </c>
      <c r="T25" s="51">
        <v>0</v>
      </c>
      <c r="U25" s="141"/>
      <c r="V25" s="26">
        <f>V20/(V22+V23+V24)</f>
        <v>4.81270782416181E-4</v>
      </c>
    </row>
    <row r="26" spans="1:22">
      <c r="D26" s="26"/>
      <c r="E26" s="26"/>
      <c r="F26" s="26"/>
      <c r="G26" s="26"/>
      <c r="H26" s="26"/>
      <c r="I26" s="26"/>
      <c r="J26" s="26"/>
      <c r="K26" s="26"/>
      <c r="L26" s="26"/>
      <c r="M26" s="26"/>
      <c r="N26" s="26"/>
      <c r="O26" s="26"/>
      <c r="P26" s="26"/>
      <c r="Q26" s="26"/>
      <c r="R26" s="26"/>
      <c r="S26" s="26"/>
      <c r="T26" s="26"/>
      <c r="U26" s="26"/>
      <c r="V26" s="26"/>
    </row>
    <row r="27" spans="1:22" ht="22.5" customHeight="1">
      <c r="A27" s="140" t="s">
        <v>285</v>
      </c>
      <c r="B27" s="139"/>
      <c r="C27" s="138"/>
    </row>
  </sheetData>
  <mergeCells count="3">
    <mergeCell ref="A3:C3"/>
    <mergeCell ref="A4:C4"/>
    <mergeCell ref="A16:C16"/>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AC2F3A-85C5-4010-A58A-23703116CB44}">
  <sheetPr codeName="Sheet1"/>
  <dimension ref="A1:W37"/>
  <sheetViews>
    <sheetView zoomScale="85" zoomScaleNormal="85" workbookViewId="0">
      <selection activeCell="K21" sqref="K21"/>
    </sheetView>
  </sheetViews>
  <sheetFormatPr defaultRowHeight="22.15"/>
  <cols>
    <col min="1" max="1" width="19.625" style="120" bestFit="1" customWidth="1"/>
    <col min="2" max="2" width="30.125" style="120" bestFit="1" customWidth="1"/>
    <col min="3" max="3" width="9.625" style="25" bestFit="1" customWidth="1"/>
    <col min="4" max="4" width="10.625" style="25" bestFit="1" customWidth="1"/>
    <col min="5" max="5" width="9.5" style="25" bestFit="1" customWidth="1"/>
    <col min="6" max="6" width="13" style="25" bestFit="1" customWidth="1"/>
    <col min="7" max="7" width="12" style="25" bestFit="1" customWidth="1"/>
    <col min="8" max="8" width="11" style="25" bestFit="1" customWidth="1"/>
    <col min="9" max="10" width="9.875" style="25" bestFit="1" customWidth="1"/>
    <col min="11" max="11" width="13.75" style="25" bestFit="1" customWidth="1"/>
    <col min="12" max="15" width="9.875" style="25" bestFit="1" customWidth="1"/>
    <col min="16" max="16" width="11" style="25" bestFit="1" customWidth="1"/>
    <col min="17" max="18" width="10.375" style="25" bestFit="1" customWidth="1"/>
    <col min="19" max="19" width="11.75" style="25" bestFit="1" customWidth="1"/>
    <col min="20" max="20" width="9.125" style="25" customWidth="1"/>
    <col min="21" max="21" width="7.375" style="25" bestFit="1" customWidth="1"/>
    <col min="22" max="22" width="9.125" style="25" bestFit="1" customWidth="1"/>
    <col min="23" max="23" width="14.25" style="25" bestFit="1" customWidth="1"/>
    <col min="24" max="24" width="7" style="25" customWidth="1"/>
    <col min="25" max="25" width="15" style="25" bestFit="1" customWidth="1"/>
    <col min="26" max="26" width="9.125" style="25" bestFit="1" customWidth="1"/>
    <col min="27" max="27" width="12.5" style="25" bestFit="1" customWidth="1"/>
    <col min="28" max="28" width="14.375" style="25" bestFit="1" customWidth="1"/>
    <col min="29" max="31" width="12.5" style="25" bestFit="1" customWidth="1"/>
    <col min="32" max="32" width="13.5" style="25" bestFit="1" customWidth="1"/>
    <col min="33" max="36" width="12.5" style="25" bestFit="1" customWidth="1"/>
    <col min="37" max="16384" width="9" style="25"/>
  </cols>
  <sheetData>
    <row r="1" spans="1:23">
      <c r="A1" s="90" t="s">
        <v>0</v>
      </c>
    </row>
    <row r="3" spans="1:23" ht="22.15" customHeight="1">
      <c r="A3" s="89" t="s">
        <v>286</v>
      </c>
      <c r="B3" s="127"/>
    </row>
    <row r="5" spans="1:23" s="27" customFormat="1">
      <c r="A5" s="225" t="s">
        <v>287</v>
      </c>
      <c r="B5" s="225"/>
      <c r="C5" s="145" t="s">
        <v>11</v>
      </c>
      <c r="D5" s="145" t="s">
        <v>13</v>
      </c>
      <c r="E5" s="145" t="s">
        <v>14</v>
      </c>
      <c r="F5" s="145" t="s">
        <v>15</v>
      </c>
      <c r="G5" s="145" t="s">
        <v>18</v>
      </c>
      <c r="H5" s="145" t="s">
        <v>21</v>
      </c>
      <c r="I5" s="145" t="s">
        <v>23</v>
      </c>
      <c r="J5" s="145" t="s">
        <v>24</v>
      </c>
      <c r="K5" s="145" t="s">
        <v>25</v>
      </c>
      <c r="L5" s="145" t="s">
        <v>26</v>
      </c>
      <c r="M5" s="145" t="s">
        <v>27</v>
      </c>
      <c r="N5" s="145" t="s">
        <v>10</v>
      </c>
      <c r="O5" s="145" t="s">
        <v>12</v>
      </c>
      <c r="P5" s="145" t="s">
        <v>16</v>
      </c>
      <c r="Q5" s="145" t="s">
        <v>17</v>
      </c>
      <c r="R5" s="145" t="s">
        <v>19</v>
      </c>
      <c r="S5" s="145" t="s">
        <v>20</v>
      </c>
      <c r="U5" s="77" t="s">
        <v>288</v>
      </c>
      <c r="V5" s="77" t="s">
        <v>289</v>
      </c>
      <c r="W5" s="77" t="s">
        <v>290</v>
      </c>
    </row>
    <row r="6" spans="1:23" s="184" customFormat="1">
      <c r="A6" s="189"/>
      <c r="B6" s="189" t="s">
        <v>291</v>
      </c>
      <c r="C6" s="183">
        <v>4.3699999999999996E-2</v>
      </c>
      <c r="D6" s="183">
        <v>3.8067865782132261E-2</v>
      </c>
      <c r="E6" s="183">
        <v>4.1940060043427103E-2</v>
      </c>
      <c r="F6" s="183">
        <v>4.3999999999999997E-2</v>
      </c>
      <c r="G6" s="183">
        <v>4.1454657564878337E-2</v>
      </c>
      <c r="H6" s="183">
        <v>3.9400000000000011E-2</v>
      </c>
      <c r="I6" s="183">
        <v>3.8599999999999982E-2</v>
      </c>
      <c r="J6" s="183">
        <v>3.8600000000000002E-2</v>
      </c>
      <c r="K6" s="183">
        <v>3.9432054076905157E-2</v>
      </c>
      <c r="L6" s="183">
        <v>3.8899999999999962E-2</v>
      </c>
      <c r="M6" s="183">
        <v>4.367E-2</v>
      </c>
      <c r="N6" s="183">
        <v>4.0908644893582501E-2</v>
      </c>
      <c r="O6" s="183">
        <v>4.43986580607591E-2</v>
      </c>
      <c r="P6" s="183">
        <v>4.1800000000000004E-2</v>
      </c>
      <c r="Q6" s="183">
        <v>3.8490196435653407E-2</v>
      </c>
      <c r="R6" s="183">
        <v>3.8799999999999994E-2</v>
      </c>
      <c r="S6" s="183">
        <v>4.1660670353952677E-2</v>
      </c>
      <c r="T6" s="183"/>
      <c r="U6" s="192">
        <f t="shared" ref="U6:U19" si="0">MAX(C6:S6)</f>
        <v>4.43986580607591E-2</v>
      </c>
      <c r="V6" s="192">
        <f t="shared" ref="V6:V19" si="1">MIN(C6:S6)</f>
        <v>3.8067865782132261E-2</v>
      </c>
      <c r="W6" s="192">
        <f t="shared" ref="W6:W19" si="2">AVERAGE(C6:S6)</f>
        <v>4.0813106306546498E-2</v>
      </c>
    </row>
    <row r="7" spans="1:23">
      <c r="A7" s="120" t="s">
        <v>292</v>
      </c>
      <c r="B7" s="120" t="s">
        <v>293</v>
      </c>
      <c r="C7" s="26">
        <v>-2.2599999999999999E-2</v>
      </c>
      <c r="D7" s="26">
        <v>2.90120289977111E-2</v>
      </c>
      <c r="E7" s="26">
        <v>2.9994890704331301E-2</v>
      </c>
      <c r="F7" s="26">
        <v>2.0757923688683001E-2</v>
      </c>
      <c r="G7" s="26">
        <v>1.67769792693108E-2</v>
      </c>
      <c r="H7" s="26">
        <v>4.2439817671560798E-2</v>
      </c>
      <c r="I7" s="26">
        <v>1.7827077847756299E-2</v>
      </c>
      <c r="J7" s="26">
        <v>1.5652912695509901E-2</v>
      </c>
      <c r="K7" s="26">
        <v>1.1517435917345E-2</v>
      </c>
      <c r="L7" s="26">
        <v>3.7703523305314401E-2</v>
      </c>
      <c r="M7" s="26">
        <v>8.0604827069699295E-3</v>
      </c>
      <c r="N7" s="26">
        <v>-6.57183554677888E-2</v>
      </c>
      <c r="O7" s="26">
        <v>1.32E-2</v>
      </c>
      <c r="P7" s="26">
        <v>-8.9999999999999993E-3</v>
      </c>
      <c r="Q7" s="26">
        <v>-5.0000000000000001E-4</v>
      </c>
      <c r="R7" s="26">
        <v>-5.72111850404878E-3</v>
      </c>
      <c r="S7" s="26">
        <v>-2.3000528525301399E-2</v>
      </c>
      <c r="T7" s="26"/>
      <c r="U7" s="141">
        <f t="shared" si="0"/>
        <v>4.2439817671560798E-2</v>
      </c>
      <c r="V7" s="141">
        <f t="shared" si="1"/>
        <v>-6.57183554677888E-2</v>
      </c>
      <c r="W7" s="141">
        <f t="shared" si="2"/>
        <v>6.8472394298443266E-3</v>
      </c>
    </row>
    <row r="8" spans="1:23">
      <c r="A8" s="120" t="s">
        <v>294</v>
      </c>
      <c r="B8" s="120" t="s">
        <v>295</v>
      </c>
      <c r="C8" s="26">
        <v>0</v>
      </c>
      <c r="D8" s="26">
        <v>-2.0215989988939798E-2</v>
      </c>
      <c r="E8" s="26">
        <v>0</v>
      </c>
      <c r="F8" s="26">
        <v>-1.7815982242090501E-2</v>
      </c>
      <c r="G8" s="26">
        <v>3.80096302500871E-3</v>
      </c>
      <c r="H8" s="26">
        <v>-4.83785110049557E-3</v>
      </c>
      <c r="I8" s="26">
        <v>2.1409591319897704E-2</v>
      </c>
      <c r="J8" s="26">
        <v>1.31568505002962E-2</v>
      </c>
      <c r="K8" s="26">
        <v>5.2027842448301694E-3</v>
      </c>
      <c r="L8" s="26">
        <v>0</v>
      </c>
      <c r="M8" s="26">
        <v>-3.1799959827470303E-2</v>
      </c>
      <c r="N8" s="26">
        <v>2.79226401949112E-2</v>
      </c>
      <c r="O8" s="26">
        <v>0</v>
      </c>
      <c r="P8" s="26">
        <v>0</v>
      </c>
      <c r="Q8" s="26">
        <v>0</v>
      </c>
      <c r="R8" s="26">
        <v>0</v>
      </c>
      <c r="S8" s="26">
        <v>-3.5162216798373305E-3</v>
      </c>
      <c r="T8" s="26"/>
      <c r="U8" s="141">
        <f t="shared" si="0"/>
        <v>2.79226401949112E-2</v>
      </c>
      <c r="V8" s="141">
        <f t="shared" si="1"/>
        <v>-3.1799959827470303E-2</v>
      </c>
      <c r="W8" s="141">
        <f t="shared" si="2"/>
        <v>-3.9371620905232483E-4</v>
      </c>
    </row>
    <row r="9" spans="1:23">
      <c r="A9" s="120" t="s">
        <v>296</v>
      </c>
      <c r="B9" s="120" t="s">
        <v>297</v>
      </c>
      <c r="C9" s="26">
        <v>6.5195972864828004E-3</v>
      </c>
      <c r="D9" s="26">
        <v>1.7871014846459602E-3</v>
      </c>
      <c r="E9" s="26">
        <v>3.50557206628982E-2</v>
      </c>
      <c r="F9" s="26">
        <v>9.6598480594121405E-3</v>
      </c>
      <c r="G9" s="26">
        <v>9.7926820393151696E-3</v>
      </c>
      <c r="H9" s="26">
        <v>6.5380322117684596E-3</v>
      </c>
      <c r="I9" s="26">
        <v>0</v>
      </c>
      <c r="J9" s="26">
        <v>0</v>
      </c>
      <c r="K9" s="26">
        <v>2.7117820185944705E-2</v>
      </c>
      <c r="L9" s="26">
        <v>7.7607699008146788E-3</v>
      </c>
      <c r="M9" s="26">
        <v>1.3758908477977E-2</v>
      </c>
      <c r="N9" s="26">
        <v>-1.58110161404871E-3</v>
      </c>
      <c r="O9" s="26">
        <v>-8.5656891404258103E-4</v>
      </c>
      <c r="P9" s="26">
        <v>-2.8999999999999998E-3</v>
      </c>
      <c r="Q9" s="26">
        <v>9.4950800589880899E-3</v>
      </c>
      <c r="R9" s="26">
        <v>7.0710242174589098E-3</v>
      </c>
      <c r="S9" s="26">
        <v>7.6635869943029204E-3</v>
      </c>
      <c r="T9" s="26"/>
      <c r="U9" s="141">
        <f t="shared" si="0"/>
        <v>3.50557206628982E-2</v>
      </c>
      <c r="V9" s="141">
        <f t="shared" si="1"/>
        <v>-2.8999999999999998E-3</v>
      </c>
      <c r="W9" s="141">
        <f t="shared" si="2"/>
        <v>8.0519118265833956E-3</v>
      </c>
    </row>
    <row r="10" spans="1:23">
      <c r="A10" s="120" t="s">
        <v>298</v>
      </c>
      <c r="B10" s="120" t="s">
        <v>299</v>
      </c>
      <c r="C10" s="26">
        <v>0</v>
      </c>
      <c r="D10" s="26">
        <v>0</v>
      </c>
      <c r="E10" s="26">
        <v>0</v>
      </c>
      <c r="F10" s="26">
        <v>0</v>
      </c>
      <c r="G10" s="26">
        <v>0</v>
      </c>
      <c r="H10" s="26">
        <v>0</v>
      </c>
      <c r="I10" s="26">
        <v>0</v>
      </c>
      <c r="J10" s="26">
        <v>0</v>
      </c>
      <c r="K10" s="26">
        <v>0</v>
      </c>
      <c r="L10" s="26">
        <v>0</v>
      </c>
      <c r="M10" s="26">
        <v>0</v>
      </c>
      <c r="N10" s="26">
        <v>0</v>
      </c>
      <c r="O10" s="26">
        <v>0</v>
      </c>
      <c r="P10" s="26">
        <v>0</v>
      </c>
      <c r="Q10" s="26">
        <v>0</v>
      </c>
      <c r="R10" s="26">
        <v>0</v>
      </c>
      <c r="S10" s="26">
        <v>0</v>
      </c>
      <c r="T10" s="26"/>
      <c r="U10" s="141">
        <f t="shared" si="0"/>
        <v>0</v>
      </c>
      <c r="V10" s="141">
        <f t="shared" si="1"/>
        <v>0</v>
      </c>
      <c r="W10" s="141">
        <f t="shared" si="2"/>
        <v>0</v>
      </c>
    </row>
    <row r="11" spans="1:23" s="91" customFormat="1">
      <c r="A11" s="176"/>
      <c r="B11" s="176" t="s">
        <v>300</v>
      </c>
      <c r="C11" s="185">
        <v>-1.6080402713517197E-2</v>
      </c>
      <c r="D11" s="185">
        <v>1.0583140493417261E-2</v>
      </c>
      <c r="E11" s="185">
        <v>6.5050611367229505E-2</v>
      </c>
      <c r="F11" s="185">
        <v>1.260178950600464E-2</v>
      </c>
      <c r="G11" s="185">
        <v>3.0370624333634681E-2</v>
      </c>
      <c r="H11" s="185">
        <v>4.4139998782833686E-2</v>
      </c>
      <c r="I11" s="185">
        <v>3.9236669167654004E-2</v>
      </c>
      <c r="J11" s="185">
        <v>2.8809763195806103E-2</v>
      </c>
      <c r="K11" s="185">
        <v>4.3838040348119875E-2</v>
      </c>
      <c r="L11" s="185">
        <v>4.5464293206129082E-2</v>
      </c>
      <c r="M11" s="185">
        <v>-9.9805686425233752E-3</v>
      </c>
      <c r="N11" s="185">
        <v>-3.9376816886926312E-2</v>
      </c>
      <c r="O11" s="185">
        <v>1.2343431085957418E-2</v>
      </c>
      <c r="P11" s="185">
        <v>-1.1899999999999999E-2</v>
      </c>
      <c r="Q11" s="185">
        <v>8.9950800589880895E-3</v>
      </c>
      <c r="R11" s="185">
        <v>1.3499057134101298E-3</v>
      </c>
      <c r="S11" s="185">
        <v>-1.885316321083581E-2</v>
      </c>
      <c r="T11" s="185"/>
      <c r="U11" s="193">
        <f t="shared" si="0"/>
        <v>6.5050611367229505E-2</v>
      </c>
      <c r="V11" s="193">
        <f t="shared" si="1"/>
        <v>-3.9376816886926312E-2</v>
      </c>
      <c r="W11" s="193">
        <f t="shared" si="2"/>
        <v>1.4505435047375399E-2</v>
      </c>
    </row>
    <row r="12" spans="1:23">
      <c r="A12" s="120" t="s">
        <v>301</v>
      </c>
      <c r="B12" s="120" t="s">
        <v>302</v>
      </c>
      <c r="C12" s="26">
        <v>7.5220331106668308E-3</v>
      </c>
      <c r="D12" s="26">
        <v>-6.0205309347016104E-4</v>
      </c>
      <c r="E12" s="26">
        <v>-4.5340597272517907E-2</v>
      </c>
      <c r="F12" s="26">
        <v>-1.7899999999999999E-2</v>
      </c>
      <c r="G12" s="26">
        <v>4.5658044490858799E-4</v>
      </c>
      <c r="H12" s="26">
        <v>6.6374084525270497E-3</v>
      </c>
      <c r="I12" s="26">
        <v>-3.0373418192570702E-2</v>
      </c>
      <c r="J12" s="26">
        <v>4.3E-3</v>
      </c>
      <c r="K12" s="26">
        <v>-8.0539383495247408E-3</v>
      </c>
      <c r="L12" s="26">
        <v>-1.1999999999999999E-3</v>
      </c>
      <c r="M12" s="26">
        <v>-8.8800315819012893E-3</v>
      </c>
      <c r="N12" s="26">
        <v>1.88170241547123E-2</v>
      </c>
      <c r="O12" s="26">
        <v>4.2621787779903502E-3</v>
      </c>
      <c r="P12" s="26">
        <v>2.07E-2</v>
      </c>
      <c r="Q12" s="26">
        <v>4.6093067114900202E-3</v>
      </c>
      <c r="R12" s="26">
        <v>-5.7342791447087603E-4</v>
      </c>
      <c r="S12" s="26">
        <v>1.22818057148709E-3</v>
      </c>
      <c r="T12" s="26"/>
      <c r="U12" s="141">
        <f t="shared" si="0"/>
        <v>2.07E-2</v>
      </c>
      <c r="V12" s="141">
        <f t="shared" si="1"/>
        <v>-4.5340597272517907E-2</v>
      </c>
      <c r="W12" s="141">
        <f t="shared" si="2"/>
        <v>-2.6112208341572624E-3</v>
      </c>
    </row>
    <row r="13" spans="1:23">
      <c r="A13" s="120" t="s">
        <v>303</v>
      </c>
      <c r="B13" s="120" t="s">
        <v>304</v>
      </c>
      <c r="C13" s="26">
        <v>-3.93641416099429E-3</v>
      </c>
      <c r="D13" s="26">
        <v>-4.5885974620308596E-3</v>
      </c>
      <c r="E13" s="26">
        <v>-2.28878050069274E-2</v>
      </c>
      <c r="F13" s="26">
        <v>-1.2279918129760502E-2</v>
      </c>
      <c r="G13" s="26">
        <v>1.42475236045172E-2</v>
      </c>
      <c r="H13" s="26">
        <v>1.1116272512762899E-3</v>
      </c>
      <c r="I13" s="26">
        <v>-1.74499182317953E-2</v>
      </c>
      <c r="J13" s="26">
        <v>-6.5117782561493996E-3</v>
      </c>
      <c r="K13" s="26">
        <v>4.4798638139348602E-3</v>
      </c>
      <c r="L13" s="26">
        <v>1.03794058862383E-3</v>
      </c>
      <c r="M13" s="26">
        <v>-5.7002551211743305E-3</v>
      </c>
      <c r="N13" s="26">
        <v>-7.6068559124739298E-3</v>
      </c>
      <c r="O13" s="26">
        <v>1.6155415657934401E-4</v>
      </c>
      <c r="P13" s="26">
        <v>-2.9487819262350901E-3</v>
      </c>
      <c r="Q13" s="26">
        <v>3.0544247525644995E-3</v>
      </c>
      <c r="R13" s="26">
        <v>-4.2847285805873003E-3</v>
      </c>
      <c r="S13" s="26">
        <v>-4.6977227772987797E-3</v>
      </c>
      <c r="T13" s="26"/>
      <c r="U13" s="141">
        <f t="shared" si="0"/>
        <v>1.42475236045172E-2</v>
      </c>
      <c r="V13" s="141">
        <f t="shared" si="1"/>
        <v>-2.28878050069274E-2</v>
      </c>
      <c r="W13" s="141">
        <f t="shared" si="2"/>
        <v>-4.0470494939959514E-3</v>
      </c>
    </row>
    <row r="14" spans="1:23">
      <c r="A14" s="120" t="s">
        <v>305</v>
      </c>
      <c r="B14" s="120" t="s">
        <v>306</v>
      </c>
      <c r="C14" s="26">
        <v>4.8541977569711197E-3</v>
      </c>
      <c r="D14" s="26">
        <v>-7.5170010339385999E-3</v>
      </c>
      <c r="E14" s="26">
        <v>2.6849306826779398E-2</v>
      </c>
      <c r="F14" s="26">
        <v>-7.2516817933857601E-3</v>
      </c>
      <c r="G14" s="26">
        <v>-1.2349809246224399E-3</v>
      </c>
      <c r="H14" s="26">
        <v>6.2244963203828398E-4</v>
      </c>
      <c r="I14" s="26">
        <v>-1.1846332097590799E-2</v>
      </c>
      <c r="J14" s="26">
        <v>-7.0941074329062704E-3</v>
      </c>
      <c r="K14" s="26">
        <v>-2.42017466740018E-3</v>
      </c>
      <c r="L14" s="26">
        <v>-4.5346540366998896E-3</v>
      </c>
      <c r="M14" s="26">
        <v>-8.3765944158720306E-3</v>
      </c>
      <c r="N14" s="26">
        <v>-1.6774214499638103E-3</v>
      </c>
      <c r="O14" s="26">
        <v>3.4116436595285006E-3</v>
      </c>
      <c r="P14" s="26">
        <v>-1.8751228659135901E-3</v>
      </c>
      <c r="Q14" s="26">
        <v>-2.9987387909004098E-2</v>
      </c>
      <c r="R14" s="26">
        <v>-6.2588246795853997E-3</v>
      </c>
      <c r="S14" s="26">
        <v>-1.88215152320582E-2</v>
      </c>
      <c r="T14" s="26"/>
      <c r="U14" s="141">
        <f t="shared" si="0"/>
        <v>2.6849306826779398E-2</v>
      </c>
      <c r="V14" s="141">
        <f t="shared" si="1"/>
        <v>-2.9987387909004098E-2</v>
      </c>
      <c r="W14" s="141">
        <f t="shared" si="2"/>
        <v>-4.3034235684484574E-3</v>
      </c>
    </row>
    <row r="15" spans="1:23">
      <c r="A15" s="120" t="s">
        <v>307</v>
      </c>
      <c r="B15" s="120" t="s">
        <v>308</v>
      </c>
      <c r="C15" s="26">
        <v>3.6471051951994098E-4</v>
      </c>
      <c r="D15" s="26">
        <v>8.7232728794885302E-4</v>
      </c>
      <c r="E15" s="26">
        <v>-1.09860077149216E-3</v>
      </c>
      <c r="F15" s="26">
        <v>1.8070513925415998E-3</v>
      </c>
      <c r="G15" s="26">
        <v>0</v>
      </c>
      <c r="H15" s="26">
        <v>-4.1291213214420799E-4</v>
      </c>
      <c r="I15" s="26">
        <v>-2.46712676787284E-3</v>
      </c>
      <c r="J15" s="26">
        <v>-2.8432068451326995E-3</v>
      </c>
      <c r="K15" s="26">
        <v>4.6675326944512402E-4</v>
      </c>
      <c r="L15" s="26">
        <v>1.5767962961663301E-3</v>
      </c>
      <c r="M15" s="26">
        <v>0</v>
      </c>
      <c r="N15" s="26">
        <v>-3.0039399762973201E-3</v>
      </c>
      <c r="O15" s="26">
        <v>8.0000000000000004E-4</v>
      </c>
      <c r="P15" s="26">
        <v>4.2795142826898896E-3</v>
      </c>
      <c r="Q15" s="26">
        <v>-1.98126887391903E-3</v>
      </c>
      <c r="R15" s="26">
        <v>-7.5391670066498803E-4</v>
      </c>
      <c r="S15" s="26">
        <v>-5.0894174410771398E-4</v>
      </c>
      <c r="T15" s="26"/>
      <c r="U15" s="141">
        <f t="shared" si="0"/>
        <v>4.2795142826898896E-3</v>
      </c>
      <c r="V15" s="141">
        <f t="shared" si="1"/>
        <v>-3.0039399762973201E-3</v>
      </c>
      <c r="W15" s="141">
        <f t="shared" si="2"/>
        <v>-1.7075063313642483E-4</v>
      </c>
    </row>
    <row r="16" spans="1:23">
      <c r="A16" s="120" t="s">
        <v>309</v>
      </c>
      <c r="B16" s="120" t="s">
        <v>310</v>
      </c>
      <c r="C16" s="26">
        <v>3.8024388681094098E-4</v>
      </c>
      <c r="D16" s="26">
        <v>-1.5332862956002699E-4</v>
      </c>
      <c r="E16" s="26">
        <v>1.10830369663827E-3</v>
      </c>
      <c r="F16" s="26">
        <v>2.1869955314862501E-4</v>
      </c>
      <c r="G16" s="26">
        <v>1.0739325495092301E-3</v>
      </c>
      <c r="H16" s="26">
        <v>0</v>
      </c>
      <c r="I16" s="26">
        <v>-5.1947451105027395E-4</v>
      </c>
      <c r="J16" s="26">
        <v>-3.1761858087471902E-4</v>
      </c>
      <c r="K16" s="26">
        <v>2.36736184499888E-4</v>
      </c>
      <c r="L16" s="26">
        <v>5.4431444842932498E-4</v>
      </c>
      <c r="M16" s="26">
        <v>0</v>
      </c>
      <c r="N16" s="26">
        <v>-1.82313008783904E-4</v>
      </c>
      <c r="O16" s="26">
        <v>2.9999999999999997E-4</v>
      </c>
      <c r="P16" s="26">
        <v>1.4970739010116601E-3</v>
      </c>
      <c r="Q16" s="26">
        <v>-3.0157366930448899E-3</v>
      </c>
      <c r="R16" s="26">
        <v>-4.4934187396242399E-4</v>
      </c>
      <c r="S16" s="26">
        <v>-4.62359816171694E-4</v>
      </c>
      <c r="T16" s="26"/>
      <c r="U16" s="141">
        <f t="shared" si="0"/>
        <v>1.4970739010116601E-3</v>
      </c>
      <c r="V16" s="141">
        <f t="shared" si="1"/>
        <v>-3.0157366930448899E-3</v>
      </c>
      <c r="W16" s="141">
        <f t="shared" si="2"/>
        <v>1.5243006270588676E-5</v>
      </c>
    </row>
    <row r="17" spans="1:23">
      <c r="A17" s="120" t="s">
        <v>311</v>
      </c>
      <c r="B17" s="120" t="s">
        <v>312</v>
      </c>
      <c r="C17" s="26">
        <v>0</v>
      </c>
      <c r="D17" s="26">
        <v>0</v>
      </c>
      <c r="E17" s="26">
        <v>0</v>
      </c>
      <c r="F17" s="26">
        <v>2.92834994893921E-4</v>
      </c>
      <c r="G17" s="26">
        <v>1.2454961106264E-3</v>
      </c>
      <c r="H17" s="26">
        <v>0</v>
      </c>
      <c r="I17" s="26">
        <v>-4.3252664758406591E-2</v>
      </c>
      <c r="J17" s="26">
        <v>-6.7164126884271006E-3</v>
      </c>
      <c r="K17" s="26">
        <v>3.4650326531264502E-4</v>
      </c>
      <c r="L17" s="26">
        <v>8.2972861479771096E-4</v>
      </c>
      <c r="M17" s="26">
        <v>6.4795582924260197E-4</v>
      </c>
      <c r="N17" s="26">
        <v>3.8962350987932699E-4</v>
      </c>
      <c r="O17" s="26">
        <v>0</v>
      </c>
      <c r="P17" s="26">
        <v>-6.2952713635470101E-2</v>
      </c>
      <c r="Q17" s="26">
        <v>0</v>
      </c>
      <c r="R17" s="26">
        <v>0</v>
      </c>
      <c r="S17" s="26">
        <v>0</v>
      </c>
      <c r="T17" s="26"/>
      <c r="U17" s="141">
        <f t="shared" si="0"/>
        <v>1.2454961106264E-3</v>
      </c>
      <c r="V17" s="141">
        <f t="shared" si="1"/>
        <v>-6.2952713635470101E-2</v>
      </c>
      <c r="W17" s="141">
        <f t="shared" si="2"/>
        <v>-6.4217440445618352E-3</v>
      </c>
    </row>
    <row r="18" spans="1:23" s="91" customFormat="1">
      <c r="A18" s="176" t="s">
        <v>313</v>
      </c>
      <c r="B18" s="176" t="s">
        <v>314</v>
      </c>
      <c r="C18" s="185">
        <v>9.1847711129745425E-3</v>
      </c>
      <c r="D18" s="185">
        <v>-1.1988652931050794E-2</v>
      </c>
      <c r="E18" s="185">
        <v>-4.1369392527519797E-2</v>
      </c>
      <c r="F18" s="185">
        <v>-3.5113013982562113E-2</v>
      </c>
      <c r="G18" s="185">
        <v>1.5788551784938976E-2</v>
      </c>
      <c r="H18" s="185">
        <v>7.9585732036974149E-3</v>
      </c>
      <c r="I18" s="185">
        <v>-0.10590893455928652</v>
      </c>
      <c r="J18" s="185">
        <v>-1.9183123803490187E-2</v>
      </c>
      <c r="K18" s="185">
        <v>-4.9442564837324041E-3</v>
      </c>
      <c r="L18" s="185">
        <v>-1.7458740886826933E-3</v>
      </c>
      <c r="M18" s="185">
        <v>-2.2308925289705048E-2</v>
      </c>
      <c r="N18" s="185">
        <v>6.7361173170726631E-3</v>
      </c>
      <c r="O18" s="185">
        <v>8.9353765940981943E-3</v>
      </c>
      <c r="P18" s="185">
        <v>-4.1300030243917235E-2</v>
      </c>
      <c r="Q18" s="185">
        <v>-2.7320662011913497E-2</v>
      </c>
      <c r="R18" s="185">
        <v>-1.2320239749270987E-2</v>
      </c>
      <c r="S18" s="185">
        <v>-2.32623589981493E-2</v>
      </c>
      <c r="T18" s="185"/>
      <c r="U18" s="193">
        <f t="shared" si="0"/>
        <v>1.5788551784938976E-2</v>
      </c>
      <c r="V18" s="193">
        <f t="shared" si="1"/>
        <v>-0.10590893455928652</v>
      </c>
      <c r="W18" s="193">
        <f t="shared" si="2"/>
        <v>-1.7538945568029343E-2</v>
      </c>
    </row>
    <row r="19" spans="1:23" s="27" customFormat="1">
      <c r="A19" s="89" t="s">
        <v>315</v>
      </c>
      <c r="B19" s="89" t="s">
        <v>316</v>
      </c>
      <c r="C19" s="186">
        <v>3.6804368399457339E-2</v>
      </c>
      <c r="D19" s="186">
        <v>3.666235334449873E-2</v>
      </c>
      <c r="E19" s="186">
        <v>6.5621278883136791E-2</v>
      </c>
      <c r="F19" s="186">
        <v>2.148877552344252E-2</v>
      </c>
      <c r="G19" s="186">
        <v>8.7613833683451992E-2</v>
      </c>
      <c r="H19" s="186">
        <v>9.1498571986531108E-2</v>
      </c>
      <c r="I19" s="186">
        <v>-2.8072265391632531E-2</v>
      </c>
      <c r="J19" s="186">
        <v>4.8226639392315918E-2</v>
      </c>
      <c r="K19" s="186">
        <v>7.8325837941292623E-2</v>
      </c>
      <c r="L19" s="186">
        <v>8.2618419117446343E-2</v>
      </c>
      <c r="M19" s="186">
        <v>1.1380506067771575E-2</v>
      </c>
      <c r="N19" s="186">
        <v>8.267945323728855E-3</v>
      </c>
      <c r="O19" s="186">
        <v>6.5677465740814719E-2</v>
      </c>
      <c r="P19" s="186">
        <v>-1.1400030243917232E-2</v>
      </c>
      <c r="Q19" s="186">
        <v>2.0164614482727997E-2</v>
      </c>
      <c r="R19" s="186">
        <v>2.7829665964139133E-2</v>
      </c>
      <c r="S19" s="186">
        <v>-4.5485185503243292E-4</v>
      </c>
      <c r="U19" s="192">
        <f t="shared" si="0"/>
        <v>9.1498571986531108E-2</v>
      </c>
      <c r="V19" s="192">
        <f t="shared" si="1"/>
        <v>-2.8072265391632531E-2</v>
      </c>
      <c r="W19" s="192">
        <f t="shared" si="2"/>
        <v>3.7779595785892552E-2</v>
      </c>
    </row>
    <row r="20" spans="1:23">
      <c r="U20" s="192"/>
      <c r="V20" s="192"/>
      <c r="W20" s="192"/>
    </row>
    <row r="21" spans="1:23">
      <c r="U21" s="192"/>
      <c r="V21" s="192"/>
      <c r="W21" s="192"/>
    </row>
    <row r="22" spans="1:23">
      <c r="U22" s="192"/>
      <c r="V22" s="192"/>
      <c r="W22" s="192"/>
    </row>
    <row r="23" spans="1:23" s="27" customFormat="1">
      <c r="A23" s="225" t="s">
        <v>317</v>
      </c>
      <c r="B23" s="225"/>
      <c r="C23" s="145" t="s">
        <v>11</v>
      </c>
      <c r="D23" s="145" t="s">
        <v>13</v>
      </c>
      <c r="E23" s="145" t="s">
        <v>14</v>
      </c>
      <c r="F23" s="145" t="s">
        <v>15</v>
      </c>
      <c r="G23" s="145" t="s">
        <v>18</v>
      </c>
      <c r="H23" s="145" t="s">
        <v>21</v>
      </c>
      <c r="I23" s="145" t="s">
        <v>23</v>
      </c>
      <c r="J23" s="145" t="s">
        <v>24</v>
      </c>
      <c r="K23" s="145" t="s">
        <v>25</v>
      </c>
      <c r="L23" s="145" t="s">
        <v>26</v>
      </c>
      <c r="M23" s="145" t="s">
        <v>27</v>
      </c>
      <c r="N23" s="145" t="s">
        <v>10</v>
      </c>
      <c r="O23" s="145" t="s">
        <v>12</v>
      </c>
      <c r="P23" s="145" t="s">
        <v>16</v>
      </c>
      <c r="Q23" s="145" t="s">
        <v>17</v>
      </c>
      <c r="R23" s="145" t="s">
        <v>19</v>
      </c>
      <c r="S23" s="145" t="s">
        <v>20</v>
      </c>
      <c r="U23" s="77" t="s">
        <v>288</v>
      </c>
      <c r="V23" s="77" t="s">
        <v>289</v>
      </c>
      <c r="W23" s="77" t="s">
        <v>290</v>
      </c>
    </row>
    <row r="24" spans="1:23" s="184" customFormat="1">
      <c r="A24" s="190"/>
      <c r="B24" s="189" t="s">
        <v>291</v>
      </c>
      <c r="C24" s="183">
        <v>4.3514999999999998E-2</v>
      </c>
      <c r="D24" s="183">
        <v>3.7933932891066141E-2</v>
      </c>
      <c r="E24" s="183">
        <v>4.1480709806636054E-2</v>
      </c>
      <c r="F24" s="183">
        <v>4.3720828425248548E-2</v>
      </c>
      <c r="G24" s="183">
        <v>4.1326831788735037E-2</v>
      </c>
      <c r="H24" s="183">
        <v>3.9215000000000007E-2</v>
      </c>
      <c r="I24" s="183">
        <v>3.8549999999999987E-2</v>
      </c>
      <c r="J24" s="183">
        <v>3.8459252514579101E-2</v>
      </c>
      <c r="K24" s="183">
        <v>3.9267288872639375E-2</v>
      </c>
      <c r="L24" s="183">
        <v>3.8599999999999968E-2</v>
      </c>
      <c r="M24" s="183">
        <v>4.3581141133308243E-2</v>
      </c>
      <c r="N24" s="183">
        <v>4.0648885512674204E-2</v>
      </c>
      <c r="O24" s="183">
        <v>4.4353207335904449E-2</v>
      </c>
      <c r="P24" s="183">
        <v>4.1500000000000002E-2</v>
      </c>
      <c r="Q24" s="183">
        <v>3.8745098217826707E-2</v>
      </c>
      <c r="R24" s="183">
        <v>3.8699999999999998E-2</v>
      </c>
      <c r="S24" s="183">
        <v>4.1457538589026427E-2</v>
      </c>
      <c r="U24" s="192">
        <f t="shared" ref="U24:U37" si="3">MAX(C24:S24)</f>
        <v>4.4353207335904449E-2</v>
      </c>
      <c r="V24" s="192">
        <f t="shared" ref="V24:V37" si="4">MIN(C24:S24)</f>
        <v>3.7933932891066141E-2</v>
      </c>
      <c r="W24" s="192">
        <f t="shared" ref="W24:W37" si="5">AVERAGE(C24:S24)</f>
        <v>4.0650277358096717E-2</v>
      </c>
    </row>
    <row r="25" spans="1:23">
      <c r="A25" s="120" t="s">
        <v>318</v>
      </c>
      <c r="B25" s="120" t="s">
        <v>293</v>
      </c>
      <c r="C25" s="26">
        <v>-1.67215402633107E-2</v>
      </c>
      <c r="D25" s="26">
        <v>1.4163036926205167E-2</v>
      </c>
      <c r="E25" s="26">
        <v>1.204366025524661E-2</v>
      </c>
      <c r="F25" s="26">
        <v>6.5138900433449505E-3</v>
      </c>
      <c r="G25" s="26">
        <v>6.6482447316094356E-3</v>
      </c>
      <c r="H25" s="26">
        <v>2.9825127294419551E-2</v>
      </c>
      <c r="I25" s="26">
        <v>-8.3495878063666006E-3</v>
      </c>
      <c r="J25" s="26">
        <v>3.7293634546536857E-3</v>
      </c>
      <c r="K25" s="26">
        <v>7.2687476279037298E-3</v>
      </c>
      <c r="L25" s="26">
        <v>1.6237182514517851E-2</v>
      </c>
      <c r="M25" s="26">
        <v>2.0651390237518248E-3</v>
      </c>
      <c r="N25" s="26">
        <v>-4.8958971905412402E-2</v>
      </c>
      <c r="O25" s="26">
        <v>3.5102913449196701E-3</v>
      </c>
      <c r="P25" s="26">
        <v>-1.8386161298769299E-2</v>
      </c>
      <c r="Q25" s="26">
        <v>9.8133893322991501E-4</v>
      </c>
      <c r="R25" s="26">
        <v>-1.032169954237204E-2</v>
      </c>
      <c r="S25" s="26">
        <v>-2.6169186556570898E-2</v>
      </c>
      <c r="U25" s="141">
        <f t="shared" si="3"/>
        <v>2.9825127294419551E-2</v>
      </c>
      <c r="V25" s="141">
        <f t="shared" si="4"/>
        <v>-4.8958971905412402E-2</v>
      </c>
      <c r="W25" s="141">
        <f t="shared" si="5"/>
        <v>-1.5247720719411492E-3</v>
      </c>
    </row>
    <row r="26" spans="1:23">
      <c r="A26" s="120" t="s">
        <v>319</v>
      </c>
      <c r="B26" s="120" t="s">
        <v>295</v>
      </c>
      <c r="C26" s="26">
        <v>-6.1204268418762998E-5</v>
      </c>
      <c r="D26" s="26">
        <v>-1.4040042810069689E-2</v>
      </c>
      <c r="E26" s="26">
        <v>0</v>
      </c>
      <c r="F26" s="26">
        <v>-1.1774439445500186E-2</v>
      </c>
      <c r="G26" s="26">
        <v>4.22366045211898E-3</v>
      </c>
      <c r="H26" s="26">
        <v>-5.3038628146794449E-3</v>
      </c>
      <c r="I26" s="26">
        <v>3.3145421215708848E-2</v>
      </c>
      <c r="J26" s="26">
        <v>1.71343039024635E-2</v>
      </c>
      <c r="K26" s="26">
        <v>6.8862734395633389E-3</v>
      </c>
      <c r="L26" s="26">
        <v>0</v>
      </c>
      <c r="M26" s="26">
        <v>-1.7392616228613947E-2</v>
      </c>
      <c r="N26" s="26">
        <v>2.7575932872287948E-2</v>
      </c>
      <c r="O26" s="26">
        <v>0</v>
      </c>
      <c r="P26" s="26">
        <v>0</v>
      </c>
      <c r="Q26" s="26">
        <v>0</v>
      </c>
      <c r="R26" s="26">
        <v>0</v>
      </c>
      <c r="S26" s="26">
        <v>-3.5891885459984449E-3</v>
      </c>
      <c r="U26" s="141">
        <f t="shared" si="3"/>
        <v>3.3145421215708848E-2</v>
      </c>
      <c r="V26" s="141">
        <f t="shared" si="4"/>
        <v>-1.7392616228613947E-2</v>
      </c>
      <c r="W26" s="141">
        <f t="shared" si="5"/>
        <v>2.1649551628742428E-3</v>
      </c>
    </row>
    <row r="27" spans="1:23">
      <c r="A27" s="120" t="s">
        <v>320</v>
      </c>
      <c r="B27" s="120" t="s">
        <v>297</v>
      </c>
      <c r="C27" s="26">
        <v>4.9505252040743103E-3</v>
      </c>
      <c r="D27" s="26">
        <v>1.0890984935458127E-3</v>
      </c>
      <c r="E27" s="26">
        <v>4.187937006736045E-2</v>
      </c>
      <c r="F27" s="26">
        <v>7.0172204333422052E-3</v>
      </c>
      <c r="G27" s="26">
        <v>6.4142534297748702E-3</v>
      </c>
      <c r="H27" s="26">
        <v>2.6706956749898963E-4</v>
      </c>
      <c r="I27" s="26">
        <v>0</v>
      </c>
      <c r="J27" s="26">
        <v>0</v>
      </c>
      <c r="K27" s="26">
        <v>1.1317772632451992E-2</v>
      </c>
      <c r="L27" s="26">
        <v>4.8421247812571195E-3</v>
      </c>
      <c r="M27" s="26">
        <v>5.6812557249318156E-3</v>
      </c>
      <c r="N27" s="26">
        <v>-5.5863615953369895E-3</v>
      </c>
      <c r="O27" s="26">
        <v>5.181772220426695E-4</v>
      </c>
      <c r="P27" s="26">
        <v>-1.9327834511652265E-3</v>
      </c>
      <c r="Q27" s="26">
        <v>9.9332347500219464E-3</v>
      </c>
      <c r="R27" s="26">
        <v>5.5685540298827853E-3</v>
      </c>
      <c r="S27" s="26">
        <v>4.229535808333856E-3</v>
      </c>
      <c r="U27" s="141">
        <f t="shared" si="3"/>
        <v>4.187937006736045E-2</v>
      </c>
      <c r="V27" s="141">
        <f t="shared" si="4"/>
        <v>-5.5863615953369895E-3</v>
      </c>
      <c r="W27" s="141">
        <f t="shared" si="5"/>
        <v>5.6581792410598008E-3</v>
      </c>
    </row>
    <row r="28" spans="1:23">
      <c r="A28" s="120" t="s">
        <v>321</v>
      </c>
      <c r="B28" s="120" t="s">
        <v>299</v>
      </c>
      <c r="C28" s="26">
        <v>0</v>
      </c>
      <c r="D28" s="26">
        <v>0</v>
      </c>
      <c r="E28" s="26">
        <v>0</v>
      </c>
      <c r="F28" s="26">
        <v>0</v>
      </c>
      <c r="G28" s="26">
        <v>0</v>
      </c>
      <c r="H28" s="26">
        <v>0</v>
      </c>
      <c r="I28" s="26">
        <v>0</v>
      </c>
      <c r="J28" s="26">
        <v>-3.4667451377468749E-3</v>
      </c>
      <c r="K28" s="26">
        <v>0</v>
      </c>
      <c r="L28" s="26">
        <v>0</v>
      </c>
      <c r="M28" s="26">
        <v>0</v>
      </c>
      <c r="N28" s="26">
        <v>-2.3982761837388349E-3</v>
      </c>
      <c r="O28" s="26">
        <v>0</v>
      </c>
      <c r="P28" s="26">
        <v>0</v>
      </c>
      <c r="Q28" s="26">
        <v>0</v>
      </c>
      <c r="R28" s="26">
        <v>-2.01403264652824E-3</v>
      </c>
      <c r="S28" s="26">
        <v>0</v>
      </c>
      <c r="U28" s="141">
        <f t="shared" si="3"/>
        <v>0</v>
      </c>
      <c r="V28" s="141">
        <f t="shared" si="4"/>
        <v>-3.4667451377468749E-3</v>
      </c>
      <c r="W28" s="141">
        <f t="shared" si="5"/>
        <v>-4.6347376282434996E-4</v>
      </c>
    </row>
    <row r="29" spans="1:23" s="91" customFormat="1">
      <c r="A29" s="176"/>
      <c r="B29" s="176" t="s">
        <v>300</v>
      </c>
      <c r="C29" s="185">
        <v>-1.1832219327655151E-2</v>
      </c>
      <c r="D29" s="185">
        <v>1.2120926096812902E-3</v>
      </c>
      <c r="E29" s="185">
        <v>5.3923030322607063E-2</v>
      </c>
      <c r="F29" s="185">
        <v>1.7566710311869693E-3</v>
      </c>
      <c r="G29" s="185">
        <v>1.7286158613503286E-2</v>
      </c>
      <c r="H29" s="185">
        <v>2.4788334047239097E-2</v>
      </c>
      <c r="I29" s="185">
        <v>2.4795833409342247E-2</v>
      </c>
      <c r="J29" s="185">
        <v>1.7396922219370309E-2</v>
      </c>
      <c r="K29" s="185">
        <v>2.5472793699919061E-2</v>
      </c>
      <c r="L29" s="185">
        <v>2.1079307295774972E-2</v>
      </c>
      <c r="M29" s="185">
        <v>-9.6462214799303073E-3</v>
      </c>
      <c r="N29" s="185">
        <v>-2.9367676812200278E-2</v>
      </c>
      <c r="O29" s="185">
        <v>4.0284685669623394E-3</v>
      </c>
      <c r="P29" s="185">
        <v>-2.0318944749934526E-2</v>
      </c>
      <c r="Q29" s="185">
        <v>1.0914573683251862E-2</v>
      </c>
      <c r="R29" s="185">
        <v>-6.767178159017494E-3</v>
      </c>
      <c r="S29" s="185">
        <v>-2.5528839294235488E-2</v>
      </c>
      <c r="U29" s="193">
        <f t="shared" si="3"/>
        <v>5.3923030322607063E-2</v>
      </c>
      <c r="V29" s="193">
        <f t="shared" si="4"/>
        <v>-2.9367676812200278E-2</v>
      </c>
      <c r="W29" s="193">
        <f t="shared" si="5"/>
        <v>5.8348885691685464E-3</v>
      </c>
    </row>
    <row r="30" spans="1:23">
      <c r="A30" s="120" t="s">
        <v>322</v>
      </c>
      <c r="B30" s="120" t="s">
        <v>302</v>
      </c>
      <c r="C30" s="26">
        <v>4.8534300381374955E-3</v>
      </c>
      <c r="D30" s="26">
        <v>-1.1763773791752656E-3</v>
      </c>
      <c r="E30" s="26">
        <v>-4.8102552085463955E-2</v>
      </c>
      <c r="F30" s="26">
        <v>-6.7168404231725898E-3</v>
      </c>
      <c r="G30" s="26">
        <v>-5.1999272100721611E-4</v>
      </c>
      <c r="H30" s="26">
        <v>1.7039010217138374E-2</v>
      </c>
      <c r="I30" s="26">
        <v>-2.5187562332466253E-2</v>
      </c>
      <c r="J30" s="26">
        <v>4.1447423911909597E-3</v>
      </c>
      <c r="K30" s="26">
        <v>-4.9761704880341706E-3</v>
      </c>
      <c r="L30" s="26">
        <v>2.7434554973822017E-4</v>
      </c>
      <c r="M30" s="26">
        <v>-1.2325441360970545E-2</v>
      </c>
      <c r="N30" s="26">
        <v>1.8166570710325299E-2</v>
      </c>
      <c r="O30" s="26">
        <v>1.2101121484323825E-2</v>
      </c>
      <c r="P30" s="26">
        <v>1.2518434145064155E-2</v>
      </c>
      <c r="Q30" s="26">
        <v>-2.9578475695078901E-3</v>
      </c>
      <c r="R30" s="26">
        <v>-7.1623685891303388E-3</v>
      </c>
      <c r="S30" s="26">
        <v>-3.653586542638925E-3</v>
      </c>
      <c r="U30" s="141">
        <f t="shared" si="3"/>
        <v>1.8166570710325299E-2</v>
      </c>
      <c r="V30" s="141">
        <f t="shared" si="4"/>
        <v>-4.8102552085463955E-2</v>
      </c>
      <c r="W30" s="141">
        <f t="shared" si="5"/>
        <v>-2.5694755856264006E-3</v>
      </c>
    </row>
    <row r="31" spans="1:23">
      <c r="A31" s="120" t="s">
        <v>323</v>
      </c>
      <c r="B31" s="120" t="s">
        <v>304</v>
      </c>
      <c r="C31" s="26">
        <v>-7.308883567881E-4</v>
      </c>
      <c r="D31" s="26">
        <v>-3.8949339755753546E-3</v>
      </c>
      <c r="E31" s="26">
        <v>-2.0382792660677551E-2</v>
      </c>
      <c r="F31" s="26">
        <v>-5.5550465410298313E-3</v>
      </c>
      <c r="G31" s="26">
        <v>1.5485223230960798E-2</v>
      </c>
      <c r="H31" s="26">
        <v>-3.2849576746990902E-3</v>
      </c>
      <c r="I31" s="26">
        <v>-1.9340553600496749E-2</v>
      </c>
      <c r="J31" s="26">
        <v>-6.0835209956578498E-3</v>
      </c>
      <c r="K31" s="26">
        <v>3.9698161585438501E-3</v>
      </c>
      <c r="L31" s="26">
        <v>1.58116488431931E-4</v>
      </c>
      <c r="M31" s="26">
        <v>-3.0633342459907512E-3</v>
      </c>
      <c r="N31" s="26">
        <v>-9.0581448489946634E-3</v>
      </c>
      <c r="O31" s="26">
        <v>-4.2390933561281974E-3</v>
      </c>
      <c r="P31" s="26">
        <v>-7.3794163083160504E-4</v>
      </c>
      <c r="Q31" s="26">
        <v>-1.1521811424260453E-3</v>
      </c>
      <c r="R31" s="26">
        <v>-7.6721622787322011E-3</v>
      </c>
      <c r="S31" s="26">
        <v>-3.7493814114546347E-3</v>
      </c>
      <c r="U31" s="141">
        <f t="shared" si="3"/>
        <v>1.5485223230960798E-2</v>
      </c>
      <c r="V31" s="141">
        <f t="shared" si="4"/>
        <v>-2.0382792660677551E-2</v>
      </c>
      <c r="W31" s="141">
        <f t="shared" si="5"/>
        <v>-4.0783398142085906E-3</v>
      </c>
    </row>
    <row r="32" spans="1:23">
      <c r="A32" s="120" t="s">
        <v>324</v>
      </c>
      <c r="B32" s="120" t="s">
        <v>306</v>
      </c>
      <c r="C32" s="26">
        <v>1.1540500953752899E-3</v>
      </c>
      <c r="D32" s="26">
        <v>-1.027089978241285E-2</v>
      </c>
      <c r="E32" s="26">
        <v>1.3817759481488969E-2</v>
      </c>
      <c r="F32" s="26">
        <v>-9.7218733552542295E-3</v>
      </c>
      <c r="G32" s="26">
        <v>-3.1263269150053957E-3</v>
      </c>
      <c r="H32" s="26">
        <v>1.013667907667622E-3</v>
      </c>
      <c r="I32" s="26">
        <v>-1.3419308496061799E-2</v>
      </c>
      <c r="J32" s="26">
        <v>-1.0319477915535735E-2</v>
      </c>
      <c r="K32" s="26">
        <v>-2.7299417992077248E-3</v>
      </c>
      <c r="L32" s="26">
        <v>-5.6213342676451495E-3</v>
      </c>
      <c r="M32" s="26">
        <v>-5.4374041088204907E-3</v>
      </c>
      <c r="N32" s="26">
        <v>-3.6478722163980301E-3</v>
      </c>
      <c r="O32" s="26">
        <v>-5.0028511296462998E-3</v>
      </c>
      <c r="P32" s="26">
        <v>-4.0142830878402702E-3</v>
      </c>
      <c r="Q32" s="26">
        <v>-3.0246155672585748E-2</v>
      </c>
      <c r="R32" s="26">
        <v>-4.9752129058889E-3</v>
      </c>
      <c r="S32" s="26">
        <v>-1.1260473119871564E-2</v>
      </c>
      <c r="U32" s="141">
        <f t="shared" si="3"/>
        <v>1.3817759481488969E-2</v>
      </c>
      <c r="V32" s="141">
        <f t="shared" si="4"/>
        <v>-3.0246155672585748E-2</v>
      </c>
      <c r="W32" s="141">
        <f t="shared" si="5"/>
        <v>-6.1063492522142535E-3</v>
      </c>
    </row>
    <row r="33" spans="1:23">
      <c r="A33" s="120" t="s">
        <v>325</v>
      </c>
      <c r="B33" s="120" t="s">
        <v>308</v>
      </c>
      <c r="C33" s="26">
        <v>1.8235525975997049E-4</v>
      </c>
      <c r="D33" s="26">
        <v>4.3616364397442651E-4</v>
      </c>
      <c r="E33" s="26">
        <v>-5.4930038574608001E-4</v>
      </c>
      <c r="F33" s="26">
        <v>9.0352569627079988E-4</v>
      </c>
      <c r="G33" s="26">
        <v>0</v>
      </c>
      <c r="H33" s="26">
        <v>-2.06456066072104E-4</v>
      </c>
      <c r="I33" s="26">
        <v>-1.23356338393642E-3</v>
      </c>
      <c r="J33" s="26">
        <v>-1.4216034225663498E-3</v>
      </c>
      <c r="K33" s="26">
        <v>2.3337663472256201E-4</v>
      </c>
      <c r="L33" s="26">
        <v>7.8839814808316503E-4</v>
      </c>
      <c r="M33" s="26">
        <v>8.83149470205075E-5</v>
      </c>
      <c r="N33" s="26">
        <v>-1.50196998814866E-3</v>
      </c>
      <c r="O33" s="26">
        <v>4.0000000000000002E-4</v>
      </c>
      <c r="P33" s="26">
        <v>2.1397571413449448E-3</v>
      </c>
      <c r="Q33" s="26">
        <v>-9.9063443695951501E-4</v>
      </c>
      <c r="R33" s="26">
        <v>-3.7695835033249402E-4</v>
      </c>
      <c r="S33" s="26">
        <v>-2.5447087205385699E-4</v>
      </c>
      <c r="U33" s="141">
        <f t="shared" si="3"/>
        <v>2.1397571413449448E-3</v>
      </c>
      <c r="V33" s="141">
        <f t="shared" si="4"/>
        <v>-1.50196998814866E-3</v>
      </c>
      <c r="W33" s="141">
        <f t="shared" si="5"/>
        <v>-8.0180319684653161E-5</v>
      </c>
    </row>
    <row r="34" spans="1:23">
      <c r="A34" s="120" t="s">
        <v>326</v>
      </c>
      <c r="B34" s="120" t="s">
        <v>310</v>
      </c>
      <c r="C34" s="26">
        <v>1.9012194340547049E-4</v>
      </c>
      <c r="D34" s="26">
        <v>-7.6664314780013494E-5</v>
      </c>
      <c r="E34" s="26">
        <v>5.54151848319135E-4</v>
      </c>
      <c r="F34" s="26">
        <v>1.093497765743125E-4</v>
      </c>
      <c r="G34" s="26">
        <v>5.3696627475461505E-4</v>
      </c>
      <c r="H34" s="26">
        <v>0</v>
      </c>
      <c r="I34" s="26">
        <v>-2.5973725552513698E-4</v>
      </c>
      <c r="J34" s="26">
        <v>-1.5880929043735951E-4</v>
      </c>
      <c r="K34" s="26">
        <v>1.18368092249944E-4</v>
      </c>
      <c r="L34" s="26">
        <v>2.7215722421466249E-4</v>
      </c>
      <c r="M34" s="26">
        <v>-5.4656718284794997E-4</v>
      </c>
      <c r="N34" s="26">
        <v>-9.1156504391951999E-5</v>
      </c>
      <c r="O34" s="26">
        <v>1.4999999999999999E-4</v>
      </c>
      <c r="P34" s="26">
        <v>7.4853695050583003E-4</v>
      </c>
      <c r="Q34" s="26">
        <v>-1.507868346522445E-3</v>
      </c>
      <c r="R34" s="26">
        <v>-2.2467093698121199E-4</v>
      </c>
      <c r="S34" s="26">
        <v>-2.31179908085847E-4</v>
      </c>
      <c r="U34" s="141">
        <f t="shared" si="3"/>
        <v>7.4853695050583003E-4</v>
      </c>
      <c r="V34" s="141">
        <f t="shared" si="4"/>
        <v>-1.507868346522445E-3</v>
      </c>
      <c r="W34" s="141">
        <f t="shared" si="5"/>
        <v>-2.4529507620467421E-5</v>
      </c>
    </row>
    <row r="35" spans="1:23">
      <c r="A35" s="120" t="s">
        <v>327</v>
      </c>
      <c r="B35" s="120" t="s">
        <v>312</v>
      </c>
      <c r="C35" s="26">
        <v>8.3535555544528002E-5</v>
      </c>
      <c r="D35" s="26">
        <v>0</v>
      </c>
      <c r="E35" s="26">
        <v>0</v>
      </c>
      <c r="F35" s="26">
        <v>2.8086570378851801E-4</v>
      </c>
      <c r="G35" s="26">
        <v>8.364171496621195E-4</v>
      </c>
      <c r="H35" s="26">
        <v>0</v>
      </c>
      <c r="I35" s="26">
        <v>-2.1626332379203295E-2</v>
      </c>
      <c r="J35" s="26">
        <v>-2.9818136229903926E-3</v>
      </c>
      <c r="K35" s="26">
        <v>3.1466282114593901E-4</v>
      </c>
      <c r="L35" s="26">
        <v>4.1486430739885548E-4</v>
      </c>
      <c r="M35" s="26">
        <v>1.4366325368474809E-3</v>
      </c>
      <c r="N35" s="26">
        <v>6.3742641145427491E-4</v>
      </c>
      <c r="O35" s="26">
        <v>-9.7745412699300495E-5</v>
      </c>
      <c r="P35" s="26">
        <v>-3.2188257838944793E-2</v>
      </c>
      <c r="Q35" s="26">
        <v>0</v>
      </c>
      <c r="R35" s="26">
        <v>2.9464375668888847E-5</v>
      </c>
      <c r="S35" s="26">
        <v>0</v>
      </c>
      <c r="U35" s="141">
        <f t="shared" si="3"/>
        <v>1.4366325368474809E-3</v>
      </c>
      <c r="V35" s="141">
        <f t="shared" si="4"/>
        <v>-3.2188257838944793E-2</v>
      </c>
      <c r="W35" s="141">
        <f t="shared" si="5"/>
        <v>-3.1094282583721869E-3</v>
      </c>
    </row>
    <row r="36" spans="1:23" s="91" customFormat="1">
      <c r="A36" s="120" t="s">
        <v>328</v>
      </c>
      <c r="B36" s="176" t="s">
        <v>314</v>
      </c>
      <c r="C36" s="185">
        <v>5.7326045354346546E-3</v>
      </c>
      <c r="D36" s="185">
        <v>-1.4982711807969057E-2</v>
      </c>
      <c r="E36" s="185">
        <v>-5.4662733802079484E-2</v>
      </c>
      <c r="F36" s="185">
        <v>-2.0700019142823017E-2</v>
      </c>
      <c r="G36" s="185">
        <v>1.3212287019364921E-2</v>
      </c>
      <c r="H36" s="185">
        <v>1.4561264384034803E-2</v>
      </c>
      <c r="I36" s="185">
        <v>-8.1067057447689661E-2</v>
      </c>
      <c r="J36" s="185">
        <v>-1.6820482855996726E-2</v>
      </c>
      <c r="K36" s="185">
        <v>-3.0698885805796007E-3</v>
      </c>
      <c r="L36" s="185">
        <v>-3.7134525497783157E-3</v>
      </c>
      <c r="M36" s="185">
        <v>-1.9847799414761752E-2</v>
      </c>
      <c r="N36" s="185">
        <v>4.5048535638462688E-3</v>
      </c>
      <c r="O36" s="185">
        <v>3.3114315858500279E-3</v>
      </c>
      <c r="P36" s="185">
        <v>-2.1533754320701738E-2</v>
      </c>
      <c r="Q36" s="185">
        <v>-3.6854687168001644E-2</v>
      </c>
      <c r="R36" s="185">
        <v>-2.0381908685396258E-2</v>
      </c>
      <c r="S36" s="185">
        <v>-1.9149091854104825E-2</v>
      </c>
      <c r="U36" s="193">
        <f t="shared" si="3"/>
        <v>1.4561264384034803E-2</v>
      </c>
      <c r="V36" s="193">
        <f t="shared" si="4"/>
        <v>-8.1067057447689661E-2</v>
      </c>
      <c r="W36" s="193">
        <f t="shared" si="5"/>
        <v>-1.5968302737726554E-2</v>
      </c>
    </row>
    <row r="37" spans="1:23" s="188" customFormat="1" ht="21.4" customHeight="1">
      <c r="A37" s="191" t="s">
        <v>329</v>
      </c>
      <c r="B37" s="191" t="s">
        <v>316</v>
      </c>
      <c r="C37" s="187">
        <v>3.7415385207779504E-2</v>
      </c>
      <c r="D37" s="187">
        <v>2.4163313692778375E-2</v>
      </c>
      <c r="E37" s="187">
        <v>4.074100632716364E-2</v>
      </c>
      <c r="F37" s="187">
        <v>2.4777480313612498E-2</v>
      </c>
      <c r="G37" s="187">
        <v>7.1825277421603245E-2</v>
      </c>
      <c r="H37" s="187">
        <v>7.8564598431273919E-2</v>
      </c>
      <c r="I37" s="187">
        <v>-1.772122403834743E-2</v>
      </c>
      <c r="J37" s="187">
        <v>3.903569187795268E-2</v>
      </c>
      <c r="K37" s="187">
        <v>6.1670193991978837E-2</v>
      </c>
      <c r="L37" s="187">
        <v>5.5965854745996621E-2</v>
      </c>
      <c r="M37" s="187">
        <v>1.4087120238616194E-2</v>
      </c>
      <c r="N37" s="187">
        <v>1.5786062264320198E-2</v>
      </c>
      <c r="O37" s="187">
        <v>5.1693107488716812E-2</v>
      </c>
      <c r="P37" s="187">
        <v>-3.5269907063625872E-4</v>
      </c>
      <c r="Q37" s="187">
        <v>1.2804984733076924E-2</v>
      </c>
      <c r="R37" s="187">
        <v>1.1550913155586245E-2</v>
      </c>
      <c r="S37" s="187">
        <v>-3.2203925593138859E-3</v>
      </c>
      <c r="U37" s="192">
        <f t="shared" si="3"/>
        <v>7.8564598431273919E-2</v>
      </c>
      <c r="V37" s="192">
        <f t="shared" si="4"/>
        <v>-1.772122403834743E-2</v>
      </c>
      <c r="W37" s="192">
        <f t="shared" si="5"/>
        <v>3.0516863189538716E-2</v>
      </c>
    </row>
  </sheetData>
  <mergeCells count="2">
    <mergeCell ref="A23:B23"/>
    <mergeCell ref="A5:B5"/>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9E0C81-8E8B-44F1-9056-433F22485879}">
  <dimension ref="A1:W18"/>
  <sheetViews>
    <sheetView zoomScale="80" zoomScaleNormal="80" workbookViewId="0">
      <selection activeCell="A17" sqref="A17"/>
    </sheetView>
  </sheetViews>
  <sheetFormatPr defaultColWidth="34.125" defaultRowHeight="22.15"/>
  <cols>
    <col min="1" max="1" width="12.25" style="25" customWidth="1"/>
    <col min="2" max="2" width="9" style="24" bestFit="1" customWidth="1"/>
    <col min="3" max="3" width="30.375" style="25" customWidth="1"/>
    <col min="4" max="4" width="9.375" style="25" bestFit="1" customWidth="1"/>
    <col min="5" max="5" width="10.25" style="25" bestFit="1" customWidth="1"/>
    <col min="6" max="6" width="6.625" style="25" bestFit="1" customWidth="1"/>
    <col min="7" max="7" width="13" style="25" bestFit="1" customWidth="1"/>
    <col min="8" max="8" width="12" style="25" bestFit="1" customWidth="1"/>
    <col min="9" max="9" width="10.875" style="25" bestFit="1" customWidth="1"/>
    <col min="10" max="10" width="9" style="25" bestFit="1" customWidth="1"/>
    <col min="11" max="11" width="9.375" style="25" bestFit="1" customWidth="1"/>
    <col min="12" max="12" width="14.5" style="25" bestFit="1" customWidth="1"/>
    <col min="13" max="13" width="9.25" style="25" bestFit="1" customWidth="1"/>
    <col min="14" max="14" width="9.625" style="25" bestFit="1" customWidth="1"/>
    <col min="15" max="15" width="7.75" style="25" bestFit="1" customWidth="1"/>
    <col min="16" max="16" width="7.625" style="25" bestFit="1" customWidth="1"/>
    <col min="17" max="17" width="11.75" style="25" bestFit="1" customWidth="1"/>
    <col min="18" max="18" width="10.625" style="25" bestFit="1" customWidth="1"/>
    <col min="19" max="19" width="10.25" style="25" bestFit="1" customWidth="1"/>
    <col min="20" max="20" width="11.625" style="25" customWidth="1"/>
    <col min="21" max="21" width="7.125" style="25" customWidth="1"/>
    <col min="22" max="22" width="16.75" style="19" bestFit="1" customWidth="1"/>
    <col min="23" max="23" width="29" style="25" bestFit="1" customWidth="1"/>
    <col min="24" max="16384" width="34.125" style="25"/>
  </cols>
  <sheetData>
    <row r="1" spans="1:23">
      <c r="A1" s="90" t="s">
        <v>0</v>
      </c>
    </row>
    <row r="2" spans="1:23">
      <c r="A2" s="90"/>
    </row>
    <row r="3" spans="1:23" s="27" customFormat="1">
      <c r="A3" s="224" t="s">
        <v>330</v>
      </c>
      <c r="B3" s="224"/>
      <c r="C3" s="224"/>
      <c r="D3" s="145" t="s">
        <v>11</v>
      </c>
      <c r="E3" s="145" t="s">
        <v>13</v>
      </c>
      <c r="F3" s="145" t="s">
        <v>14</v>
      </c>
      <c r="G3" s="145" t="s">
        <v>15</v>
      </c>
      <c r="H3" s="145" t="s">
        <v>18</v>
      </c>
      <c r="I3" s="145" t="s">
        <v>21</v>
      </c>
      <c r="J3" s="145" t="s">
        <v>23</v>
      </c>
      <c r="K3" s="145" t="s">
        <v>24</v>
      </c>
      <c r="L3" s="145" t="s">
        <v>25</v>
      </c>
      <c r="M3" s="145" t="s">
        <v>26</v>
      </c>
      <c r="N3" s="145" t="s">
        <v>27</v>
      </c>
      <c r="O3" s="145" t="s">
        <v>10</v>
      </c>
      <c r="P3" s="145" t="s">
        <v>12</v>
      </c>
      <c r="Q3" s="145" t="s">
        <v>16</v>
      </c>
      <c r="R3" s="145" t="s">
        <v>17</v>
      </c>
      <c r="S3" s="145" t="s">
        <v>19</v>
      </c>
      <c r="T3" s="145" t="s">
        <v>20</v>
      </c>
      <c r="U3" s="9"/>
      <c r="V3" s="77" t="s">
        <v>122</v>
      </c>
    </row>
    <row r="4" spans="1:23">
      <c r="A4" s="131" t="s">
        <v>331</v>
      </c>
      <c r="B4" s="146" t="s">
        <v>332</v>
      </c>
      <c r="C4" s="31" t="s">
        <v>333</v>
      </c>
      <c r="D4" s="50">
        <v>-83.02</v>
      </c>
      <c r="E4" s="50">
        <v>0</v>
      </c>
      <c r="F4" s="50">
        <v>0</v>
      </c>
      <c r="G4" s="50">
        <v>-181.5</v>
      </c>
      <c r="H4" s="50">
        <v>-145.88</v>
      </c>
      <c r="I4" s="50">
        <v>-88</v>
      </c>
      <c r="J4" s="50">
        <v>0</v>
      </c>
      <c r="K4" s="50">
        <v>-20.98</v>
      </c>
      <c r="L4" s="50">
        <v>-333.74</v>
      </c>
      <c r="M4" s="50">
        <v>-63.5</v>
      </c>
      <c r="N4" s="50">
        <v>-52.56</v>
      </c>
      <c r="O4" s="50">
        <v>0</v>
      </c>
      <c r="P4" s="50">
        <v>-8.64</v>
      </c>
      <c r="Q4" s="50">
        <v>-5.12</v>
      </c>
      <c r="R4" s="50">
        <v>-2.92</v>
      </c>
      <c r="S4" s="50">
        <v>-5.9</v>
      </c>
      <c r="T4" s="50">
        <v>-9.0399999999999991</v>
      </c>
      <c r="U4" s="17"/>
      <c r="V4" s="144">
        <f>SUM(D4:T4)</f>
        <v>-1000.8</v>
      </c>
      <c r="W4" s="32"/>
    </row>
    <row r="5" spans="1:23">
      <c r="A5" s="131" t="s">
        <v>334</v>
      </c>
      <c r="B5" s="146" t="s">
        <v>335</v>
      </c>
      <c r="C5" s="31" t="s">
        <v>336</v>
      </c>
      <c r="D5" s="50">
        <v>3027.25</v>
      </c>
      <c r="E5" s="50">
        <v>2731.92</v>
      </c>
      <c r="F5" s="50">
        <v>55.06</v>
      </c>
      <c r="G5" s="50">
        <v>1377.16</v>
      </c>
      <c r="H5" s="50">
        <v>3862.38</v>
      </c>
      <c r="I5" s="50">
        <v>1316.19</v>
      </c>
      <c r="J5" s="50">
        <v>1943.55</v>
      </c>
      <c r="K5" s="50">
        <v>3220.16</v>
      </c>
      <c r="L5" s="50">
        <v>4348.29</v>
      </c>
      <c r="M5" s="50">
        <v>1196.05</v>
      </c>
      <c r="N5" s="50">
        <v>2131.11</v>
      </c>
      <c r="O5" s="50">
        <v>384.6</v>
      </c>
      <c r="P5" s="50">
        <v>185.37</v>
      </c>
      <c r="Q5" s="50">
        <v>51.18</v>
      </c>
      <c r="R5" s="50">
        <v>82.44</v>
      </c>
      <c r="S5" s="50">
        <v>375.17</v>
      </c>
      <c r="T5" s="50">
        <v>206.49</v>
      </c>
      <c r="U5" s="17"/>
      <c r="V5" s="144">
        <f>SUM(D5:T5)</f>
        <v>26494.369999999995</v>
      </c>
      <c r="W5" s="32"/>
    </row>
    <row r="6" spans="1:23">
      <c r="A6" s="131"/>
      <c r="B6" s="146"/>
      <c r="C6" s="31"/>
      <c r="D6" s="50"/>
      <c r="E6" s="50"/>
      <c r="F6" s="50"/>
      <c r="G6" s="50"/>
      <c r="H6" s="50"/>
      <c r="I6" s="50"/>
      <c r="J6" s="50"/>
      <c r="K6" s="50"/>
      <c r="L6" s="50"/>
      <c r="M6" s="50"/>
      <c r="N6" s="50"/>
      <c r="O6" s="50"/>
      <c r="P6" s="50"/>
      <c r="Q6" s="50"/>
      <c r="R6" s="50"/>
      <c r="S6" s="50"/>
      <c r="T6" s="50"/>
      <c r="U6" s="17"/>
      <c r="V6" s="77" t="s">
        <v>110</v>
      </c>
      <c r="W6" s="194"/>
    </row>
    <row r="7" spans="1:23">
      <c r="A7" s="131" t="s">
        <v>337</v>
      </c>
      <c r="B7" s="146" t="s">
        <v>338</v>
      </c>
      <c r="C7" s="31" t="s">
        <v>339</v>
      </c>
      <c r="D7" s="47">
        <v>2.7400000000000001E-2</v>
      </c>
      <c r="E7" s="47">
        <v>0</v>
      </c>
      <c r="F7" s="47">
        <v>0</v>
      </c>
      <c r="G7" s="47">
        <v>0.1318</v>
      </c>
      <c r="H7" s="47">
        <v>3.78E-2</v>
      </c>
      <c r="I7" s="47">
        <v>6.6900000000000001E-2</v>
      </c>
      <c r="J7" s="47">
        <v>0</v>
      </c>
      <c r="K7" s="47">
        <v>6.4999999999999997E-3</v>
      </c>
      <c r="L7" s="47">
        <v>7.6799999999999993E-2</v>
      </c>
      <c r="M7" s="47">
        <v>5.3100000000000001E-2</v>
      </c>
      <c r="N7" s="47">
        <v>2.47E-2</v>
      </c>
      <c r="O7" s="47">
        <v>0</v>
      </c>
      <c r="P7" s="47">
        <v>4.6600000000000003E-2</v>
      </c>
      <c r="Q7" s="47">
        <v>9.9900000000000003E-2</v>
      </c>
      <c r="R7" s="47">
        <v>3.5400000000000001E-2</v>
      </c>
      <c r="S7" s="47">
        <v>1.5699999999999999E-2</v>
      </c>
      <c r="T7" s="47">
        <v>4.3799999999999999E-2</v>
      </c>
      <c r="U7" s="17"/>
      <c r="V7" s="143">
        <f>-V4/V5</f>
        <v>3.7774062942428903E-2</v>
      </c>
      <c r="W7" s="194"/>
    </row>
    <row r="8" spans="1:23">
      <c r="A8" s="131"/>
      <c r="B8" s="146"/>
      <c r="C8" s="31"/>
      <c r="D8" s="47"/>
      <c r="E8" s="47"/>
      <c r="F8" s="47"/>
      <c r="G8" s="47"/>
      <c r="H8" s="47"/>
      <c r="I8" s="47"/>
      <c r="J8" s="47"/>
      <c r="K8" s="47"/>
      <c r="L8" s="47"/>
      <c r="M8" s="47"/>
      <c r="N8" s="47"/>
      <c r="O8" s="47"/>
      <c r="P8" s="47"/>
      <c r="Q8" s="47"/>
      <c r="R8" s="47"/>
      <c r="S8" s="47"/>
      <c r="T8" s="47"/>
      <c r="U8" s="17"/>
      <c r="V8" s="143"/>
      <c r="W8" s="194"/>
    </row>
    <row r="9" spans="1:23" s="196" customFormat="1" ht="20.25">
      <c r="A9" s="196" t="s">
        <v>340</v>
      </c>
      <c r="B9" s="197"/>
      <c r="D9" s="198"/>
      <c r="E9" s="198"/>
      <c r="F9" s="198"/>
      <c r="G9" s="198"/>
      <c r="H9" s="198"/>
      <c r="I9" s="198"/>
      <c r="J9" s="198"/>
      <c r="K9" s="198"/>
      <c r="L9" s="198"/>
      <c r="M9" s="198"/>
      <c r="N9" s="198"/>
      <c r="O9" s="198"/>
      <c r="P9" s="198"/>
      <c r="Q9" s="198"/>
      <c r="R9" s="198"/>
      <c r="S9" s="198"/>
      <c r="T9" s="198"/>
      <c r="U9" s="199"/>
      <c r="V9" s="200"/>
    </row>
    <row r="10" spans="1:23">
      <c r="U10" s="17"/>
    </row>
    <row r="11" spans="1:23">
      <c r="A11" s="224" t="s">
        <v>341</v>
      </c>
      <c r="B11" s="224"/>
      <c r="C11" s="224"/>
      <c r="D11" s="145" t="s">
        <v>11</v>
      </c>
      <c r="E11" s="145" t="s">
        <v>13</v>
      </c>
      <c r="F11" s="145" t="s">
        <v>14</v>
      </c>
      <c r="G11" s="145" t="s">
        <v>15</v>
      </c>
      <c r="H11" s="145" t="s">
        <v>18</v>
      </c>
      <c r="I11" s="145" t="s">
        <v>21</v>
      </c>
      <c r="J11" s="145" t="s">
        <v>23</v>
      </c>
      <c r="K11" s="145" t="s">
        <v>24</v>
      </c>
      <c r="L11" s="145" t="s">
        <v>25</v>
      </c>
      <c r="M11" s="145" t="s">
        <v>26</v>
      </c>
      <c r="N11" s="145" t="s">
        <v>27</v>
      </c>
      <c r="O11" s="145" t="s">
        <v>10</v>
      </c>
      <c r="P11" s="145" t="s">
        <v>12</v>
      </c>
      <c r="Q11" s="145" t="s">
        <v>16</v>
      </c>
      <c r="R11" s="145" t="s">
        <v>17</v>
      </c>
      <c r="S11" s="145" t="s">
        <v>19</v>
      </c>
      <c r="T11" s="145" t="s">
        <v>20</v>
      </c>
      <c r="U11" s="17"/>
      <c r="V11" s="77" t="s">
        <v>122</v>
      </c>
    </row>
    <row r="12" spans="1:23">
      <c r="A12" s="131" t="s">
        <v>331</v>
      </c>
      <c r="B12" s="146" t="s">
        <v>332</v>
      </c>
      <c r="C12" s="31" t="s">
        <v>333</v>
      </c>
      <c r="D12" s="50" t="s">
        <v>342</v>
      </c>
      <c r="E12" s="50" t="s">
        <v>343</v>
      </c>
      <c r="F12" s="50" t="s">
        <v>343</v>
      </c>
      <c r="G12" s="50" t="s">
        <v>343</v>
      </c>
      <c r="H12" s="50">
        <v>-58.61</v>
      </c>
      <c r="I12" s="50">
        <v>-101.59</v>
      </c>
      <c r="J12" s="50">
        <v>-1.6</v>
      </c>
      <c r="K12" s="50">
        <v>-32.9</v>
      </c>
      <c r="L12" s="50" t="s">
        <v>343</v>
      </c>
      <c r="M12" s="50">
        <v>-50</v>
      </c>
      <c r="N12" s="50">
        <v>-45.18</v>
      </c>
      <c r="O12" s="50" t="s">
        <v>343</v>
      </c>
      <c r="P12" s="50">
        <v>-5.89</v>
      </c>
      <c r="Q12" s="50">
        <v>-1.1000000000000001</v>
      </c>
      <c r="R12" s="50">
        <v>-4.3099999999999996</v>
      </c>
      <c r="S12" s="50">
        <v>-143.6</v>
      </c>
      <c r="T12" s="50">
        <v>-4.6399999999999997</v>
      </c>
      <c r="U12" s="17"/>
      <c r="V12" s="45">
        <f>SUM(D12:T12)</f>
        <v>-449.41999999999996</v>
      </c>
      <c r="W12" s="32"/>
    </row>
    <row r="13" spans="1:23">
      <c r="A13" s="131" t="s">
        <v>334</v>
      </c>
      <c r="B13" s="146" t="s">
        <v>335</v>
      </c>
      <c r="C13" s="31" t="s">
        <v>336</v>
      </c>
      <c r="D13" s="50">
        <v>1376.91</v>
      </c>
      <c r="E13" s="50">
        <v>2392.9499999999998</v>
      </c>
      <c r="F13" s="50">
        <v>43.39</v>
      </c>
      <c r="G13" s="50">
        <v>1278.75</v>
      </c>
      <c r="H13" s="50">
        <v>3183.53</v>
      </c>
      <c r="I13" s="50">
        <v>1112.3900000000001</v>
      </c>
      <c r="J13" s="50">
        <v>1440.51</v>
      </c>
      <c r="K13" s="50">
        <v>2516.84</v>
      </c>
      <c r="L13" s="50">
        <v>4053.01</v>
      </c>
      <c r="M13" s="50">
        <v>998.28</v>
      </c>
      <c r="N13" s="50">
        <v>1603.83</v>
      </c>
      <c r="O13" s="50">
        <v>298.89999999999998</v>
      </c>
      <c r="P13" s="50">
        <v>160.06</v>
      </c>
      <c r="Q13" s="50">
        <v>49.9</v>
      </c>
      <c r="R13" s="50">
        <v>78.28</v>
      </c>
      <c r="S13" s="50">
        <v>298.08999999999997</v>
      </c>
      <c r="T13" s="50">
        <v>134.36000000000001</v>
      </c>
      <c r="U13" s="17"/>
      <c r="V13" s="45">
        <f>SUM(D13:T13)</f>
        <v>21019.980000000003</v>
      </c>
      <c r="W13" s="33"/>
    </row>
    <row r="14" spans="1:23">
      <c r="A14" s="131"/>
      <c r="B14" s="146"/>
      <c r="C14" s="31"/>
      <c r="D14" s="50"/>
      <c r="E14" s="50"/>
      <c r="F14" s="50"/>
      <c r="G14" s="50"/>
      <c r="H14" s="50"/>
      <c r="I14" s="50"/>
      <c r="J14" s="50"/>
      <c r="K14" s="50"/>
      <c r="L14" s="50"/>
      <c r="M14" s="50"/>
      <c r="N14" s="50"/>
      <c r="O14" s="50"/>
      <c r="P14" s="50"/>
      <c r="Q14" s="50"/>
      <c r="R14" s="50"/>
      <c r="S14" s="50"/>
      <c r="T14" s="50"/>
      <c r="U14" s="17"/>
      <c r="V14" s="77" t="s">
        <v>110</v>
      </c>
      <c r="W14" s="33"/>
    </row>
    <row r="15" spans="1:23">
      <c r="A15" s="131" t="s">
        <v>337</v>
      </c>
      <c r="B15" s="146" t="s">
        <v>338</v>
      </c>
      <c r="C15" s="31" t="s">
        <v>339</v>
      </c>
      <c r="D15" s="47">
        <v>0</v>
      </c>
      <c r="E15" s="47">
        <v>0</v>
      </c>
      <c r="F15" s="47">
        <v>0</v>
      </c>
      <c r="G15" s="47">
        <v>0</v>
      </c>
      <c r="H15" s="47">
        <v>1.84E-2</v>
      </c>
      <c r="I15" s="47">
        <v>9.1300000000000006E-2</v>
      </c>
      <c r="J15" s="47">
        <v>1.1000000000000001E-3</v>
      </c>
      <c r="K15" s="47">
        <v>1.3100000000000001E-2</v>
      </c>
      <c r="L15" s="47">
        <v>0</v>
      </c>
      <c r="M15" s="47">
        <v>5.0099999999999999E-2</v>
      </c>
      <c r="N15" s="47">
        <v>2.8199999999999999E-2</v>
      </c>
      <c r="O15" s="47">
        <v>0</v>
      </c>
      <c r="P15" s="47">
        <v>3.6799999999999999E-2</v>
      </c>
      <c r="Q15" s="47">
        <v>2.2100000000000002E-2</v>
      </c>
      <c r="R15" s="47">
        <v>5.5100000000000003E-2</v>
      </c>
      <c r="S15" s="47">
        <v>0.48170000000000002</v>
      </c>
      <c r="T15" s="47">
        <v>3.4500000000000003E-2</v>
      </c>
      <c r="U15" s="17"/>
      <c r="V15" s="143">
        <f>-V12/V13</f>
        <v>2.1380610257478831E-2</v>
      </c>
      <c r="W15" s="33"/>
    </row>
    <row r="17" spans="1:22" s="196" customFormat="1" ht="20.25">
      <c r="A17" s="196" t="s">
        <v>344</v>
      </c>
      <c r="B17" s="197"/>
      <c r="S17" s="202"/>
      <c r="V17" s="201"/>
    </row>
    <row r="18" spans="1:22">
      <c r="S18" s="203"/>
      <c r="V18" s="22"/>
    </row>
  </sheetData>
  <mergeCells count="2">
    <mergeCell ref="A3:C3"/>
    <mergeCell ref="A11:C11"/>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811C52-89D7-453A-9659-EC885C3EE168}">
  <dimension ref="A1:V9"/>
  <sheetViews>
    <sheetView tabSelected="1" zoomScale="80" zoomScaleNormal="80" workbookViewId="0">
      <selection activeCell="R9" sqref="R9"/>
    </sheetView>
  </sheetViews>
  <sheetFormatPr defaultRowHeight="22.15"/>
  <cols>
    <col min="1" max="1" width="11.375" style="1" customWidth="1"/>
    <col min="2" max="2" width="10.5" style="1" bestFit="1" customWidth="1"/>
    <col min="3" max="3" width="63" style="1" bestFit="1" customWidth="1"/>
    <col min="4" max="4" width="7.75" style="25" bestFit="1" customWidth="1"/>
    <col min="5" max="5" width="10.875" style="25" bestFit="1" customWidth="1"/>
    <col min="6" max="6" width="7" style="25" bestFit="1" customWidth="1"/>
    <col min="7" max="7" width="13.5" style="25" bestFit="1" customWidth="1"/>
    <col min="8" max="8" width="12.75" style="25" bestFit="1" customWidth="1"/>
    <col min="9" max="9" width="11.25" style="25" bestFit="1" customWidth="1"/>
    <col min="10" max="10" width="9.375" style="25" bestFit="1" customWidth="1"/>
    <col min="11" max="11" width="8" style="25" bestFit="1" customWidth="1"/>
    <col min="12" max="12" width="14.625" style="25" bestFit="1" customWidth="1"/>
    <col min="13" max="13" width="7.75" style="25" bestFit="1" customWidth="1"/>
    <col min="14" max="14" width="9.5" style="25" bestFit="1" customWidth="1"/>
    <col min="15" max="15" width="7.5" style="25" bestFit="1" customWidth="1"/>
    <col min="16" max="16" width="6.625" style="25" bestFit="1" customWidth="1"/>
    <col min="17" max="17" width="11.375" style="25" bestFit="1" customWidth="1"/>
    <col min="18" max="18" width="10.375" style="25" bestFit="1" customWidth="1"/>
    <col min="19" max="19" width="10.5" style="25" bestFit="1" customWidth="1"/>
    <col min="20" max="20" width="12" style="25" bestFit="1" customWidth="1"/>
    <col min="21" max="22" width="9" style="25"/>
    <col min="23" max="16384" width="9" style="1"/>
  </cols>
  <sheetData>
    <row r="1" spans="1:22">
      <c r="A1" s="90" t="s">
        <v>0</v>
      </c>
      <c r="B1" s="24"/>
      <c r="C1" s="25"/>
    </row>
    <row r="2" spans="1:22">
      <c r="A2" s="90"/>
      <c r="B2" s="24"/>
      <c r="C2" s="25"/>
    </row>
    <row r="3" spans="1:22" s="3" customFormat="1">
      <c r="A3" s="224">
        <v>44651</v>
      </c>
      <c r="B3" s="224"/>
      <c r="C3" s="224"/>
      <c r="D3" s="145" t="s">
        <v>11</v>
      </c>
      <c r="E3" s="145" t="s">
        <v>13</v>
      </c>
      <c r="F3" s="145" t="s">
        <v>14</v>
      </c>
      <c r="G3" s="145" t="s">
        <v>15</v>
      </c>
      <c r="H3" s="145" t="s">
        <v>18</v>
      </c>
      <c r="I3" s="145" t="s">
        <v>21</v>
      </c>
      <c r="J3" s="145" t="s">
        <v>23</v>
      </c>
      <c r="K3" s="145" t="s">
        <v>24</v>
      </c>
      <c r="L3" s="145" t="s">
        <v>25</v>
      </c>
      <c r="M3" s="145" t="s">
        <v>26</v>
      </c>
      <c r="N3" s="145" t="s">
        <v>27</v>
      </c>
      <c r="O3" s="145" t="s">
        <v>10</v>
      </c>
      <c r="P3" s="145" t="s">
        <v>12</v>
      </c>
      <c r="Q3" s="145" t="s">
        <v>16</v>
      </c>
      <c r="R3" s="145" t="s">
        <v>17</v>
      </c>
      <c r="S3" s="145" t="s">
        <v>19</v>
      </c>
      <c r="T3" s="145" t="s">
        <v>20</v>
      </c>
      <c r="U3" s="9"/>
      <c r="V3" s="9"/>
    </row>
    <row r="4" spans="1:22">
      <c r="A4" s="81" t="s">
        <v>345</v>
      </c>
      <c r="B4" s="81" t="s">
        <v>346</v>
      </c>
      <c r="C4" s="1" t="s">
        <v>347</v>
      </c>
      <c r="D4" s="122">
        <v>-14.575839999999999</v>
      </c>
      <c r="E4" s="122">
        <v>0.124</v>
      </c>
      <c r="F4" s="122">
        <v>-1.391</v>
      </c>
      <c r="G4" s="122">
        <v>-8.4</v>
      </c>
      <c r="H4" s="122">
        <v>-2.8050000000000002</v>
      </c>
      <c r="I4" s="122">
        <v>10.754</v>
      </c>
      <c r="J4" s="122">
        <v>0</v>
      </c>
      <c r="K4" s="122">
        <v>5.6619999999999999</v>
      </c>
      <c r="L4" s="122">
        <v>-0.60048535749999998</v>
      </c>
      <c r="M4" s="122">
        <v>-4.7E-2</v>
      </c>
      <c r="N4" s="122">
        <v>6.2619999999999996</v>
      </c>
      <c r="O4" s="122">
        <v>-1.3380000000000001</v>
      </c>
      <c r="P4" s="122">
        <v>1.274</v>
      </c>
      <c r="Q4" s="122">
        <v>0</v>
      </c>
      <c r="R4" s="122">
        <v>-0.1213977716</v>
      </c>
      <c r="S4" s="122">
        <v>0.745</v>
      </c>
      <c r="T4" s="122">
        <v>-1.845</v>
      </c>
    </row>
    <row r="5" spans="1:22">
      <c r="A5" s="81" t="s">
        <v>348</v>
      </c>
      <c r="B5" s="81" t="s">
        <v>349</v>
      </c>
      <c r="C5" s="1" t="s">
        <v>350</v>
      </c>
      <c r="D5" s="122">
        <v>-26.9570000000001</v>
      </c>
      <c r="E5" s="122">
        <v>-207.179</v>
      </c>
      <c r="F5" s="122">
        <v>-3.6909999999999998</v>
      </c>
      <c r="G5" s="122">
        <v>40.999000000000002</v>
      </c>
      <c r="H5" s="122">
        <v>201.804</v>
      </c>
      <c r="I5" s="122">
        <v>133.52699999999999</v>
      </c>
      <c r="J5" s="122">
        <v>-179.678</v>
      </c>
      <c r="K5" s="122">
        <v>-141.49600000000001</v>
      </c>
      <c r="L5" s="122">
        <v>256.26925463999999</v>
      </c>
      <c r="M5" s="122">
        <v>71.929000000000002</v>
      </c>
      <c r="N5" s="122">
        <v>8.6839999999999993</v>
      </c>
      <c r="O5" s="122">
        <v>-59.309666134975402</v>
      </c>
      <c r="P5" s="122">
        <v>13.228</v>
      </c>
      <c r="Q5" s="122">
        <v>-4.6429999999999998</v>
      </c>
      <c r="R5" s="122">
        <v>-6.0399903299999904</v>
      </c>
      <c r="S5" s="122">
        <v>6.6740000000000101</v>
      </c>
      <c r="T5" s="122">
        <v>13.965999999999999</v>
      </c>
    </row>
    <row r="6" spans="1:22">
      <c r="A6" s="81"/>
      <c r="B6" s="81"/>
    </row>
    <row r="7" spans="1:22">
      <c r="A7" s="81" t="s">
        <v>351</v>
      </c>
      <c r="B7" s="81" t="s">
        <v>352</v>
      </c>
      <c r="C7" s="1" t="s">
        <v>353</v>
      </c>
      <c r="D7" s="123">
        <v>0.54070705197165603</v>
      </c>
      <c r="E7" s="123">
        <v>-5.9851625888724205E-4</v>
      </c>
      <c r="F7" s="123">
        <v>0.37686263885125898</v>
      </c>
      <c r="G7" s="123">
        <v>-0.20488304592794901</v>
      </c>
      <c r="H7" s="123">
        <v>-1.38996253790807E-2</v>
      </c>
      <c r="I7" s="123">
        <v>8.0538018528087896E-2</v>
      </c>
      <c r="J7" s="123">
        <v>0</v>
      </c>
      <c r="K7" s="123">
        <v>-4.0015265449199901E-2</v>
      </c>
      <c r="L7" s="123">
        <v>-2.3431814258934201E-3</v>
      </c>
      <c r="M7" s="123">
        <v>-6.5342212459508703E-4</v>
      </c>
      <c r="N7" s="123">
        <f>N4/N5</f>
        <v>0.72109626900046064</v>
      </c>
      <c r="O7" s="123">
        <v>2.2559560476280799E-2</v>
      </c>
      <c r="P7" s="123">
        <v>9.6310855760508005E-2</v>
      </c>
      <c r="Q7" s="123">
        <v>0</v>
      </c>
      <c r="R7" s="123">
        <v>2.0099000986314501E-2</v>
      </c>
      <c r="S7" s="123">
        <v>0.111627210068924</v>
      </c>
      <c r="T7" s="123">
        <v>-0.13210654446513001</v>
      </c>
    </row>
    <row r="8" spans="1:22">
      <c r="D8" s="123"/>
      <c r="E8" s="123"/>
      <c r="F8" s="123"/>
      <c r="G8" s="123"/>
      <c r="H8" s="123"/>
      <c r="I8" s="123"/>
      <c r="J8" s="123"/>
      <c r="K8" s="123"/>
      <c r="L8" s="123"/>
      <c r="M8" s="123"/>
      <c r="O8" s="123"/>
      <c r="P8" s="123"/>
      <c r="Q8" s="123"/>
      <c r="R8" s="123"/>
      <c r="S8" s="123"/>
      <c r="T8" s="123"/>
    </row>
    <row r="9" spans="1:22">
      <c r="A9" s="112" t="s">
        <v>354</v>
      </c>
      <c r="B9" s="3"/>
      <c r="D9" s="123"/>
      <c r="E9" s="123"/>
      <c r="F9" s="123"/>
      <c r="G9" s="123"/>
      <c r="H9" s="123"/>
      <c r="I9" s="123"/>
      <c r="J9" s="123"/>
      <c r="K9" s="123"/>
      <c r="L9" s="123"/>
      <c r="M9" s="123"/>
      <c r="N9" s="123"/>
      <c r="O9" s="123"/>
      <c r="P9" s="123"/>
      <c r="Q9" s="123"/>
      <c r="R9" s="123"/>
      <c r="S9" s="123"/>
      <c r="T9" s="123"/>
    </row>
  </sheetData>
  <mergeCells count="1">
    <mergeCell ref="A3:C3"/>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CACCA0-CBFE-463F-BDF0-AF82E6EC0513}">
  <dimension ref="A1:X38"/>
  <sheetViews>
    <sheetView zoomScale="80" zoomScaleNormal="80" workbookViewId="0">
      <selection activeCell="A5" sqref="A5:XFD6"/>
    </sheetView>
  </sheetViews>
  <sheetFormatPr defaultColWidth="9.375" defaultRowHeight="13.5"/>
  <cols>
    <col min="1" max="1" width="13.5" style="206" customWidth="1"/>
    <col min="2" max="2" width="19.625" style="206" customWidth="1"/>
    <col min="3" max="3" width="52.75" style="206" bestFit="1" customWidth="1"/>
    <col min="4" max="4" width="9.5" style="206" bestFit="1" customWidth="1"/>
    <col min="5" max="5" width="10.625" style="206" bestFit="1" customWidth="1"/>
    <col min="6" max="6" width="7" style="206" bestFit="1" customWidth="1"/>
    <col min="7" max="7" width="13.625" style="206" bestFit="1" customWidth="1"/>
    <col min="8" max="8" width="12.625" style="206" bestFit="1" customWidth="1"/>
    <col min="9" max="9" width="11.5" style="206" bestFit="1" customWidth="1"/>
    <col min="10" max="10" width="9.5" style="206" bestFit="1" customWidth="1"/>
    <col min="11" max="11" width="10.5" style="206" bestFit="1" customWidth="1"/>
    <col min="12" max="12" width="14.5" style="206" bestFit="1" customWidth="1"/>
    <col min="13" max="13" width="9.5" style="206" bestFit="1" customWidth="1"/>
    <col min="14" max="14" width="9.625" style="206" bestFit="1" customWidth="1"/>
    <col min="15" max="15" width="9.375" style="206" bestFit="1" customWidth="1"/>
    <col min="16" max="16" width="8" style="206" bestFit="1" customWidth="1"/>
    <col min="17" max="17" width="11.75" style="206" bestFit="1" customWidth="1"/>
    <col min="18" max="18" width="10.625" style="206" bestFit="1" customWidth="1"/>
    <col min="19" max="19" width="10.875" style="206" bestFit="1" customWidth="1"/>
    <col min="20" max="20" width="12.375" style="206" bestFit="1" customWidth="1"/>
    <col min="21" max="21" width="9.875" style="206" bestFit="1" customWidth="1"/>
    <col min="22" max="22" width="10.5" style="206" bestFit="1" customWidth="1"/>
    <col min="23" max="23" width="13.25" style="206" bestFit="1" customWidth="1"/>
    <col min="24" max="16384" width="9.375" style="206"/>
  </cols>
  <sheetData>
    <row r="1" spans="1:24" ht="22.15">
      <c r="A1" s="160" t="s">
        <v>0</v>
      </c>
      <c r="B1" s="160"/>
      <c r="C1" s="160"/>
    </row>
    <row r="3" spans="1:24" ht="22.15">
      <c r="D3" s="145" t="s">
        <v>11</v>
      </c>
      <c r="E3" s="145" t="s">
        <v>13</v>
      </c>
      <c r="F3" s="145" t="s">
        <v>14</v>
      </c>
      <c r="G3" s="145" t="s">
        <v>15</v>
      </c>
      <c r="H3" s="145" t="s">
        <v>18</v>
      </c>
      <c r="I3" s="145" t="s">
        <v>21</v>
      </c>
      <c r="J3" s="145" t="s">
        <v>23</v>
      </c>
      <c r="K3" s="145" t="s">
        <v>24</v>
      </c>
      <c r="L3" s="145" t="s">
        <v>25</v>
      </c>
      <c r="M3" s="145" t="s">
        <v>26</v>
      </c>
      <c r="N3" s="145" t="s">
        <v>27</v>
      </c>
      <c r="O3" s="145" t="s">
        <v>10</v>
      </c>
      <c r="P3" s="145" t="s">
        <v>12</v>
      </c>
      <c r="Q3" s="145" t="s">
        <v>16</v>
      </c>
      <c r="R3" s="145" t="s">
        <v>17</v>
      </c>
      <c r="S3" s="145" t="s">
        <v>19</v>
      </c>
      <c r="T3" s="145" t="s">
        <v>20</v>
      </c>
      <c r="V3" s="145" t="s">
        <v>122</v>
      </c>
    </row>
    <row r="4" spans="1:24" ht="22.15">
      <c r="A4" s="224">
        <v>44651</v>
      </c>
      <c r="B4" s="224"/>
      <c r="C4" s="224"/>
      <c r="D4" s="205"/>
      <c r="E4" s="205"/>
      <c r="F4" s="205"/>
      <c r="G4" s="205"/>
      <c r="H4" s="205"/>
      <c r="I4" s="205"/>
      <c r="J4" s="205"/>
      <c r="K4" s="205"/>
      <c r="L4" s="205"/>
      <c r="M4" s="205"/>
      <c r="N4" s="205"/>
      <c r="O4" s="205"/>
      <c r="P4" s="205"/>
      <c r="Q4" s="205"/>
      <c r="R4" s="205"/>
      <c r="S4" s="205"/>
      <c r="T4" s="205"/>
    </row>
    <row r="5" spans="1:24" s="25" customFormat="1" ht="22.15">
      <c r="A5" s="131" t="s">
        <v>355</v>
      </c>
      <c r="B5" s="131" t="s">
        <v>356</v>
      </c>
      <c r="C5" s="25" t="s">
        <v>357</v>
      </c>
      <c r="D5" s="210">
        <v>-1088.6291016</v>
      </c>
      <c r="E5" s="210">
        <v>-182.08300000000003</v>
      </c>
      <c r="F5" s="210">
        <v>0</v>
      </c>
      <c r="G5" s="210">
        <v>-65.635999999999996</v>
      </c>
      <c r="H5" s="210">
        <v>18.099999999999994</v>
      </c>
      <c r="I5" s="210">
        <v>18.826999999999998</v>
      </c>
      <c r="J5" s="210">
        <v>-2143.3179999999998</v>
      </c>
      <c r="K5" s="210">
        <v>-1597.096</v>
      </c>
      <c r="L5" s="210">
        <v>320.35400663000001</v>
      </c>
      <c r="M5" s="210">
        <v>0</v>
      </c>
      <c r="N5" s="210">
        <v>-2414.3920020930095</v>
      </c>
      <c r="O5" s="210">
        <v>-39.963999999999999</v>
      </c>
      <c r="P5" s="210">
        <v>0</v>
      </c>
      <c r="Q5" s="210">
        <v>0</v>
      </c>
      <c r="R5" s="210">
        <v>0</v>
      </c>
      <c r="S5" s="210">
        <v>0</v>
      </c>
      <c r="T5" s="210">
        <v>-5.7000000000000002E-2</v>
      </c>
      <c r="U5" s="210"/>
      <c r="V5" s="210">
        <f>SUM(D5:T5)</f>
        <v>-7173.8940970630092</v>
      </c>
      <c r="W5" s="122"/>
    </row>
    <row r="6" spans="1:24" s="25" customFormat="1" ht="22.15">
      <c r="A6" s="131" t="s">
        <v>358</v>
      </c>
      <c r="B6" s="131" t="s">
        <v>359</v>
      </c>
      <c r="C6" s="25" t="s">
        <v>360</v>
      </c>
      <c r="D6" s="210">
        <v>-1107.7760000000001</v>
      </c>
      <c r="E6" s="210">
        <v>-221.172</v>
      </c>
      <c r="F6" s="210">
        <v>0</v>
      </c>
      <c r="G6" s="210">
        <v>-78.138000000000005</v>
      </c>
      <c r="H6" s="210">
        <v>-37.747</v>
      </c>
      <c r="I6" s="210">
        <v>18.827000000000002</v>
      </c>
      <c r="J6" s="210">
        <v>-2143.3180000000002</v>
      </c>
      <c r="K6" s="210">
        <v>-1542.3309999999999</v>
      </c>
      <c r="L6" s="210">
        <v>52.557602986900697</v>
      </c>
      <c r="M6" s="210">
        <v>0</v>
      </c>
      <c r="N6" s="210">
        <v>-2479.48</v>
      </c>
      <c r="O6" s="210">
        <v>-67.953000000000003</v>
      </c>
      <c r="P6" s="210">
        <v>0</v>
      </c>
      <c r="Q6" s="210">
        <v>0</v>
      </c>
      <c r="R6" s="210">
        <v>0</v>
      </c>
      <c r="S6" s="210">
        <v>0</v>
      </c>
      <c r="T6" s="210">
        <v>-5.6000000000000001E-2</v>
      </c>
      <c r="U6" s="210"/>
      <c r="V6" s="210">
        <f t="shared" ref="V6:V7" si="0">SUM(D6:T6)</f>
        <v>-7606.5863970130995</v>
      </c>
      <c r="W6" s="122"/>
    </row>
    <row r="7" spans="1:24" s="25" customFormat="1" ht="22.15">
      <c r="A7" s="131"/>
      <c r="B7" s="131"/>
      <c r="C7" s="25" t="s">
        <v>149</v>
      </c>
      <c r="D7" s="210">
        <v>8754.4610104029325</v>
      </c>
      <c r="E7" s="210">
        <v>6460.3028738929615</v>
      </c>
      <c r="F7" s="210">
        <v>91.231999999999999</v>
      </c>
      <c r="G7" s="210">
        <v>4547.82</v>
      </c>
      <c r="H7" s="210">
        <v>10132.921999999999</v>
      </c>
      <c r="I7" s="210">
        <v>3623.1650000000004</v>
      </c>
      <c r="J7" s="210">
        <v>5635.18</v>
      </c>
      <c r="K7" s="210">
        <v>16641.03</v>
      </c>
      <c r="L7" s="210">
        <v>12335.777841166717</v>
      </c>
      <c r="M7" s="210">
        <v>3615.183</v>
      </c>
      <c r="N7" s="210">
        <v>7745.9029999999993</v>
      </c>
      <c r="O7" s="210">
        <v>1478.386</v>
      </c>
      <c r="P7" s="210">
        <v>585.98500000000001</v>
      </c>
      <c r="Q7" s="210">
        <v>189.44400000000002</v>
      </c>
      <c r="R7" s="210">
        <v>298.25641939956711</v>
      </c>
      <c r="S7" s="210">
        <v>1490.8809999999999</v>
      </c>
      <c r="T7" s="210">
        <v>449.55599999999998</v>
      </c>
      <c r="U7" s="210"/>
      <c r="V7" s="210">
        <f t="shared" si="0"/>
        <v>84075.485144862178</v>
      </c>
    </row>
    <row r="8" spans="1:24" s="25" customFormat="1" ht="22.15">
      <c r="A8" s="131"/>
      <c r="B8" s="131" t="s">
        <v>225</v>
      </c>
      <c r="C8" s="25" t="s">
        <v>361</v>
      </c>
      <c r="D8" s="211">
        <f>-D6/D7</f>
        <v>0.12653845835667427</v>
      </c>
      <c r="E8" s="211">
        <f t="shared" ref="E8:T8" si="1">-E6/E7</f>
        <v>3.4235546586180769E-2</v>
      </c>
      <c r="F8" s="211">
        <f t="shared" si="1"/>
        <v>0</v>
      </c>
      <c r="G8" s="211">
        <f t="shared" si="1"/>
        <v>1.7181418789661861E-2</v>
      </c>
      <c r="H8" s="211">
        <f t="shared" si="1"/>
        <v>3.7251841078022713E-3</v>
      </c>
      <c r="I8" s="211">
        <f t="shared" si="1"/>
        <v>-5.1962855680047692E-3</v>
      </c>
      <c r="J8" s="211">
        <f t="shared" si="1"/>
        <v>0.38034596942777338</v>
      </c>
      <c r="K8" s="211">
        <f>-K6/K7</f>
        <v>9.2682424104757938E-2</v>
      </c>
      <c r="L8" s="211">
        <f t="shared" si="1"/>
        <v>-4.2605828074745713E-3</v>
      </c>
      <c r="M8" s="211">
        <f t="shared" si="1"/>
        <v>0</v>
      </c>
      <c r="N8" s="211">
        <f t="shared" si="1"/>
        <v>0.3201021236646005</v>
      </c>
      <c r="O8" s="211">
        <f t="shared" si="1"/>
        <v>4.5964315138265655E-2</v>
      </c>
      <c r="P8" s="211">
        <f t="shared" si="1"/>
        <v>0</v>
      </c>
      <c r="Q8" s="211">
        <f t="shared" si="1"/>
        <v>0</v>
      </c>
      <c r="R8" s="211">
        <f t="shared" si="1"/>
        <v>0</v>
      </c>
      <c r="S8" s="211">
        <f t="shared" si="1"/>
        <v>0</v>
      </c>
      <c r="T8" s="211">
        <f t="shared" si="1"/>
        <v>1.2456735089732982E-4</v>
      </c>
      <c r="U8" s="211"/>
      <c r="V8" s="211">
        <f>-V6/V7</f>
        <v>9.0473297702736308E-2</v>
      </c>
      <c r="W8" s="122"/>
    </row>
    <row r="9" spans="1:24" s="25" customFormat="1" ht="22.15">
      <c r="D9" s="123"/>
      <c r="E9" s="123"/>
      <c r="F9" s="123"/>
      <c r="G9" s="123"/>
      <c r="H9" s="123"/>
      <c r="I9" s="123"/>
      <c r="J9" s="123"/>
      <c r="K9" s="123"/>
      <c r="L9" s="123"/>
      <c r="M9" s="123"/>
      <c r="N9" s="123"/>
      <c r="O9" s="123"/>
      <c r="P9" s="123"/>
      <c r="Q9" s="123"/>
      <c r="R9" s="123"/>
      <c r="S9" s="123"/>
      <c r="T9" s="123"/>
      <c r="U9" s="123"/>
      <c r="V9" s="122"/>
      <c r="W9" s="122"/>
    </row>
    <row r="10" spans="1:24" s="25" customFormat="1" ht="22.15">
      <c r="A10" s="224">
        <v>44286</v>
      </c>
      <c r="B10" s="224"/>
      <c r="C10" s="224"/>
      <c r="D10" s="145" t="s">
        <v>11</v>
      </c>
      <c r="E10" s="145" t="s">
        <v>13</v>
      </c>
      <c r="F10" s="145" t="s">
        <v>14</v>
      </c>
      <c r="G10" s="145" t="s">
        <v>15</v>
      </c>
      <c r="H10" s="145" t="s">
        <v>18</v>
      </c>
      <c r="I10" s="145" t="s">
        <v>21</v>
      </c>
      <c r="J10" s="145" t="s">
        <v>23</v>
      </c>
      <c r="K10" s="145" t="s">
        <v>24</v>
      </c>
      <c r="L10" s="145" t="s">
        <v>25</v>
      </c>
      <c r="M10" s="145" t="s">
        <v>26</v>
      </c>
      <c r="N10" s="145" t="s">
        <v>27</v>
      </c>
      <c r="O10" s="145" t="s">
        <v>10</v>
      </c>
      <c r="P10" s="145" t="s">
        <v>12</v>
      </c>
      <c r="Q10" s="145" t="s">
        <v>16</v>
      </c>
      <c r="R10" s="145" t="s">
        <v>17</v>
      </c>
      <c r="S10" s="145" t="s">
        <v>19</v>
      </c>
      <c r="T10" s="145" t="s">
        <v>20</v>
      </c>
      <c r="U10" s="206"/>
      <c r="V10" s="145" t="s">
        <v>122</v>
      </c>
      <c r="W10" s="122"/>
    </row>
    <row r="11" spans="1:24" s="25" customFormat="1" ht="22.15">
      <c r="A11" s="131" t="s">
        <v>355</v>
      </c>
      <c r="B11" s="131" t="s">
        <v>356</v>
      </c>
      <c r="C11" s="25" t="s">
        <v>362</v>
      </c>
      <c r="D11" s="210">
        <v>-832.05799999999999</v>
      </c>
      <c r="E11" s="210">
        <v>-262.45699999999999</v>
      </c>
      <c r="F11" s="210">
        <v>0</v>
      </c>
      <c r="G11" s="210">
        <v>-52.469000000000001</v>
      </c>
      <c r="H11" s="210">
        <v>-80.587000000000003</v>
      </c>
      <c r="I11" s="210">
        <v>-21.768999999999998</v>
      </c>
      <c r="J11" s="210">
        <v>-1432.393</v>
      </c>
      <c r="K11" s="210">
        <v>-1044.4780000000001</v>
      </c>
      <c r="L11" s="210">
        <v>309.93653030000002</v>
      </c>
      <c r="M11" s="210">
        <v>0</v>
      </c>
      <c r="N11" s="210">
        <v>-2111.9300000000003</v>
      </c>
      <c r="O11" s="210">
        <v>-48.423000000000002</v>
      </c>
      <c r="P11" s="210">
        <v>0</v>
      </c>
      <c r="Q11" s="210">
        <v>0</v>
      </c>
      <c r="R11" s="210">
        <v>0</v>
      </c>
      <c r="S11" s="210">
        <v>0</v>
      </c>
      <c r="T11" s="210">
        <v>-2.2709999999999999</v>
      </c>
      <c r="U11" s="210"/>
      <c r="V11" s="210">
        <f>SUM(D11:T11)</f>
        <v>-5578.8984696999996</v>
      </c>
      <c r="W11" s="122"/>
      <c r="X11" s="122"/>
    </row>
    <row r="12" spans="1:24" s="25" customFormat="1" ht="22.15">
      <c r="A12" s="131" t="s">
        <v>358</v>
      </c>
      <c r="B12" s="131" t="s">
        <v>359</v>
      </c>
      <c r="C12" s="25" t="s">
        <v>363</v>
      </c>
      <c r="D12" s="210">
        <v>-864.50300000000004</v>
      </c>
      <c r="E12" s="210">
        <v>-270.185</v>
      </c>
      <c r="F12" s="210">
        <v>0</v>
      </c>
      <c r="G12" s="210">
        <v>-52.707000000000001</v>
      </c>
      <c r="H12" s="210">
        <v>-88.873000000000005</v>
      </c>
      <c r="I12" s="210">
        <v>-21.768999999999998</v>
      </c>
      <c r="J12" s="210">
        <v>-1432.393</v>
      </c>
      <c r="K12" s="210">
        <v>-1007.919</v>
      </c>
      <c r="L12" s="210">
        <v>119.63407191696901</v>
      </c>
      <c r="M12" s="210">
        <v>0</v>
      </c>
      <c r="N12" s="210">
        <v>-2164</v>
      </c>
      <c r="O12" s="210">
        <v>-48.423000000000002</v>
      </c>
      <c r="P12" s="210">
        <v>0</v>
      </c>
      <c r="Q12" s="210">
        <v>0</v>
      </c>
      <c r="R12" s="210">
        <v>0</v>
      </c>
      <c r="S12" s="210">
        <v>0</v>
      </c>
      <c r="T12" s="210">
        <v>-2.2710053499999998</v>
      </c>
      <c r="U12" s="210"/>
      <c r="V12" s="210">
        <f t="shared" ref="V12:V13" si="2">SUM(D12:T12)</f>
        <v>-5833.4089334330311</v>
      </c>
      <c r="W12" s="122"/>
      <c r="X12" s="122"/>
    </row>
    <row r="13" spans="1:24" s="25" customFormat="1" ht="22.15">
      <c r="A13" s="131"/>
      <c r="B13" s="131"/>
      <c r="C13" s="25" t="s">
        <v>149</v>
      </c>
      <c r="D13" s="210">
        <v>7943.0259999999998</v>
      </c>
      <c r="E13" s="210">
        <v>6009.9299999999994</v>
      </c>
      <c r="F13" s="210">
        <v>79.595746425787979</v>
      </c>
      <c r="G13" s="210">
        <v>4196.4059999999999</v>
      </c>
      <c r="H13" s="210">
        <v>9388.0369999999984</v>
      </c>
      <c r="I13" s="210">
        <v>3387.5419999999999</v>
      </c>
      <c r="J13" s="210">
        <v>5110.9299999999994</v>
      </c>
      <c r="K13" s="210">
        <v>15025.347000000002</v>
      </c>
      <c r="L13" s="210">
        <v>11681.344777446637</v>
      </c>
      <c r="M13" s="210">
        <v>3313.6129999999998</v>
      </c>
      <c r="N13" s="210">
        <v>7024.3040000000001</v>
      </c>
      <c r="O13" s="210">
        <v>1303.24</v>
      </c>
      <c r="P13" s="210">
        <v>550.52099999999996</v>
      </c>
      <c r="Q13" s="210">
        <v>168.16900000000001</v>
      </c>
      <c r="R13" s="210">
        <v>269.769510788812</v>
      </c>
      <c r="S13" s="210">
        <v>1382.0107185317447</v>
      </c>
      <c r="T13" s="210">
        <v>403.20300000000003</v>
      </c>
      <c r="U13" s="210"/>
      <c r="V13" s="210">
        <f t="shared" si="2"/>
        <v>77236.988753192971</v>
      </c>
      <c r="W13" s="122"/>
      <c r="X13" s="122"/>
    </row>
    <row r="14" spans="1:24" s="25" customFormat="1" ht="22.15">
      <c r="A14" s="131"/>
      <c r="B14" s="131" t="s">
        <v>225</v>
      </c>
      <c r="C14" s="25" t="s">
        <v>361</v>
      </c>
      <c r="D14" s="211">
        <f>-D12/D13</f>
        <v>0.10883799196930742</v>
      </c>
      <c r="E14" s="211">
        <f t="shared" ref="E14:T14" si="3">-E12/E13</f>
        <v>4.4956430440953557E-2</v>
      </c>
      <c r="F14" s="211">
        <f t="shared" si="3"/>
        <v>0</v>
      </c>
      <c r="G14" s="211">
        <f t="shared" si="3"/>
        <v>1.2560033514393032E-2</v>
      </c>
      <c r="H14" s="211">
        <f t="shared" si="3"/>
        <v>9.4666222555364905E-3</v>
      </c>
      <c r="I14" s="211">
        <f t="shared" si="3"/>
        <v>6.4261933874177795E-3</v>
      </c>
      <c r="J14" s="211">
        <f t="shared" si="3"/>
        <v>0.28026073532605617</v>
      </c>
      <c r="K14" s="211">
        <f t="shared" si="3"/>
        <v>6.7081246110322762E-2</v>
      </c>
      <c r="L14" s="211">
        <f t="shared" si="3"/>
        <v>-1.0241463992052393E-2</v>
      </c>
      <c r="M14" s="211">
        <f t="shared" si="3"/>
        <v>0</v>
      </c>
      <c r="N14" s="211">
        <f t="shared" si="3"/>
        <v>0.30807322689906358</v>
      </c>
      <c r="O14" s="211">
        <f t="shared" si="3"/>
        <v>3.7155857708480407E-2</v>
      </c>
      <c r="P14" s="211">
        <f t="shared" si="3"/>
        <v>0</v>
      </c>
      <c r="Q14" s="211">
        <f t="shared" si="3"/>
        <v>0</v>
      </c>
      <c r="R14" s="211">
        <f t="shared" si="3"/>
        <v>0</v>
      </c>
      <c r="S14" s="211">
        <f t="shared" si="3"/>
        <v>0</v>
      </c>
      <c r="T14" s="211">
        <f t="shared" si="3"/>
        <v>5.6324118372135116E-3</v>
      </c>
      <c r="U14" s="211"/>
      <c r="V14" s="211">
        <f>-V12/V13</f>
        <v>7.5526105142102382E-2</v>
      </c>
      <c r="W14" s="122"/>
    </row>
    <row r="15" spans="1:24" s="25" customFormat="1" ht="22.15"/>
    <row r="16" spans="1:24" s="25" customFormat="1" ht="22.15">
      <c r="A16" s="112" t="s">
        <v>364</v>
      </c>
    </row>
    <row r="17" spans="1:4" s="25" customFormat="1" ht="22.15">
      <c r="A17" s="112"/>
    </row>
    <row r="18" spans="1:4" s="25" customFormat="1" ht="22.15">
      <c r="A18" s="25" t="s">
        <v>365</v>
      </c>
    </row>
    <row r="19" spans="1:4" s="25" customFormat="1" ht="81">
      <c r="A19" s="207" t="s">
        <v>70</v>
      </c>
      <c r="B19" s="208" t="s">
        <v>366</v>
      </c>
      <c r="C19" s="208" t="s">
        <v>367</v>
      </c>
      <c r="D19" s="208" t="s">
        <v>368</v>
      </c>
    </row>
    <row r="20" spans="1:4" s="25" customFormat="1" ht="22.15">
      <c r="A20" s="212" t="s">
        <v>11</v>
      </c>
      <c r="B20" s="213">
        <f>D6</f>
        <v>-1107.7760000000001</v>
      </c>
      <c r="C20" s="214">
        <f>D8</f>
        <v>0.12653845835667427</v>
      </c>
      <c r="D20" s="214">
        <f>D14</f>
        <v>0.10883799196930742</v>
      </c>
    </row>
    <row r="21" spans="1:4" s="25" customFormat="1" ht="22.15">
      <c r="A21" s="212" t="s">
        <v>13</v>
      </c>
      <c r="B21" s="213">
        <f>E6</f>
        <v>-221.172</v>
      </c>
      <c r="C21" s="214">
        <f>E8</f>
        <v>3.4235546586180769E-2</v>
      </c>
      <c r="D21" s="214">
        <f>E14</f>
        <v>4.4956430440953557E-2</v>
      </c>
    </row>
    <row r="22" spans="1:4" s="25" customFormat="1" ht="22.15">
      <c r="A22" s="212" t="s">
        <v>14</v>
      </c>
      <c r="B22" s="213">
        <f>F6</f>
        <v>0</v>
      </c>
      <c r="C22" s="214">
        <f>F8</f>
        <v>0</v>
      </c>
      <c r="D22" s="214">
        <f>F14</f>
        <v>0</v>
      </c>
    </row>
    <row r="23" spans="1:4" s="25" customFormat="1" ht="22.15">
      <c r="A23" s="212" t="s">
        <v>15</v>
      </c>
      <c r="B23" s="213">
        <f>G6</f>
        <v>-78.138000000000005</v>
      </c>
      <c r="C23" s="214">
        <f>G8</f>
        <v>1.7181418789661861E-2</v>
      </c>
      <c r="D23" s="214">
        <f>G14</f>
        <v>1.2560033514393032E-2</v>
      </c>
    </row>
    <row r="24" spans="1:4" s="25" customFormat="1" ht="22.15">
      <c r="A24" s="212" t="s">
        <v>369</v>
      </c>
      <c r="B24" s="213">
        <f>H6</f>
        <v>-37.747</v>
      </c>
      <c r="C24" s="214">
        <f>H8</f>
        <v>3.7251841078022713E-3</v>
      </c>
      <c r="D24" s="214">
        <f>H14</f>
        <v>9.4666222555364905E-3</v>
      </c>
    </row>
    <row r="25" spans="1:4" s="25" customFormat="1" ht="22.15">
      <c r="A25" s="212" t="s">
        <v>21</v>
      </c>
      <c r="B25" s="213">
        <f>I6</f>
        <v>18.827000000000002</v>
      </c>
      <c r="C25" s="214">
        <f>I8</f>
        <v>-5.1962855680047692E-3</v>
      </c>
      <c r="D25" s="214">
        <f>I14</f>
        <v>6.4261933874177795E-3</v>
      </c>
    </row>
    <row r="26" spans="1:4" s="25" customFormat="1" ht="22.15">
      <c r="A26" s="212" t="s">
        <v>23</v>
      </c>
      <c r="B26" s="213">
        <f>J6</f>
        <v>-2143.3180000000002</v>
      </c>
      <c r="C26" s="214">
        <f>J8</f>
        <v>0.38034596942777338</v>
      </c>
      <c r="D26" s="214">
        <f>J14</f>
        <v>0.28026073532605617</v>
      </c>
    </row>
    <row r="27" spans="1:4" ht="20.25">
      <c r="A27" s="212" t="s">
        <v>24</v>
      </c>
      <c r="B27" s="213">
        <f>K6</f>
        <v>-1542.3309999999999</v>
      </c>
      <c r="C27" s="214">
        <f>K8</f>
        <v>9.2682424104757938E-2</v>
      </c>
      <c r="D27" s="214">
        <f>K14</f>
        <v>6.7081246110322762E-2</v>
      </c>
    </row>
    <row r="28" spans="1:4" ht="20.25">
      <c r="A28" s="212" t="s">
        <v>25</v>
      </c>
      <c r="B28" s="213">
        <f>L6</f>
        <v>52.557602986900697</v>
      </c>
      <c r="C28" s="214">
        <f>L8</f>
        <v>-4.2605828074745713E-3</v>
      </c>
      <c r="D28" s="214">
        <f>L14</f>
        <v>-1.0241463992052393E-2</v>
      </c>
    </row>
    <row r="29" spans="1:4" ht="20.25">
      <c r="A29" s="212" t="s">
        <v>26</v>
      </c>
      <c r="B29" s="213">
        <f>M6</f>
        <v>0</v>
      </c>
      <c r="C29" s="214">
        <f>M8</f>
        <v>0</v>
      </c>
      <c r="D29" s="214">
        <f>M14</f>
        <v>0</v>
      </c>
    </row>
    <row r="30" spans="1:4" ht="20.25">
      <c r="A30" s="212" t="s">
        <v>27</v>
      </c>
      <c r="B30" s="213">
        <f>N6</f>
        <v>-2479.48</v>
      </c>
      <c r="C30" s="214">
        <f>N8</f>
        <v>0.3201021236646005</v>
      </c>
      <c r="D30" s="214">
        <f>N14</f>
        <v>0.30807322689906358</v>
      </c>
    </row>
    <row r="31" spans="1:4" ht="20.25">
      <c r="A31" s="212" t="s">
        <v>10</v>
      </c>
      <c r="B31" s="213">
        <f>O6</f>
        <v>-67.953000000000003</v>
      </c>
      <c r="C31" s="214">
        <f>O8</f>
        <v>4.5964315138265655E-2</v>
      </c>
      <c r="D31" s="214">
        <f>O14</f>
        <v>3.7155857708480407E-2</v>
      </c>
    </row>
    <row r="32" spans="1:4" ht="20.25">
      <c r="A32" s="212" t="s">
        <v>12</v>
      </c>
      <c r="B32" s="213">
        <v>0</v>
      </c>
      <c r="C32" s="214">
        <f>P8</f>
        <v>0</v>
      </c>
      <c r="D32" s="214">
        <f>P14</f>
        <v>0</v>
      </c>
    </row>
    <row r="33" spans="1:4" ht="20.25">
      <c r="A33" s="212" t="s">
        <v>16</v>
      </c>
      <c r="B33" s="213">
        <v>0</v>
      </c>
      <c r="C33" s="214">
        <f>Q8</f>
        <v>0</v>
      </c>
      <c r="D33" s="214">
        <f>Q14</f>
        <v>0</v>
      </c>
    </row>
    <row r="34" spans="1:4" ht="20.25">
      <c r="A34" s="212" t="s">
        <v>17</v>
      </c>
      <c r="B34" s="213">
        <v>0</v>
      </c>
      <c r="C34" s="214">
        <f>R8</f>
        <v>0</v>
      </c>
      <c r="D34" s="214">
        <f>R14</f>
        <v>0</v>
      </c>
    </row>
    <row r="35" spans="1:4" ht="20.25">
      <c r="A35" s="212" t="s">
        <v>19</v>
      </c>
      <c r="B35" s="213">
        <v>0</v>
      </c>
      <c r="C35" s="214">
        <f>S8</f>
        <v>0</v>
      </c>
      <c r="D35" s="214">
        <f>S14</f>
        <v>0</v>
      </c>
    </row>
    <row r="36" spans="1:4" ht="20.25">
      <c r="A36" s="212" t="s">
        <v>20</v>
      </c>
      <c r="B36" s="213">
        <f>T6</f>
        <v>-5.6000000000000001E-2</v>
      </c>
      <c r="C36" s="214">
        <f>T8</f>
        <v>1.2456735089732982E-4</v>
      </c>
      <c r="D36" s="214">
        <f>T14</f>
        <v>5.6324118372135116E-3</v>
      </c>
    </row>
    <row r="37" spans="1:4">
      <c r="D37" s="209"/>
    </row>
    <row r="38" spans="1:4" ht="22.15">
      <c r="A38" s="25" t="s">
        <v>370</v>
      </c>
    </row>
  </sheetData>
  <mergeCells count="2">
    <mergeCell ref="A4:C4"/>
    <mergeCell ref="A10:C10"/>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33719-FD63-4882-8DF0-B201B75364D9}">
  <dimension ref="A1:W36"/>
  <sheetViews>
    <sheetView zoomScale="80" zoomScaleNormal="80" workbookViewId="0">
      <selection activeCell="C22" sqref="C22"/>
    </sheetView>
  </sheetViews>
  <sheetFormatPr defaultColWidth="18.5" defaultRowHeight="20.25"/>
  <cols>
    <col min="1" max="1" width="5.75" style="34" bestFit="1" customWidth="1"/>
    <col min="2" max="2" width="8" style="34" bestFit="1" customWidth="1"/>
    <col min="3" max="3" width="28.125" style="34" bestFit="1" customWidth="1"/>
    <col min="4" max="4" width="7.375" style="34" bestFit="1" customWidth="1"/>
    <col min="5" max="5" width="10.25" style="34" bestFit="1" customWidth="1"/>
    <col min="6" max="6" width="6.625" style="34" bestFit="1" customWidth="1"/>
    <col min="7" max="7" width="13" style="34" bestFit="1" customWidth="1"/>
    <col min="8" max="8" width="12" style="34" bestFit="1" customWidth="1"/>
    <col min="9" max="9" width="10.875" style="34" bestFit="1" customWidth="1"/>
    <col min="10" max="10" width="9" style="34" bestFit="1" customWidth="1"/>
    <col min="11" max="11" width="7.625" style="34" bestFit="1" customWidth="1"/>
    <col min="12" max="12" width="13.75" style="34" bestFit="1" customWidth="1"/>
    <col min="13" max="13" width="7.375" style="34" bestFit="1" customWidth="1"/>
    <col min="14" max="14" width="9.125" style="34" bestFit="1" customWidth="1"/>
    <col min="15" max="15" width="7" style="34" bestFit="1" customWidth="1"/>
    <col min="16" max="16" width="6.25" style="34" bestFit="1" customWidth="1"/>
    <col min="17" max="17" width="11" style="34" bestFit="1" customWidth="1"/>
    <col min="18" max="18" width="10" style="34" bestFit="1" customWidth="1"/>
    <col min="19" max="19" width="10.25" style="34" bestFit="1" customWidth="1"/>
    <col min="20" max="20" width="11.625" style="34" bestFit="1" customWidth="1"/>
    <col min="21" max="21" width="10.625" style="34" customWidth="1"/>
    <col min="22" max="23" width="18.875" style="34" bestFit="1" customWidth="1"/>
    <col min="24" max="29" width="22.375" style="34" customWidth="1"/>
    <col min="30" max="30" width="18.5" style="34"/>
    <col min="31" max="33" width="18.75" style="34" bestFit="1" customWidth="1"/>
    <col min="34" max="16384" width="18.5" style="34"/>
  </cols>
  <sheetData>
    <row r="1" spans="1:23" ht="22.15">
      <c r="A1" s="230" t="s">
        <v>0</v>
      </c>
      <c r="B1" s="230"/>
      <c r="C1" s="230"/>
      <c r="D1" s="25"/>
    </row>
    <row r="2" spans="1:23" ht="22.15">
      <c r="B2" s="90"/>
      <c r="C2" s="24"/>
      <c r="D2" s="25"/>
    </row>
    <row r="3" spans="1:23" s="115" customFormat="1" ht="22.15">
      <c r="A3" s="224">
        <v>44651</v>
      </c>
      <c r="B3" s="224"/>
      <c r="C3" s="224"/>
    </row>
    <row r="4" spans="1:23" s="115" customFormat="1" ht="22.15">
      <c r="A4" s="132" t="s">
        <v>371</v>
      </c>
      <c r="B4" s="132"/>
      <c r="C4" s="132"/>
      <c r="D4" s="145" t="s">
        <v>11</v>
      </c>
      <c r="E4" s="145" t="s">
        <v>13</v>
      </c>
      <c r="F4" s="145" t="s">
        <v>14</v>
      </c>
      <c r="G4" s="145" t="s">
        <v>15</v>
      </c>
      <c r="H4" s="145" t="s">
        <v>18</v>
      </c>
      <c r="I4" s="145" t="s">
        <v>21</v>
      </c>
      <c r="J4" s="145" t="s">
        <v>23</v>
      </c>
      <c r="K4" s="145" t="s">
        <v>24</v>
      </c>
      <c r="L4" s="145" t="s">
        <v>25</v>
      </c>
      <c r="M4" s="145" t="s">
        <v>26</v>
      </c>
      <c r="N4" s="145" t="s">
        <v>27</v>
      </c>
      <c r="O4" s="145" t="s">
        <v>10</v>
      </c>
      <c r="P4" s="145" t="s">
        <v>12</v>
      </c>
      <c r="Q4" s="145" t="s">
        <v>16</v>
      </c>
      <c r="R4" s="145" t="s">
        <v>17</v>
      </c>
      <c r="S4" s="145" t="s">
        <v>19</v>
      </c>
      <c r="T4" s="145" t="s">
        <v>20</v>
      </c>
      <c r="U4" s="165"/>
      <c r="V4" s="163" t="s">
        <v>91</v>
      </c>
      <c r="W4" s="163" t="s">
        <v>92</v>
      </c>
    </row>
    <row r="5" spans="1:23" s="1" customFormat="1" ht="22.15">
      <c r="A5" s="81" t="s">
        <v>372</v>
      </c>
      <c r="B5" s="162" t="s">
        <v>373</v>
      </c>
      <c r="C5" s="161" t="s">
        <v>374</v>
      </c>
      <c r="D5" s="13">
        <v>205.21299999999999</v>
      </c>
      <c r="E5" s="13">
        <v>0</v>
      </c>
      <c r="F5" s="13">
        <v>17.5</v>
      </c>
      <c r="G5" s="13">
        <v>17.202000000000002</v>
      </c>
      <c r="H5" s="13">
        <v>0</v>
      </c>
      <c r="I5" s="13">
        <v>45.805</v>
      </c>
      <c r="J5" s="13">
        <v>0</v>
      </c>
      <c r="K5" s="13">
        <v>12</v>
      </c>
      <c r="L5" s="13">
        <v>771.24599999999998</v>
      </c>
      <c r="M5" s="13">
        <v>0</v>
      </c>
      <c r="N5" s="13">
        <v>116.3</v>
      </c>
      <c r="O5" s="13">
        <v>104.247</v>
      </c>
      <c r="P5" s="13">
        <v>8.0640000000000001</v>
      </c>
      <c r="Q5" s="13">
        <v>10.996</v>
      </c>
      <c r="R5" s="13">
        <v>26.265000000000001</v>
      </c>
      <c r="S5" s="13">
        <v>57.345999999999997</v>
      </c>
      <c r="T5" s="13">
        <v>42.530999999999999</v>
      </c>
      <c r="U5" s="13"/>
      <c r="V5" s="155">
        <f>SUM(D5:T5)</f>
        <v>1434.7150000000001</v>
      </c>
      <c r="W5" s="13">
        <v>961.29899999999998</v>
      </c>
    </row>
    <row r="6" spans="1:23" s="1" customFormat="1" ht="22.15">
      <c r="A6" s="81" t="s">
        <v>375</v>
      </c>
      <c r="B6" s="162" t="s">
        <v>376</v>
      </c>
      <c r="C6" s="161" t="s">
        <v>377</v>
      </c>
      <c r="D6" s="13">
        <v>-41.796999999999997</v>
      </c>
      <c r="E6" s="13">
        <v>-80.7</v>
      </c>
      <c r="F6" s="13">
        <v>0</v>
      </c>
      <c r="G6" s="13">
        <v>0</v>
      </c>
      <c r="H6" s="13">
        <v>-128.63999999999999</v>
      </c>
      <c r="I6" s="13">
        <v>0</v>
      </c>
      <c r="J6" s="13">
        <v>-59.9</v>
      </c>
      <c r="K6" s="13">
        <v>-257.3</v>
      </c>
      <c r="L6" s="13">
        <v>0</v>
      </c>
      <c r="M6" s="13">
        <v>-33.360999999999997</v>
      </c>
      <c r="N6" s="13">
        <v>0</v>
      </c>
      <c r="O6" s="13">
        <v>0</v>
      </c>
      <c r="P6" s="13">
        <v>0</v>
      </c>
      <c r="Q6" s="13">
        <v>0</v>
      </c>
      <c r="R6" s="13">
        <v>-0.97199999999999998</v>
      </c>
      <c r="S6" s="13">
        <v>-2.8690000000000002</v>
      </c>
      <c r="T6" s="13">
        <v>0</v>
      </c>
      <c r="U6" s="13"/>
      <c r="V6" s="155">
        <f>SUM(D6:T6)</f>
        <v>-605.53899999999999</v>
      </c>
      <c r="W6" s="13">
        <v>-1099.6849999999999</v>
      </c>
    </row>
    <row r="7" spans="1:23" ht="22.15">
      <c r="D7" s="164"/>
      <c r="E7" s="164"/>
      <c r="F7" s="164"/>
      <c r="G7" s="164"/>
      <c r="H7" s="164"/>
      <c r="I7" s="164"/>
      <c r="J7" s="164"/>
      <c r="K7" s="164"/>
      <c r="L7" s="164"/>
      <c r="M7" s="164"/>
      <c r="N7" s="164"/>
      <c r="O7" s="164"/>
      <c r="P7" s="164"/>
      <c r="Q7" s="164"/>
      <c r="R7" s="164"/>
      <c r="S7" s="164"/>
      <c r="T7" s="164"/>
      <c r="U7" s="164"/>
      <c r="V7" s="155"/>
      <c r="W7" s="164"/>
    </row>
    <row r="8" spans="1:23" s="1" customFormat="1" ht="22.15">
      <c r="A8" s="225" t="s">
        <v>378</v>
      </c>
      <c r="B8" s="225"/>
      <c r="C8" s="225"/>
      <c r="D8" s="13"/>
      <c r="E8" s="13"/>
      <c r="F8" s="13"/>
      <c r="G8" s="13"/>
      <c r="H8" s="13"/>
      <c r="I8" s="13"/>
      <c r="J8" s="13"/>
      <c r="K8" s="13"/>
      <c r="L8" s="13"/>
      <c r="M8" s="13"/>
      <c r="N8" s="13"/>
      <c r="O8" s="13"/>
      <c r="P8" s="13"/>
      <c r="Q8" s="13"/>
      <c r="R8" s="13"/>
      <c r="S8" s="13"/>
      <c r="T8" s="13"/>
      <c r="U8" s="13"/>
      <c r="V8" s="155"/>
      <c r="W8" s="13"/>
    </row>
    <row r="9" spans="1:23" s="1" customFormat="1" ht="22.15">
      <c r="C9" s="153">
        <v>2022</v>
      </c>
      <c r="D9" s="101">
        <v>14.602</v>
      </c>
      <c r="E9" s="101">
        <v>0</v>
      </c>
      <c r="F9" s="101">
        <v>0</v>
      </c>
      <c r="G9" s="101">
        <v>20.001000000000001</v>
      </c>
      <c r="H9" s="101">
        <v>58.099000000000004</v>
      </c>
      <c r="I9" s="101">
        <v>0</v>
      </c>
      <c r="J9" s="101">
        <v>77.335999999999999</v>
      </c>
      <c r="K9" s="101">
        <v>0</v>
      </c>
      <c r="L9" s="101">
        <v>0</v>
      </c>
      <c r="M9" s="101">
        <v>15.462</v>
      </c>
      <c r="N9" s="101">
        <v>13.870999999999999</v>
      </c>
      <c r="O9" s="13">
        <v>0</v>
      </c>
      <c r="P9" s="13">
        <v>0</v>
      </c>
      <c r="Q9" s="13">
        <v>0</v>
      </c>
      <c r="R9" s="13">
        <v>0</v>
      </c>
      <c r="S9" s="101">
        <v>4.9130000000000003</v>
      </c>
      <c r="T9" s="13">
        <v>0</v>
      </c>
      <c r="U9" s="13"/>
      <c r="V9" s="155">
        <f>SUM(D9:T9)</f>
        <v>204.28400000000002</v>
      </c>
      <c r="W9" s="13"/>
    </row>
    <row r="10" spans="1:23" s="1" customFormat="1" ht="22.15">
      <c r="C10" s="153">
        <v>2021</v>
      </c>
      <c r="D10" s="101">
        <v>36.485999999999997</v>
      </c>
      <c r="E10" s="13">
        <v>0</v>
      </c>
      <c r="F10" s="13">
        <v>0</v>
      </c>
      <c r="G10" s="101">
        <v>12.455</v>
      </c>
      <c r="H10" s="101">
        <v>37.500999999999998</v>
      </c>
      <c r="I10" s="13">
        <v>0</v>
      </c>
      <c r="J10" s="101">
        <v>17.503</v>
      </c>
      <c r="K10" s="101">
        <v>69.656999999999996</v>
      </c>
      <c r="L10" s="13">
        <v>0</v>
      </c>
      <c r="M10" s="101">
        <v>13.035</v>
      </c>
      <c r="N10" s="101">
        <v>13.764000000000001</v>
      </c>
      <c r="O10" s="13">
        <v>0</v>
      </c>
      <c r="P10" s="13">
        <v>0</v>
      </c>
      <c r="Q10" s="13">
        <v>0</v>
      </c>
      <c r="R10" s="13">
        <v>0</v>
      </c>
      <c r="S10" s="101">
        <v>4.8680000000000003</v>
      </c>
      <c r="T10" s="13">
        <v>0</v>
      </c>
      <c r="U10" s="13"/>
      <c r="V10" s="155">
        <f>SUM(D10:T10)</f>
        <v>205.26899999999998</v>
      </c>
      <c r="W10" s="13"/>
    </row>
    <row r="12" spans="1:23">
      <c r="E12" s="60"/>
      <c r="F12" s="60"/>
      <c r="G12" s="60"/>
      <c r="H12" s="60"/>
      <c r="I12" s="60"/>
      <c r="J12" s="60"/>
      <c r="K12" s="60"/>
      <c r="L12" s="60"/>
      <c r="M12" s="40"/>
    </row>
    <row r="13" spans="1:23" ht="22.15">
      <c r="D13" s="1"/>
      <c r="E13" s="161"/>
      <c r="F13" s="161"/>
      <c r="G13" s="161"/>
      <c r="H13" s="161"/>
      <c r="I13" s="161"/>
      <c r="J13" s="161"/>
      <c r="K13" s="161"/>
      <c r="L13" s="161"/>
      <c r="M13" s="1"/>
    </row>
    <row r="14" spans="1:23" ht="22.15">
      <c r="D14" s="1"/>
      <c r="E14" s="161"/>
      <c r="F14" s="101"/>
      <c r="G14" s="101"/>
      <c r="I14" s="101"/>
      <c r="J14" s="101"/>
      <c r="K14" s="101"/>
      <c r="M14" s="1"/>
    </row>
    <row r="15" spans="1:23">
      <c r="E15" s="60"/>
      <c r="F15" s="44"/>
      <c r="G15" s="44"/>
      <c r="I15" s="44"/>
      <c r="J15" s="44"/>
      <c r="K15" s="44"/>
      <c r="L15" s="44"/>
    </row>
    <row r="16" spans="1:23">
      <c r="E16" s="60"/>
      <c r="F16" s="44"/>
      <c r="G16" s="44"/>
      <c r="I16" s="44"/>
      <c r="J16" s="44"/>
      <c r="K16" s="44"/>
      <c r="L16" s="44"/>
    </row>
    <row r="17" spans="5:12">
      <c r="E17" s="60"/>
      <c r="F17" s="44"/>
      <c r="G17" s="44"/>
      <c r="I17" s="44"/>
      <c r="J17" s="44"/>
      <c r="K17" s="44"/>
    </row>
    <row r="18" spans="5:12">
      <c r="E18" s="60"/>
      <c r="F18" s="44"/>
      <c r="G18" s="44"/>
      <c r="I18" s="44"/>
      <c r="J18" s="44"/>
      <c r="K18" s="44"/>
    </row>
    <row r="19" spans="5:12">
      <c r="E19" s="60"/>
      <c r="F19" s="44"/>
      <c r="G19" s="44"/>
      <c r="I19" s="44"/>
      <c r="J19" s="44"/>
      <c r="K19" s="44"/>
      <c r="L19" s="44"/>
    </row>
    <row r="20" spans="5:12">
      <c r="E20" s="60"/>
      <c r="F20" s="44"/>
      <c r="G20" s="44"/>
      <c r="I20" s="44"/>
      <c r="J20" s="44"/>
      <c r="K20" s="44"/>
    </row>
    <row r="21" spans="5:12">
      <c r="E21" s="60"/>
      <c r="F21" s="44"/>
      <c r="G21" s="44"/>
      <c r="I21" s="44"/>
      <c r="J21" s="44"/>
      <c r="K21" s="44"/>
    </row>
    <row r="22" spans="5:12">
      <c r="E22" s="60"/>
      <c r="F22" s="44"/>
      <c r="G22" s="44"/>
      <c r="I22" s="44"/>
      <c r="J22" s="44"/>
      <c r="K22" s="44"/>
      <c r="L22" s="44"/>
    </row>
    <row r="23" spans="5:12">
      <c r="E23" s="60"/>
      <c r="F23" s="44"/>
      <c r="G23" s="44"/>
      <c r="I23" s="44"/>
      <c r="J23" s="44"/>
      <c r="K23" s="44"/>
    </row>
    <row r="24" spans="5:12">
      <c r="E24" s="60"/>
      <c r="F24" s="44"/>
      <c r="G24" s="44"/>
      <c r="I24" s="44"/>
      <c r="J24" s="44"/>
      <c r="K24" s="44"/>
    </row>
    <row r="25" spans="5:12">
      <c r="E25" s="60"/>
      <c r="F25" s="44"/>
      <c r="G25" s="44"/>
      <c r="H25" s="44"/>
      <c r="I25" s="44"/>
      <c r="J25" s="44"/>
      <c r="K25" s="44"/>
      <c r="L25" s="44"/>
    </row>
    <row r="26" spans="5:12">
      <c r="E26" s="60"/>
      <c r="F26" s="44"/>
      <c r="G26" s="44"/>
      <c r="H26" s="44"/>
      <c r="I26" s="44"/>
      <c r="J26" s="44"/>
      <c r="K26" s="44"/>
      <c r="L26" s="44"/>
    </row>
    <row r="27" spans="5:12">
      <c r="E27" s="60"/>
      <c r="F27" s="44"/>
      <c r="G27" s="44"/>
      <c r="H27" s="44"/>
      <c r="I27" s="44"/>
      <c r="J27" s="44"/>
      <c r="K27" s="44"/>
      <c r="L27" s="44"/>
    </row>
    <row r="28" spans="5:12">
      <c r="E28" s="60"/>
      <c r="F28" s="44"/>
      <c r="G28" s="44"/>
      <c r="I28" s="44"/>
      <c r="J28" s="44"/>
      <c r="K28" s="44"/>
    </row>
    <row r="29" spans="5:12">
      <c r="E29" s="60"/>
      <c r="F29" s="44"/>
      <c r="G29" s="44"/>
      <c r="H29" s="44"/>
      <c r="I29" s="44"/>
      <c r="J29" s="44"/>
      <c r="K29" s="44"/>
      <c r="L29" s="44"/>
    </row>
    <row r="30" spans="5:12">
      <c r="E30" s="60"/>
      <c r="F30" s="44"/>
      <c r="G30" s="44"/>
      <c r="H30" s="44"/>
      <c r="I30" s="44"/>
      <c r="J30" s="44"/>
      <c r="K30" s="44"/>
      <c r="L30" s="44"/>
    </row>
    <row r="31" spans="5:12">
      <c r="E31" s="61"/>
      <c r="F31" s="62"/>
      <c r="G31" s="62"/>
      <c r="H31" s="62"/>
      <c r="I31" s="62"/>
      <c r="J31" s="62"/>
      <c r="K31" s="62"/>
      <c r="L31" s="62"/>
    </row>
    <row r="36" spans="3:3">
      <c r="C36" s="60"/>
    </row>
  </sheetData>
  <mergeCells count="3">
    <mergeCell ref="A3:C3"/>
    <mergeCell ref="A1:C1"/>
    <mergeCell ref="A8:C8"/>
  </mergeCells>
  <phoneticPr fontId="8" type="noConversion"/>
  <pageMargins left="0.7" right="0.7" top="0.75" bottom="0.75" header="0.3" footer="0.3"/>
  <pageSetup paperSize="9" orientation="portrait" r:id="rId1"/>
  <ignoredErrors>
    <ignoredError sqref="V9:V10" formulaRange="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E07A68-2CD6-48C6-A064-24D00F573E20}">
  <dimension ref="A1:T22"/>
  <sheetViews>
    <sheetView zoomScale="70" zoomScaleNormal="70" workbookViewId="0">
      <selection activeCell="M6" sqref="M6"/>
    </sheetView>
  </sheetViews>
  <sheetFormatPr defaultColWidth="20.75" defaultRowHeight="22.15"/>
  <cols>
    <col min="1" max="1" width="22.875" style="1" customWidth="1"/>
    <col min="2" max="2" width="14.875" style="1" bestFit="1" customWidth="1"/>
    <col min="3" max="3" width="49.25" style="1" bestFit="1" customWidth="1"/>
    <col min="4" max="5" width="12" style="19" bestFit="1" customWidth="1"/>
    <col min="6" max="6" width="11.75" style="19" bestFit="1" customWidth="1"/>
    <col min="7" max="7" width="27.375" style="19" bestFit="1" customWidth="1"/>
    <col min="8" max="8" width="16.5" style="19" bestFit="1" customWidth="1"/>
    <col min="9" max="9" width="13.75" style="19" bestFit="1" customWidth="1"/>
    <col min="10" max="10" width="20" style="19" bestFit="1" customWidth="1"/>
    <col min="11" max="11" width="14.375" style="19" bestFit="1" customWidth="1"/>
    <col min="12" max="12" width="11.375" style="19" bestFit="1" customWidth="1"/>
    <col min="13" max="13" width="15.125" style="19" bestFit="1" customWidth="1"/>
    <col min="14" max="14" width="16.5" style="19" bestFit="1" customWidth="1"/>
    <col min="15" max="15" width="13" style="19" bestFit="1" customWidth="1"/>
    <col min="16" max="17" width="15.125" style="19" bestFit="1" customWidth="1"/>
    <col min="18" max="18" width="15.5" style="19" bestFit="1" customWidth="1"/>
    <col min="19" max="19" width="12.375" style="19" bestFit="1" customWidth="1"/>
    <col min="20" max="20" width="16.5" style="19" customWidth="1"/>
    <col min="21" max="16384" width="20.75" style="1"/>
  </cols>
  <sheetData>
    <row r="1" spans="1:20" s="3" customFormat="1">
      <c r="A1" s="90" t="s">
        <v>0</v>
      </c>
      <c r="B1" s="78"/>
    </row>
    <row r="2" spans="1:20">
      <c r="A2" s="89"/>
      <c r="B2" s="78"/>
    </row>
    <row r="3" spans="1:20">
      <c r="A3" s="78"/>
      <c r="B3" s="78"/>
      <c r="D3" s="76" t="s">
        <v>11</v>
      </c>
      <c r="E3" s="76" t="s">
        <v>13</v>
      </c>
      <c r="F3" s="76" t="s">
        <v>14</v>
      </c>
      <c r="G3" s="76" t="s">
        <v>15</v>
      </c>
      <c r="H3" s="76" t="s">
        <v>32</v>
      </c>
      <c r="I3" s="76" t="s">
        <v>23</v>
      </c>
      <c r="J3" s="76" t="s">
        <v>24</v>
      </c>
      <c r="K3" s="76" t="s">
        <v>25</v>
      </c>
      <c r="L3" s="76" t="s">
        <v>26</v>
      </c>
      <c r="M3" s="76" t="s">
        <v>27</v>
      </c>
      <c r="N3" s="76" t="s">
        <v>10</v>
      </c>
      <c r="O3" s="76" t="s">
        <v>12</v>
      </c>
      <c r="P3" s="76" t="s">
        <v>16</v>
      </c>
      <c r="Q3" s="76" t="s">
        <v>17</v>
      </c>
      <c r="R3" s="76" t="s">
        <v>19</v>
      </c>
      <c r="S3" s="76" t="s">
        <v>20</v>
      </c>
      <c r="T3" s="77" t="s">
        <v>33</v>
      </c>
    </row>
    <row r="4" spans="1:20">
      <c r="A4" s="81" t="s">
        <v>34</v>
      </c>
      <c r="B4" s="81" t="s">
        <v>35</v>
      </c>
      <c r="C4" s="1" t="s">
        <v>36</v>
      </c>
      <c r="D4" s="19" t="s">
        <v>37</v>
      </c>
      <c r="E4" s="63" t="s">
        <v>38</v>
      </c>
      <c r="F4" s="19" t="s">
        <v>22</v>
      </c>
      <c r="G4" s="19" t="s">
        <v>22</v>
      </c>
      <c r="H4" s="19" t="s">
        <v>22</v>
      </c>
      <c r="I4" s="19" t="s">
        <v>39</v>
      </c>
      <c r="J4" s="19" t="s">
        <v>22</v>
      </c>
      <c r="K4" s="19" t="s">
        <v>40</v>
      </c>
      <c r="L4" s="19" t="s">
        <v>41</v>
      </c>
      <c r="M4" s="63" t="s">
        <v>37</v>
      </c>
      <c r="N4" s="63" t="s">
        <v>40</v>
      </c>
      <c r="O4" s="19" t="s">
        <v>22</v>
      </c>
      <c r="P4" s="19" t="s">
        <v>22</v>
      </c>
      <c r="Q4" s="19" t="s">
        <v>22</v>
      </c>
      <c r="R4" s="19" t="s">
        <v>22</v>
      </c>
      <c r="S4" s="19" t="s">
        <v>22</v>
      </c>
      <c r="T4" s="19" t="s">
        <v>40</v>
      </c>
    </row>
    <row r="5" spans="1:20">
      <c r="A5" s="81" t="s">
        <v>42</v>
      </c>
      <c r="B5" s="81" t="s">
        <v>43</v>
      </c>
      <c r="C5" s="1" t="s">
        <v>44</v>
      </c>
      <c r="D5" s="19" t="s">
        <v>45</v>
      </c>
      <c r="E5" s="19" t="s">
        <v>45</v>
      </c>
      <c r="F5" s="19" t="s">
        <v>22</v>
      </c>
      <c r="G5" s="19" t="s">
        <v>46</v>
      </c>
      <c r="H5" s="19" t="s">
        <v>46</v>
      </c>
      <c r="I5" s="19" t="s">
        <v>47</v>
      </c>
      <c r="J5" s="19" t="s">
        <v>48</v>
      </c>
      <c r="K5" s="19" t="s">
        <v>45</v>
      </c>
      <c r="L5" s="19" t="s">
        <v>46</v>
      </c>
      <c r="M5" s="19" t="s">
        <v>48</v>
      </c>
      <c r="N5" s="19" t="s">
        <v>46</v>
      </c>
      <c r="O5" s="19" t="s">
        <v>49</v>
      </c>
      <c r="P5" s="19" t="s">
        <v>46</v>
      </c>
      <c r="Q5" s="19" t="s">
        <v>48</v>
      </c>
      <c r="R5" s="19" t="s">
        <v>48</v>
      </c>
      <c r="S5" s="19" t="s">
        <v>48</v>
      </c>
      <c r="T5" s="19" t="s">
        <v>46</v>
      </c>
    </row>
    <row r="6" spans="1:20">
      <c r="A6" s="81" t="s">
        <v>50</v>
      </c>
      <c r="B6" s="81" t="s">
        <v>51</v>
      </c>
      <c r="C6" s="1" t="s">
        <v>52</v>
      </c>
      <c r="D6" s="19" t="s">
        <v>37</v>
      </c>
      <c r="E6" s="19" t="s">
        <v>37</v>
      </c>
      <c r="F6" s="19" t="s">
        <v>40</v>
      </c>
      <c r="G6" s="19" t="s">
        <v>39</v>
      </c>
      <c r="H6" s="19" t="s">
        <v>40</v>
      </c>
      <c r="I6" s="19" t="s">
        <v>40</v>
      </c>
      <c r="J6" s="19" t="s">
        <v>53</v>
      </c>
      <c r="K6" s="19" t="s">
        <v>40</v>
      </c>
      <c r="L6" s="19" t="s">
        <v>22</v>
      </c>
      <c r="M6" s="19" t="s">
        <v>37</v>
      </c>
      <c r="N6" s="19" t="s">
        <v>40</v>
      </c>
      <c r="O6" s="19" t="s">
        <v>22</v>
      </c>
      <c r="P6" s="19" t="s">
        <v>22</v>
      </c>
      <c r="Q6" s="63" t="s">
        <v>54</v>
      </c>
      <c r="R6" s="19" t="s">
        <v>41</v>
      </c>
      <c r="S6" s="19" t="s">
        <v>40</v>
      </c>
      <c r="T6" s="19" t="s">
        <v>22</v>
      </c>
    </row>
    <row r="7" spans="1:20">
      <c r="A7" s="78"/>
      <c r="B7" s="78"/>
      <c r="C7" s="78" t="s">
        <v>55</v>
      </c>
      <c r="D7" s="19" t="s">
        <v>56</v>
      </c>
      <c r="E7" s="19" t="s">
        <v>56</v>
      </c>
      <c r="F7" s="19" t="s">
        <v>40</v>
      </c>
      <c r="G7" s="19" t="s">
        <v>39</v>
      </c>
      <c r="H7" s="19" t="s">
        <v>57</v>
      </c>
      <c r="I7" s="19" t="s">
        <v>47</v>
      </c>
      <c r="J7" s="19" t="s">
        <v>48</v>
      </c>
      <c r="K7" s="19" t="s">
        <v>40</v>
      </c>
      <c r="L7" s="19" t="s">
        <v>41</v>
      </c>
      <c r="M7" s="19" t="s">
        <v>37</v>
      </c>
      <c r="N7" s="19" t="s">
        <v>57</v>
      </c>
      <c r="O7" s="19" t="s">
        <v>49</v>
      </c>
      <c r="P7" s="19" t="s">
        <v>46</v>
      </c>
      <c r="Q7" s="19" t="s">
        <v>48</v>
      </c>
      <c r="R7" s="19" t="s">
        <v>58</v>
      </c>
      <c r="S7" s="19" t="s">
        <v>48</v>
      </c>
      <c r="T7" s="19" t="s">
        <v>57</v>
      </c>
    </row>
    <row r="8" spans="1:20">
      <c r="A8" s="78"/>
      <c r="B8" s="78"/>
      <c r="C8" s="78" t="s">
        <v>59</v>
      </c>
      <c r="D8" s="19" t="s">
        <v>46</v>
      </c>
      <c r="E8" s="19" t="s">
        <v>56</v>
      </c>
      <c r="F8" s="19" t="s">
        <v>22</v>
      </c>
      <c r="G8" s="19" t="s">
        <v>60</v>
      </c>
      <c r="H8" s="19" t="s">
        <v>57</v>
      </c>
      <c r="I8" s="19" t="s">
        <v>47</v>
      </c>
      <c r="J8" s="19" t="s">
        <v>48</v>
      </c>
      <c r="K8" s="19" t="s">
        <v>40</v>
      </c>
      <c r="L8" s="19" t="s">
        <v>41</v>
      </c>
      <c r="M8" s="19" t="s">
        <v>61</v>
      </c>
      <c r="N8" s="19" t="s">
        <v>62</v>
      </c>
      <c r="O8" s="19" t="s">
        <v>48</v>
      </c>
      <c r="P8" s="19" t="s">
        <v>62</v>
      </c>
      <c r="Q8" s="19" t="s">
        <v>61</v>
      </c>
      <c r="R8" s="19" t="s">
        <v>58</v>
      </c>
      <c r="S8" s="19" t="s">
        <v>48</v>
      </c>
      <c r="T8" s="19" t="s">
        <v>62</v>
      </c>
    </row>
    <row r="9" spans="1:20">
      <c r="A9" s="220" t="s">
        <v>63</v>
      </c>
      <c r="B9" s="220"/>
    </row>
    <row r="10" spans="1:20">
      <c r="A10" s="78"/>
      <c r="B10" s="78"/>
    </row>
    <row r="11" spans="1:20">
      <c r="A11" s="79" t="s">
        <v>64</v>
      </c>
      <c r="B11" s="80"/>
    </row>
    <row r="12" spans="1:20">
      <c r="A12" s="81"/>
      <c r="B12" s="81"/>
      <c r="C12" s="14">
        <v>44651</v>
      </c>
      <c r="D12" s="19">
        <v>3</v>
      </c>
      <c r="E12" s="19">
        <v>3</v>
      </c>
      <c r="F12" s="19">
        <v>2</v>
      </c>
      <c r="G12" s="19">
        <v>2</v>
      </c>
      <c r="H12" s="19">
        <v>2</v>
      </c>
      <c r="I12" s="19">
        <v>0</v>
      </c>
      <c r="J12" s="19">
        <v>1</v>
      </c>
      <c r="K12" s="19">
        <v>2</v>
      </c>
      <c r="L12" s="19">
        <v>1</v>
      </c>
      <c r="M12" s="19">
        <v>3</v>
      </c>
      <c r="N12" s="19">
        <v>2</v>
      </c>
      <c r="O12" s="19">
        <v>1</v>
      </c>
      <c r="P12" s="19">
        <v>2</v>
      </c>
      <c r="Q12" s="19">
        <v>1</v>
      </c>
      <c r="R12" s="19">
        <v>1</v>
      </c>
      <c r="S12" s="19">
        <v>1</v>
      </c>
      <c r="T12" s="19">
        <v>2</v>
      </c>
    </row>
    <row r="13" spans="1:20">
      <c r="A13" s="81"/>
      <c r="B13" s="81"/>
      <c r="C13" s="14">
        <v>44286</v>
      </c>
      <c r="D13" s="19">
        <v>2</v>
      </c>
      <c r="E13" s="19">
        <v>3</v>
      </c>
      <c r="F13" s="19">
        <v>0</v>
      </c>
      <c r="G13" s="19">
        <v>2</v>
      </c>
      <c r="H13" s="19">
        <v>2</v>
      </c>
      <c r="I13" s="19">
        <v>0</v>
      </c>
      <c r="J13" s="19">
        <v>1</v>
      </c>
      <c r="K13" s="19">
        <v>2</v>
      </c>
      <c r="L13" s="19">
        <v>1</v>
      </c>
      <c r="M13" s="19">
        <v>1</v>
      </c>
      <c r="N13" s="19">
        <v>2</v>
      </c>
      <c r="O13" s="19">
        <v>1</v>
      </c>
      <c r="P13" s="19">
        <v>2</v>
      </c>
      <c r="Q13" s="19">
        <v>1</v>
      </c>
      <c r="R13" s="19">
        <v>1</v>
      </c>
      <c r="S13" s="19">
        <v>1</v>
      </c>
      <c r="T13" s="19">
        <v>2</v>
      </c>
    </row>
    <row r="14" spans="1:20">
      <c r="A14" s="81"/>
      <c r="B14" s="81"/>
      <c r="C14" s="1" t="s">
        <v>65</v>
      </c>
      <c r="D14" s="19">
        <v>1</v>
      </c>
      <c r="E14" s="19">
        <v>1</v>
      </c>
      <c r="F14" s="19">
        <v>1</v>
      </c>
      <c r="G14" s="19">
        <v>1</v>
      </c>
      <c r="H14" s="19">
        <v>1</v>
      </c>
      <c r="I14" s="19">
        <v>1</v>
      </c>
      <c r="J14" s="19">
        <v>1</v>
      </c>
      <c r="K14" s="19">
        <v>1</v>
      </c>
      <c r="L14" s="19">
        <v>1</v>
      </c>
      <c r="M14" s="19">
        <v>1</v>
      </c>
      <c r="N14" s="19">
        <v>1</v>
      </c>
      <c r="O14" s="19">
        <v>1</v>
      </c>
      <c r="P14" s="19">
        <v>1</v>
      </c>
      <c r="Q14" s="19">
        <v>1</v>
      </c>
      <c r="R14" s="19">
        <v>1</v>
      </c>
      <c r="S14" s="19">
        <v>1</v>
      </c>
      <c r="T14" s="19">
        <v>1</v>
      </c>
    </row>
    <row r="15" spans="1:20">
      <c r="A15" s="81"/>
      <c r="B15" s="81"/>
    </row>
    <row r="16" spans="1:20">
      <c r="A16" s="78" t="s">
        <v>66</v>
      </c>
      <c r="B16" s="81"/>
      <c r="C16" s="14">
        <v>44651</v>
      </c>
      <c r="D16" s="19">
        <f>D12+1</f>
        <v>4</v>
      </c>
      <c r="E16" s="19">
        <f t="shared" ref="E16:T16" si="0">E12+1</f>
        <v>4</v>
      </c>
      <c r="F16" s="19">
        <f t="shared" si="0"/>
        <v>3</v>
      </c>
      <c r="G16" s="19">
        <f t="shared" si="0"/>
        <v>3</v>
      </c>
      <c r="H16" s="19">
        <f t="shared" si="0"/>
        <v>3</v>
      </c>
      <c r="I16" s="19">
        <f t="shared" si="0"/>
        <v>1</v>
      </c>
      <c r="J16" s="19">
        <f t="shared" si="0"/>
        <v>2</v>
      </c>
      <c r="K16" s="19">
        <f t="shared" si="0"/>
        <v>3</v>
      </c>
      <c r="L16" s="19">
        <f t="shared" si="0"/>
        <v>2</v>
      </c>
      <c r="M16" s="19">
        <f t="shared" si="0"/>
        <v>4</v>
      </c>
      <c r="N16" s="19">
        <f t="shared" si="0"/>
        <v>3</v>
      </c>
      <c r="O16" s="19">
        <f t="shared" si="0"/>
        <v>2</v>
      </c>
      <c r="P16" s="19">
        <f t="shared" si="0"/>
        <v>3</v>
      </c>
      <c r="Q16" s="19">
        <f t="shared" si="0"/>
        <v>2</v>
      </c>
      <c r="R16" s="19">
        <f t="shared" si="0"/>
        <v>2</v>
      </c>
      <c r="S16" s="19">
        <f t="shared" si="0"/>
        <v>2</v>
      </c>
      <c r="T16" s="19">
        <f t="shared" si="0"/>
        <v>3</v>
      </c>
    </row>
    <row r="17" spans="1:20">
      <c r="C17" s="14">
        <v>44286</v>
      </c>
      <c r="D17" s="19">
        <f>D13+1</f>
        <v>3</v>
      </c>
      <c r="E17" s="19">
        <f t="shared" ref="E17:T17" si="1">E13+1</f>
        <v>4</v>
      </c>
      <c r="F17" s="19">
        <v>0</v>
      </c>
      <c r="G17" s="19">
        <f t="shared" si="1"/>
        <v>3</v>
      </c>
      <c r="H17" s="19">
        <f t="shared" si="1"/>
        <v>3</v>
      </c>
      <c r="I17" s="19">
        <f t="shared" si="1"/>
        <v>1</v>
      </c>
      <c r="J17" s="19">
        <f t="shared" si="1"/>
        <v>2</v>
      </c>
      <c r="K17" s="19">
        <f t="shared" si="1"/>
        <v>3</v>
      </c>
      <c r="L17" s="19">
        <f t="shared" si="1"/>
        <v>2</v>
      </c>
      <c r="M17" s="19">
        <f t="shared" si="1"/>
        <v>2</v>
      </c>
      <c r="N17" s="19">
        <f t="shared" si="1"/>
        <v>3</v>
      </c>
      <c r="O17" s="19">
        <f t="shared" si="1"/>
        <v>2</v>
      </c>
      <c r="P17" s="19">
        <f t="shared" si="1"/>
        <v>3</v>
      </c>
      <c r="Q17" s="19">
        <f t="shared" si="1"/>
        <v>2</v>
      </c>
      <c r="R17" s="19">
        <f t="shared" si="1"/>
        <v>2</v>
      </c>
      <c r="S17" s="19">
        <f t="shared" si="1"/>
        <v>2</v>
      </c>
      <c r="T17" s="19">
        <f t="shared" si="1"/>
        <v>3</v>
      </c>
    </row>
    <row r="18" spans="1:20">
      <c r="C18" s="1" t="s">
        <v>65</v>
      </c>
      <c r="D18" s="19">
        <v>1</v>
      </c>
      <c r="E18" s="19">
        <v>1</v>
      </c>
      <c r="F18" s="19">
        <v>1</v>
      </c>
      <c r="G18" s="19">
        <v>1</v>
      </c>
      <c r="H18" s="19">
        <v>1</v>
      </c>
      <c r="I18" s="19">
        <v>1</v>
      </c>
      <c r="J18" s="19">
        <v>1</v>
      </c>
      <c r="K18" s="19">
        <v>1</v>
      </c>
      <c r="L18" s="19">
        <v>1</v>
      </c>
      <c r="M18" s="19">
        <v>1</v>
      </c>
      <c r="N18" s="19">
        <v>1</v>
      </c>
      <c r="O18" s="19">
        <v>1</v>
      </c>
      <c r="P18" s="19">
        <v>1</v>
      </c>
      <c r="Q18" s="19">
        <v>1</v>
      </c>
      <c r="R18" s="19">
        <v>1</v>
      </c>
      <c r="S18" s="19">
        <v>1</v>
      </c>
      <c r="T18" s="19">
        <v>1</v>
      </c>
    </row>
    <row r="20" spans="1:20">
      <c r="A20" s="140" t="s">
        <v>67</v>
      </c>
    </row>
    <row r="21" spans="1:20">
      <c r="A21" s="215" t="s">
        <v>68</v>
      </c>
    </row>
    <row r="22" spans="1:20">
      <c r="A22" s="105" t="s">
        <v>69</v>
      </c>
    </row>
  </sheetData>
  <mergeCells count="1">
    <mergeCell ref="A9:B9"/>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236868-09B4-48CF-A294-8C8205B84CF3}">
  <dimension ref="A1:E11"/>
  <sheetViews>
    <sheetView zoomScale="80" zoomScaleNormal="80" workbookViewId="0">
      <selection activeCell="E35" sqref="E35"/>
    </sheetView>
  </sheetViews>
  <sheetFormatPr defaultColWidth="61.625" defaultRowHeight="13.5"/>
  <cols>
    <col min="1" max="1" width="22.5" customWidth="1"/>
    <col min="2" max="2" width="16.625" customWidth="1"/>
    <col min="3" max="3" width="29.25" customWidth="1"/>
    <col min="4" max="4" width="23.5" customWidth="1"/>
    <col min="5" max="5" width="38" customWidth="1"/>
  </cols>
  <sheetData>
    <row r="1" spans="1:5" ht="22.15">
      <c r="A1" s="90" t="s">
        <v>0</v>
      </c>
    </row>
    <row r="2" spans="1:5" ht="18" customHeight="1"/>
    <row r="3" spans="1:5" ht="22.15">
      <c r="A3" s="167" t="s">
        <v>70</v>
      </c>
      <c r="B3" s="168" t="s">
        <v>71</v>
      </c>
      <c r="C3" s="168" t="s">
        <v>72</v>
      </c>
      <c r="D3" s="168" t="s">
        <v>73</v>
      </c>
      <c r="E3" s="168" t="s">
        <v>74</v>
      </c>
    </row>
    <row r="4" spans="1:5" ht="22.15">
      <c r="A4" s="169" t="s">
        <v>15</v>
      </c>
      <c r="B4" s="170" t="s">
        <v>75</v>
      </c>
      <c r="C4" s="170" t="s">
        <v>76</v>
      </c>
      <c r="D4" s="170" t="s">
        <v>77</v>
      </c>
      <c r="E4" s="170" t="s">
        <v>78</v>
      </c>
    </row>
    <row r="5" spans="1:5" ht="22.15">
      <c r="A5" s="169" t="s">
        <v>23</v>
      </c>
      <c r="B5" s="170" t="s">
        <v>75</v>
      </c>
      <c r="C5" s="170" t="s">
        <v>79</v>
      </c>
      <c r="D5" s="170" t="s">
        <v>80</v>
      </c>
      <c r="E5" s="170" t="s">
        <v>81</v>
      </c>
    </row>
    <row r="6" spans="1:5" ht="22.15">
      <c r="A6" s="169" t="s">
        <v>24</v>
      </c>
      <c r="B6" s="170" t="s">
        <v>75</v>
      </c>
      <c r="C6" s="170" t="s">
        <v>82</v>
      </c>
      <c r="D6" s="170" t="s">
        <v>77</v>
      </c>
      <c r="E6" s="170" t="s">
        <v>81</v>
      </c>
    </row>
    <row r="7" spans="1:5" ht="22.15">
      <c r="A7" s="169" t="s">
        <v>11</v>
      </c>
      <c r="B7" s="170" t="s">
        <v>75</v>
      </c>
      <c r="C7" s="170" t="s">
        <v>83</v>
      </c>
      <c r="D7" s="170" t="s">
        <v>84</v>
      </c>
      <c r="E7" s="170" t="s">
        <v>85</v>
      </c>
    </row>
    <row r="8" spans="1:5" ht="22.15">
      <c r="A8" s="169" t="s">
        <v>10</v>
      </c>
      <c r="B8" s="170" t="s">
        <v>75</v>
      </c>
      <c r="C8" s="170" t="s">
        <v>79</v>
      </c>
      <c r="D8" s="170" t="s">
        <v>80</v>
      </c>
      <c r="E8" s="170" t="s">
        <v>85</v>
      </c>
    </row>
    <row r="9" spans="1:5" ht="22.15">
      <c r="A9" s="169" t="s">
        <v>19</v>
      </c>
      <c r="B9" s="170" t="s">
        <v>75</v>
      </c>
      <c r="C9" s="170" t="s">
        <v>86</v>
      </c>
      <c r="D9" s="170" t="s">
        <v>87</v>
      </c>
      <c r="E9" s="170" t="s">
        <v>85</v>
      </c>
    </row>
    <row r="10" spans="1:5" ht="22.15">
      <c r="A10" s="169" t="s">
        <v>13</v>
      </c>
      <c r="B10" s="170" t="s">
        <v>75</v>
      </c>
      <c r="C10" s="170" t="s">
        <v>88</v>
      </c>
      <c r="D10" s="170" t="s">
        <v>89</v>
      </c>
      <c r="E10" s="170" t="s">
        <v>85</v>
      </c>
    </row>
    <row r="11" spans="1:5" ht="22.15">
      <c r="A11" s="169" t="s">
        <v>20</v>
      </c>
      <c r="B11" s="170" t="s">
        <v>75</v>
      </c>
      <c r="C11" s="170" t="s">
        <v>79</v>
      </c>
      <c r="D11" s="170" t="s">
        <v>80</v>
      </c>
      <c r="E11" s="171" t="s">
        <v>81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1F8BF-AA57-4033-A9C0-D7C7CA399399}">
  <dimension ref="A1:W68"/>
  <sheetViews>
    <sheetView topLeftCell="A13" zoomScale="70" zoomScaleNormal="70" workbookViewId="0">
      <selection activeCell="A44" sqref="A44"/>
    </sheetView>
  </sheetViews>
  <sheetFormatPr defaultColWidth="16.125" defaultRowHeight="22.15"/>
  <cols>
    <col min="1" max="1" width="9.125" style="25" bestFit="1" customWidth="1"/>
    <col min="2" max="2" width="10.875" style="24" bestFit="1" customWidth="1"/>
    <col min="3" max="3" width="85.25" style="25" bestFit="1" customWidth="1"/>
    <col min="4" max="4" width="10.5" style="25" bestFit="1" customWidth="1"/>
    <col min="5" max="5" width="11.5" style="25" bestFit="1" customWidth="1"/>
    <col min="6" max="6" width="8.5" style="25" bestFit="1" customWidth="1"/>
    <col min="7" max="7" width="13.625" style="25" bestFit="1" customWidth="1"/>
    <col min="8" max="8" width="13.5" style="25" bestFit="1" customWidth="1"/>
    <col min="9" max="9" width="11.375" style="25" bestFit="1" customWidth="1"/>
    <col min="10" max="10" width="10.125" style="25" bestFit="1" customWidth="1"/>
    <col min="11" max="11" width="11.25" style="25" bestFit="1" customWidth="1"/>
    <col min="12" max="12" width="14.75" style="25" bestFit="1" customWidth="1"/>
    <col min="13" max="14" width="10.5" style="25" bestFit="1" customWidth="1"/>
    <col min="15" max="15" width="10.25" style="25" bestFit="1" customWidth="1"/>
    <col min="16" max="16" width="8.625" style="25" bestFit="1" customWidth="1"/>
    <col min="17" max="17" width="11.5" style="25" bestFit="1" customWidth="1"/>
    <col min="18" max="18" width="10.5" style="25" bestFit="1" customWidth="1"/>
    <col min="19" max="19" width="10.625" style="25" bestFit="1" customWidth="1"/>
    <col min="20" max="20" width="12.125" style="25" bestFit="1" customWidth="1"/>
    <col min="21" max="21" width="7.125" style="25" customWidth="1"/>
    <col min="22" max="22" width="19" style="25" bestFit="1" customWidth="1"/>
    <col min="23" max="23" width="18.625" style="25" bestFit="1" customWidth="1"/>
    <col min="24" max="24" width="33.75" style="25" customWidth="1"/>
    <col min="25" max="35" width="52.625" style="25" customWidth="1"/>
    <col min="36" max="16384" width="16.125" style="25"/>
  </cols>
  <sheetData>
    <row r="1" spans="1:23">
      <c r="A1" s="160" t="s">
        <v>0</v>
      </c>
    </row>
    <row r="2" spans="1:23" s="27" customFormat="1">
      <c r="B2" s="24"/>
      <c r="D2" s="9"/>
      <c r="E2" s="9"/>
      <c r="F2" s="9"/>
      <c r="G2" s="9"/>
      <c r="H2" s="9"/>
      <c r="I2" s="9"/>
      <c r="J2" s="9"/>
      <c r="K2" s="9"/>
      <c r="L2" s="9"/>
      <c r="M2" s="9"/>
      <c r="N2" s="9"/>
      <c r="O2" s="9"/>
      <c r="P2" s="9"/>
      <c r="Q2" s="9"/>
      <c r="R2" s="9"/>
      <c r="S2" s="9"/>
      <c r="T2" s="9"/>
    </row>
    <row r="3" spans="1:23" s="27" customFormat="1">
      <c r="A3" s="222">
        <v>44651</v>
      </c>
      <c r="B3" s="223"/>
      <c r="C3" s="223"/>
    </row>
    <row r="4" spans="1:23" s="27" customFormat="1">
      <c r="A4" s="79" t="s">
        <v>90</v>
      </c>
      <c r="B4" s="24"/>
      <c r="D4" s="76" t="s">
        <v>11</v>
      </c>
      <c r="E4" s="76" t="s">
        <v>13</v>
      </c>
      <c r="F4" s="76" t="s">
        <v>14</v>
      </c>
      <c r="G4" s="76" t="s">
        <v>15</v>
      </c>
      <c r="H4" s="76" t="s">
        <v>32</v>
      </c>
      <c r="I4" s="76" t="s">
        <v>21</v>
      </c>
      <c r="J4" s="76" t="s">
        <v>23</v>
      </c>
      <c r="K4" s="76" t="s">
        <v>24</v>
      </c>
      <c r="L4" s="76" t="s">
        <v>25</v>
      </c>
      <c r="M4" s="76" t="s">
        <v>26</v>
      </c>
      <c r="N4" s="76" t="s">
        <v>27</v>
      </c>
      <c r="O4" s="76" t="s">
        <v>10</v>
      </c>
      <c r="P4" s="76" t="s">
        <v>12</v>
      </c>
      <c r="Q4" s="76" t="s">
        <v>16</v>
      </c>
      <c r="R4" s="76" t="s">
        <v>17</v>
      </c>
      <c r="S4" s="76" t="s">
        <v>19</v>
      </c>
      <c r="T4" s="76" t="s">
        <v>20</v>
      </c>
      <c r="V4" s="77" t="s">
        <v>91</v>
      </c>
      <c r="W4" s="77" t="s">
        <v>92</v>
      </c>
    </row>
    <row r="5" spans="1:23">
      <c r="A5" s="221" t="s">
        <v>93</v>
      </c>
      <c r="B5" s="120" t="s">
        <v>94</v>
      </c>
      <c r="C5" s="25" t="s">
        <v>95</v>
      </c>
      <c r="D5" s="28">
        <v>1728.91</v>
      </c>
      <c r="E5" s="28">
        <v>495.23</v>
      </c>
      <c r="F5" s="28">
        <v>0.11</v>
      </c>
      <c r="G5" s="28">
        <v>1793.63</v>
      </c>
      <c r="H5" s="28">
        <v>4363.54</v>
      </c>
      <c r="I5" s="28">
        <v>1483.11</v>
      </c>
      <c r="J5" s="28">
        <v>1441.21</v>
      </c>
      <c r="K5" s="28">
        <v>5663.37</v>
      </c>
      <c r="L5" s="28">
        <v>3488.23</v>
      </c>
      <c r="M5" s="28">
        <v>1191.46</v>
      </c>
      <c r="N5" s="28">
        <v>2865.79</v>
      </c>
      <c r="O5" s="28">
        <v>212.43</v>
      </c>
      <c r="P5" s="28">
        <v>84.07</v>
      </c>
      <c r="Q5" s="28">
        <v>24.91</v>
      </c>
      <c r="R5" s="28">
        <v>0.73</v>
      </c>
      <c r="S5" s="28">
        <v>395.5</v>
      </c>
      <c r="T5" s="28">
        <v>51.52</v>
      </c>
      <c r="V5" s="30">
        <f t="shared" ref="V5:V10" si="0">SUM(D5:T5)</f>
        <v>25283.75</v>
      </c>
      <c r="W5" s="30">
        <f>V27</f>
        <v>24954.11</v>
      </c>
    </row>
    <row r="6" spans="1:23">
      <c r="A6" s="221"/>
      <c r="B6" s="120" t="s">
        <v>96</v>
      </c>
      <c r="C6" s="25" t="s">
        <v>97</v>
      </c>
      <c r="D6" s="28">
        <v>367.81</v>
      </c>
      <c r="E6" s="28">
        <v>215.96</v>
      </c>
      <c r="F6" s="28">
        <v>3.64</v>
      </c>
      <c r="G6" s="28">
        <v>190.18</v>
      </c>
      <c r="H6" s="28">
        <v>290.42</v>
      </c>
      <c r="I6" s="28">
        <v>406.22</v>
      </c>
      <c r="J6" s="28">
        <v>0</v>
      </c>
      <c r="K6" s="28">
        <v>415.23</v>
      </c>
      <c r="L6" s="28">
        <v>415.47</v>
      </c>
      <c r="M6" s="28">
        <v>394.85</v>
      </c>
      <c r="N6" s="28">
        <v>-483.86</v>
      </c>
      <c r="O6" s="28">
        <v>0</v>
      </c>
      <c r="P6" s="28">
        <v>109.49</v>
      </c>
      <c r="Q6" s="28">
        <v>22.5</v>
      </c>
      <c r="R6" s="28">
        <v>59</v>
      </c>
      <c r="S6" s="28">
        <v>120</v>
      </c>
      <c r="T6" s="28">
        <v>0</v>
      </c>
      <c r="V6" s="30">
        <f t="shared" si="0"/>
        <v>2526.91</v>
      </c>
      <c r="W6" s="30">
        <f t="shared" ref="W6:W17" si="1">V28</f>
        <v>3273.54</v>
      </c>
    </row>
    <row r="7" spans="1:23">
      <c r="A7" s="221"/>
      <c r="B7" s="120" t="s">
        <v>98</v>
      </c>
      <c r="C7" s="25" t="s">
        <v>99</v>
      </c>
      <c r="D7" s="28">
        <v>3493.76</v>
      </c>
      <c r="E7" s="28">
        <v>3478.25</v>
      </c>
      <c r="F7" s="28">
        <v>32.99</v>
      </c>
      <c r="G7" s="28">
        <v>1079.54</v>
      </c>
      <c r="H7" s="28">
        <v>1030.33</v>
      </c>
      <c r="I7" s="28">
        <v>552.37</v>
      </c>
      <c r="J7" s="28">
        <v>2623.03</v>
      </c>
      <c r="K7" s="28">
        <v>7762.05</v>
      </c>
      <c r="L7" s="28">
        <v>3119.39</v>
      </c>
      <c r="M7" s="28">
        <v>836.94</v>
      </c>
      <c r="N7" s="28">
        <v>3126.07</v>
      </c>
      <c r="O7" s="28">
        <v>614.45000000000005</v>
      </c>
      <c r="P7" s="28">
        <v>206.54</v>
      </c>
      <c r="Q7" s="28">
        <v>116.56</v>
      </c>
      <c r="R7" s="28">
        <v>175.2</v>
      </c>
      <c r="S7" s="28">
        <v>611.62</v>
      </c>
      <c r="T7" s="28">
        <v>241.15</v>
      </c>
      <c r="V7" s="30">
        <f t="shared" si="0"/>
        <v>29100.240000000002</v>
      </c>
      <c r="W7" s="30">
        <f t="shared" si="1"/>
        <v>27920.240000000002</v>
      </c>
    </row>
    <row r="8" spans="1:23">
      <c r="A8" s="221"/>
      <c r="B8" s="120" t="s">
        <v>100</v>
      </c>
      <c r="C8" s="25" t="s">
        <v>101</v>
      </c>
      <c r="D8" s="28">
        <v>1004.57</v>
      </c>
      <c r="E8" s="28">
        <v>0</v>
      </c>
      <c r="F8" s="28">
        <v>0</v>
      </c>
      <c r="G8" s="28">
        <v>106.34</v>
      </c>
      <c r="H8" s="28">
        <v>664.05</v>
      </c>
      <c r="I8" s="28">
        <v>52.77</v>
      </c>
      <c r="J8" s="28">
        <v>0</v>
      </c>
      <c r="K8" s="28">
        <v>0</v>
      </c>
      <c r="L8" s="28">
        <v>1146.27</v>
      </c>
      <c r="M8" s="28">
        <v>0</v>
      </c>
      <c r="N8" s="28">
        <v>135.30000000000001</v>
      </c>
      <c r="O8" s="28">
        <v>465.62</v>
      </c>
      <c r="P8" s="28">
        <v>0</v>
      </c>
      <c r="Q8" s="28">
        <v>0</v>
      </c>
      <c r="R8" s="28">
        <v>0</v>
      </c>
      <c r="S8" s="28">
        <v>0</v>
      </c>
      <c r="T8" s="28">
        <v>0</v>
      </c>
      <c r="V8" s="30">
        <f t="shared" si="0"/>
        <v>3574.92</v>
      </c>
      <c r="W8" s="30">
        <f t="shared" si="1"/>
        <v>3071.7000000000003</v>
      </c>
    </row>
    <row r="9" spans="1:23">
      <c r="A9" s="131" t="s">
        <v>102</v>
      </c>
      <c r="B9" s="120" t="s">
        <v>103</v>
      </c>
      <c r="C9" s="25" t="s">
        <v>104</v>
      </c>
      <c r="D9" s="28">
        <v>0</v>
      </c>
      <c r="E9" s="28">
        <v>0</v>
      </c>
      <c r="F9" s="28">
        <v>0</v>
      </c>
      <c r="G9" s="28">
        <v>0</v>
      </c>
      <c r="H9" s="28">
        <v>0</v>
      </c>
      <c r="I9" s="28">
        <v>0</v>
      </c>
      <c r="J9" s="28">
        <v>69.83</v>
      </c>
      <c r="K9" s="28">
        <v>0</v>
      </c>
      <c r="L9" s="28">
        <v>0</v>
      </c>
      <c r="M9" s="28">
        <v>0</v>
      </c>
      <c r="N9" s="28">
        <v>0</v>
      </c>
      <c r="O9" s="28">
        <v>0</v>
      </c>
      <c r="P9" s="28">
        <v>12.5</v>
      </c>
      <c r="Q9" s="28">
        <v>0</v>
      </c>
      <c r="R9" s="28">
        <v>0</v>
      </c>
      <c r="S9" s="28">
        <v>0</v>
      </c>
      <c r="T9" s="28">
        <v>0</v>
      </c>
      <c r="V9" s="30">
        <f t="shared" si="0"/>
        <v>82.33</v>
      </c>
      <c r="W9" s="30">
        <f t="shared" si="1"/>
        <v>82.3</v>
      </c>
    </row>
    <row r="10" spans="1:23">
      <c r="A10" s="131" t="s">
        <v>105</v>
      </c>
      <c r="B10" s="120" t="s">
        <v>106</v>
      </c>
      <c r="C10" s="25" t="s">
        <v>107</v>
      </c>
      <c r="D10" s="28">
        <v>6595.05</v>
      </c>
      <c r="E10" s="28">
        <v>4189.4399999999996</v>
      </c>
      <c r="F10" s="28">
        <v>36.74</v>
      </c>
      <c r="G10" s="28">
        <v>3169.68</v>
      </c>
      <c r="H10" s="28">
        <v>6348.35</v>
      </c>
      <c r="I10" s="28">
        <v>2494.46</v>
      </c>
      <c r="J10" s="28">
        <v>4134.07</v>
      </c>
      <c r="K10" s="28">
        <v>13840.65</v>
      </c>
      <c r="L10" s="28">
        <v>8169.36</v>
      </c>
      <c r="M10" s="28">
        <v>2423.25</v>
      </c>
      <c r="N10" s="28">
        <v>5643.3</v>
      </c>
      <c r="O10" s="28">
        <v>1292.5</v>
      </c>
      <c r="P10" s="28">
        <v>412.6</v>
      </c>
      <c r="Q10" s="28">
        <v>163.96</v>
      </c>
      <c r="R10" s="28">
        <v>234.93</v>
      </c>
      <c r="S10" s="28">
        <v>1127.1199999999999</v>
      </c>
      <c r="T10" s="28">
        <v>292.67</v>
      </c>
      <c r="V10" s="30">
        <f t="shared" si="0"/>
        <v>60568.130000000005</v>
      </c>
      <c r="W10" s="30">
        <f t="shared" si="1"/>
        <v>59301.689999999995</v>
      </c>
    </row>
    <row r="11" spans="1:23">
      <c r="D11" s="28"/>
      <c r="E11" s="28"/>
      <c r="F11" s="28"/>
      <c r="G11" s="28"/>
      <c r="H11" s="28"/>
      <c r="I11" s="28"/>
      <c r="J11" s="28"/>
      <c r="K11" s="28"/>
      <c r="L11" s="28"/>
      <c r="M11" s="28"/>
      <c r="N11" s="28"/>
      <c r="O11" s="28"/>
      <c r="P11" s="28"/>
      <c r="Q11" s="28"/>
      <c r="R11" s="28"/>
      <c r="S11" s="28"/>
      <c r="T11" s="28"/>
      <c r="W11" s="30"/>
    </row>
    <row r="12" spans="1:23">
      <c r="A12" s="79" t="s">
        <v>108</v>
      </c>
      <c r="B12" s="89"/>
      <c r="C12" s="79" t="s">
        <v>109</v>
      </c>
      <c r="D12" s="45"/>
      <c r="E12" s="45"/>
      <c r="F12" s="45"/>
      <c r="G12" s="45"/>
      <c r="H12" s="45"/>
      <c r="I12" s="45"/>
      <c r="J12" s="45"/>
      <c r="K12" s="45"/>
      <c r="L12" s="45"/>
      <c r="M12" s="45"/>
      <c r="N12" s="45"/>
      <c r="O12" s="45"/>
      <c r="P12" s="45"/>
      <c r="Q12" s="45"/>
      <c r="R12" s="45"/>
      <c r="S12" s="45"/>
      <c r="T12" s="45"/>
      <c r="V12" s="77" t="s">
        <v>110</v>
      </c>
      <c r="W12" s="77" t="s">
        <v>110</v>
      </c>
    </row>
    <row r="13" spans="1:23">
      <c r="A13" s="131" t="s">
        <v>111</v>
      </c>
      <c r="B13" s="120" t="s">
        <v>112</v>
      </c>
      <c r="C13" s="25" t="s">
        <v>113</v>
      </c>
      <c r="D13" s="11">
        <v>0.26219999999999999</v>
      </c>
      <c r="E13" s="11">
        <v>0.1182</v>
      </c>
      <c r="F13" s="11">
        <v>3.0000000000000001E-3</v>
      </c>
      <c r="G13" s="11">
        <v>0.56589999999999996</v>
      </c>
      <c r="H13" s="11">
        <v>0.68740000000000001</v>
      </c>
      <c r="I13" s="11">
        <v>0.59460000000000002</v>
      </c>
      <c r="J13" s="11">
        <v>0.36549999999999999</v>
      </c>
      <c r="K13" s="11">
        <v>0.40920000000000001</v>
      </c>
      <c r="L13" s="11">
        <v>0.42699999999999999</v>
      </c>
      <c r="M13" s="11">
        <v>0.49170000000000003</v>
      </c>
      <c r="N13" s="11">
        <v>0.50780000000000003</v>
      </c>
      <c r="O13" s="11">
        <v>0.16439999999999999</v>
      </c>
      <c r="P13" s="11">
        <v>0.2341</v>
      </c>
      <c r="Q13" s="11">
        <v>0.15190000000000001</v>
      </c>
      <c r="R13" s="11">
        <v>3.0999999999999999E-3</v>
      </c>
      <c r="S13" s="11">
        <v>0.35089999999999999</v>
      </c>
      <c r="T13" s="11">
        <v>0.17599999999999999</v>
      </c>
      <c r="V13" s="123">
        <f>(V5+V9)/V10</f>
        <v>0.41880242959457392</v>
      </c>
      <c r="W13" s="123">
        <f t="shared" si="1"/>
        <v>0.42218712485259696</v>
      </c>
    </row>
    <row r="14" spans="1:23">
      <c r="A14" s="131" t="s">
        <v>114</v>
      </c>
      <c r="B14" s="120" t="s">
        <v>115</v>
      </c>
      <c r="C14" s="25" t="s">
        <v>116</v>
      </c>
      <c r="D14" s="11">
        <v>5.5800000000000002E-2</v>
      </c>
      <c r="E14" s="11">
        <v>5.1499999999999997E-2</v>
      </c>
      <c r="F14" s="11">
        <v>9.9199999999999997E-2</v>
      </c>
      <c r="G14" s="11">
        <v>0.06</v>
      </c>
      <c r="H14" s="11">
        <v>4.5699999999999998E-2</v>
      </c>
      <c r="I14" s="11">
        <v>0.1628</v>
      </c>
      <c r="J14" s="11">
        <v>0</v>
      </c>
      <c r="K14" s="11">
        <v>0.03</v>
      </c>
      <c r="L14" s="11">
        <v>5.0900000000000001E-2</v>
      </c>
      <c r="M14" s="11">
        <v>0.16289999999999999</v>
      </c>
      <c r="N14" s="11">
        <v>-8.5699999999999998E-2</v>
      </c>
      <c r="O14" s="11">
        <v>0</v>
      </c>
      <c r="P14" s="11">
        <v>0.26540000000000002</v>
      </c>
      <c r="Q14" s="11">
        <v>0.13719999999999999</v>
      </c>
      <c r="R14" s="11">
        <v>0.25109999999999999</v>
      </c>
      <c r="S14" s="11">
        <v>0.1065</v>
      </c>
      <c r="T14" s="11">
        <v>0</v>
      </c>
      <c r="V14" s="123">
        <f>V6/V10</f>
        <v>4.1720125749300827E-2</v>
      </c>
      <c r="W14" s="123">
        <f t="shared" si="1"/>
        <v>5.520146221802448E-2</v>
      </c>
    </row>
    <row r="15" spans="1:23">
      <c r="B15" s="153"/>
      <c r="C15" s="25" t="s">
        <v>117</v>
      </c>
      <c r="D15" s="11">
        <f>D7/D10</f>
        <v>0.5297548919265207</v>
      </c>
      <c r="E15" s="11">
        <f t="shared" ref="E15:T15" si="2">E7/E10</f>
        <v>0.83024222807821579</v>
      </c>
      <c r="F15" s="11">
        <f t="shared" si="2"/>
        <v>0.89793140990745779</v>
      </c>
      <c r="G15" s="11">
        <f t="shared" si="2"/>
        <v>0.34058327654526638</v>
      </c>
      <c r="H15" s="11">
        <f t="shared" si="2"/>
        <v>0.16229886505942487</v>
      </c>
      <c r="I15" s="11">
        <f t="shared" si="2"/>
        <v>0.22143870817732095</v>
      </c>
      <c r="J15" s="11">
        <f t="shared" si="2"/>
        <v>0.63449094959688646</v>
      </c>
      <c r="K15" s="11">
        <f t="shared" si="2"/>
        <v>0.56081542413109209</v>
      </c>
      <c r="L15" s="11">
        <f t="shared" si="2"/>
        <v>0.38184019311182271</v>
      </c>
      <c r="M15" s="11">
        <f t="shared" si="2"/>
        <v>0.34537913958526772</v>
      </c>
      <c r="N15" s="11">
        <f t="shared" si="2"/>
        <v>0.55394361455176933</v>
      </c>
      <c r="O15" s="11">
        <f t="shared" si="2"/>
        <v>0.47539651837524183</v>
      </c>
      <c r="P15" s="11">
        <f t="shared" si="2"/>
        <v>0.50058167716917101</v>
      </c>
      <c r="Q15" s="11">
        <f t="shared" si="2"/>
        <v>0.71090509880458641</v>
      </c>
      <c r="R15" s="11">
        <f t="shared" si="2"/>
        <v>0.74575405439918263</v>
      </c>
      <c r="S15" s="11">
        <f t="shared" si="2"/>
        <v>0.54263964795230324</v>
      </c>
      <c r="T15" s="11">
        <f t="shared" si="2"/>
        <v>0.82396555847883279</v>
      </c>
      <c r="V15" s="123">
        <f>V7/V10</f>
        <v>0.48045465494807249</v>
      </c>
      <c r="W15" s="123">
        <f t="shared" si="1"/>
        <v>0.47081693624583049</v>
      </c>
    </row>
    <row r="16" spans="1:23">
      <c r="B16" s="153"/>
      <c r="C16" s="25" t="s">
        <v>118</v>
      </c>
      <c r="D16" s="11">
        <f>D8/D10</f>
        <v>0.15232181712041606</v>
      </c>
      <c r="E16" s="11">
        <f t="shared" ref="E16:T16" si="3">E8/E10</f>
        <v>0</v>
      </c>
      <c r="F16" s="11">
        <f t="shared" si="3"/>
        <v>0</v>
      </c>
      <c r="G16" s="11">
        <f t="shared" si="3"/>
        <v>3.3549127987683301E-2</v>
      </c>
      <c r="H16" s="11">
        <f t="shared" si="3"/>
        <v>0.10460198319248307</v>
      </c>
      <c r="I16" s="11">
        <f t="shared" si="3"/>
        <v>2.1154879212334533E-2</v>
      </c>
      <c r="J16" s="11">
        <f t="shared" si="3"/>
        <v>0</v>
      </c>
      <c r="K16" s="11">
        <f t="shared" si="3"/>
        <v>0</v>
      </c>
      <c r="L16" s="11">
        <f t="shared" si="3"/>
        <v>0.14031331707746997</v>
      </c>
      <c r="M16" s="11">
        <f t="shared" si="3"/>
        <v>0</v>
      </c>
      <c r="N16" s="11">
        <f t="shared" si="3"/>
        <v>2.3975333581415129E-2</v>
      </c>
      <c r="O16" s="11">
        <f t="shared" si="3"/>
        <v>0.360247582205029</v>
      </c>
      <c r="P16" s="11">
        <f t="shared" si="3"/>
        <v>0</v>
      </c>
      <c r="Q16" s="11">
        <f t="shared" si="3"/>
        <v>0</v>
      </c>
      <c r="R16" s="11">
        <f t="shared" si="3"/>
        <v>0</v>
      </c>
      <c r="S16" s="11">
        <f t="shared" si="3"/>
        <v>0</v>
      </c>
      <c r="T16" s="11">
        <f t="shared" si="3"/>
        <v>0</v>
      </c>
      <c r="V16" s="123">
        <f>V8/V10</f>
        <v>5.902311991471422E-2</v>
      </c>
      <c r="W16" s="123">
        <f t="shared" si="1"/>
        <v>5.1797849268713933E-2</v>
      </c>
    </row>
    <row r="17" spans="1:23">
      <c r="A17" s="131" t="s">
        <v>119</v>
      </c>
      <c r="B17" s="120" t="s">
        <v>120</v>
      </c>
      <c r="C17" s="91" t="s">
        <v>121</v>
      </c>
      <c r="D17" s="10">
        <v>0.68210000000000004</v>
      </c>
      <c r="E17" s="10">
        <v>0.83020000000000005</v>
      </c>
      <c r="F17" s="10">
        <v>0.89780000000000004</v>
      </c>
      <c r="G17" s="10">
        <v>0.37409999999999999</v>
      </c>
      <c r="H17" s="10">
        <v>0.26690000000000003</v>
      </c>
      <c r="I17" s="10">
        <v>0.24260000000000001</v>
      </c>
      <c r="J17" s="10">
        <v>0.63449999999999995</v>
      </c>
      <c r="K17" s="10">
        <v>0.56079999999999997</v>
      </c>
      <c r="L17" s="10">
        <v>0.5222</v>
      </c>
      <c r="M17" s="10">
        <v>0.34539999999999998</v>
      </c>
      <c r="N17" s="10">
        <v>0.57789999999999997</v>
      </c>
      <c r="O17" s="10">
        <v>0.83560000000000001</v>
      </c>
      <c r="P17" s="10">
        <v>0.50060000000000004</v>
      </c>
      <c r="Q17" s="10">
        <v>0.71089999999999998</v>
      </c>
      <c r="R17" s="10">
        <v>0.74580000000000002</v>
      </c>
      <c r="S17" s="10">
        <v>0.54259999999999997</v>
      </c>
      <c r="T17" s="10">
        <v>0.82399999999999995</v>
      </c>
      <c r="U17" s="91"/>
      <c r="V17" s="156">
        <f>(V7+V8)/V10</f>
        <v>0.53947777486278681</v>
      </c>
      <c r="W17" s="156">
        <f t="shared" si="1"/>
        <v>0.52261478551454443</v>
      </c>
    </row>
    <row r="18" spans="1:23">
      <c r="C18" s="46" t="s">
        <v>122</v>
      </c>
      <c r="D18" s="47">
        <f t="shared" ref="D18:T18" si="4">D13+D14+D17</f>
        <v>1.0001</v>
      </c>
      <c r="E18" s="47">
        <f t="shared" si="4"/>
        <v>0.99990000000000001</v>
      </c>
      <c r="F18" s="47">
        <f t="shared" si="4"/>
        <v>1</v>
      </c>
      <c r="G18" s="47">
        <f t="shared" si="4"/>
        <v>0.99999999999999989</v>
      </c>
      <c r="H18" s="47">
        <f t="shared" si="4"/>
        <v>1</v>
      </c>
      <c r="I18" s="47">
        <f t="shared" si="4"/>
        <v>1</v>
      </c>
      <c r="J18" s="47">
        <f t="shared" si="4"/>
        <v>1</v>
      </c>
      <c r="K18" s="47">
        <f t="shared" si="4"/>
        <v>1</v>
      </c>
      <c r="L18" s="47">
        <f t="shared" si="4"/>
        <v>1.0001</v>
      </c>
      <c r="M18" s="47">
        <f t="shared" si="4"/>
        <v>1</v>
      </c>
      <c r="N18" s="47">
        <f t="shared" si="4"/>
        <v>1</v>
      </c>
      <c r="O18" s="47">
        <f t="shared" si="4"/>
        <v>1</v>
      </c>
      <c r="P18" s="47">
        <f t="shared" si="4"/>
        <v>1.0001000000000002</v>
      </c>
      <c r="Q18" s="47">
        <f t="shared" si="4"/>
        <v>1</v>
      </c>
      <c r="R18" s="47">
        <f t="shared" si="4"/>
        <v>1</v>
      </c>
      <c r="S18" s="47">
        <f t="shared" si="4"/>
        <v>1</v>
      </c>
      <c r="T18" s="47">
        <f t="shared" si="4"/>
        <v>1</v>
      </c>
      <c r="U18" s="147"/>
      <c r="V18" s="147">
        <f>V13+V14+V17</f>
        <v>1.0000003302066616</v>
      </c>
      <c r="W18" s="123">
        <f>V40</f>
        <v>1.0000033725851658</v>
      </c>
    </row>
    <row r="20" spans="1:23">
      <c r="C20" s="46" t="s">
        <v>123</v>
      </c>
      <c r="D20" s="48">
        <f>V17</f>
        <v>0.53947777486278681</v>
      </c>
      <c r="E20" s="49">
        <f>D20</f>
        <v>0.53947777486278681</v>
      </c>
      <c r="F20" s="49">
        <f t="shared" ref="F20:T20" si="5">E20</f>
        <v>0.53947777486278681</v>
      </c>
      <c r="G20" s="49">
        <f t="shared" si="5"/>
        <v>0.53947777486278681</v>
      </c>
      <c r="H20" s="49">
        <f t="shared" si="5"/>
        <v>0.53947777486278681</v>
      </c>
      <c r="I20" s="49">
        <f t="shared" si="5"/>
        <v>0.53947777486278681</v>
      </c>
      <c r="J20" s="49">
        <f t="shared" si="5"/>
        <v>0.53947777486278681</v>
      </c>
      <c r="K20" s="49">
        <f t="shared" si="5"/>
        <v>0.53947777486278681</v>
      </c>
      <c r="L20" s="49">
        <f t="shared" si="5"/>
        <v>0.53947777486278681</v>
      </c>
      <c r="M20" s="49">
        <f t="shared" si="5"/>
        <v>0.53947777486278681</v>
      </c>
      <c r="N20" s="49">
        <f t="shared" si="5"/>
        <v>0.53947777486278681</v>
      </c>
      <c r="O20" s="49">
        <f t="shared" si="5"/>
        <v>0.53947777486278681</v>
      </c>
      <c r="P20" s="49">
        <f t="shared" si="5"/>
        <v>0.53947777486278681</v>
      </c>
      <c r="Q20" s="49">
        <f t="shared" si="5"/>
        <v>0.53947777486278681</v>
      </c>
      <c r="R20" s="49">
        <f t="shared" si="5"/>
        <v>0.53947777486278681</v>
      </c>
      <c r="S20" s="49">
        <f t="shared" si="5"/>
        <v>0.53947777486278681</v>
      </c>
      <c r="T20" s="49">
        <f t="shared" si="5"/>
        <v>0.53947777486278681</v>
      </c>
    </row>
    <row r="21" spans="1:23">
      <c r="C21" s="46"/>
      <c r="D21" s="48"/>
      <c r="E21" s="49"/>
      <c r="F21" s="49"/>
      <c r="G21" s="49"/>
      <c r="H21" s="49"/>
      <c r="I21" s="49"/>
      <c r="J21" s="49"/>
      <c r="K21" s="49"/>
      <c r="L21" s="49"/>
      <c r="M21" s="49"/>
      <c r="N21" s="49"/>
      <c r="O21" s="49"/>
      <c r="P21" s="49"/>
      <c r="Q21" s="49"/>
      <c r="R21" s="49"/>
      <c r="S21" s="49"/>
      <c r="T21" s="49"/>
    </row>
    <row r="22" spans="1:23">
      <c r="C22" s="46"/>
      <c r="D22" s="47"/>
      <c r="E22" s="47"/>
      <c r="F22" s="47"/>
      <c r="G22" s="47"/>
      <c r="H22" s="47"/>
      <c r="I22" s="47"/>
      <c r="J22" s="47"/>
      <c r="K22" s="47"/>
      <c r="L22" s="47"/>
      <c r="M22" s="47"/>
      <c r="N22" s="47"/>
      <c r="O22" s="47"/>
      <c r="P22" s="47"/>
      <c r="Q22" s="47"/>
      <c r="R22" s="47"/>
      <c r="S22" s="47"/>
      <c r="T22" s="47"/>
    </row>
    <row r="25" spans="1:23">
      <c r="A25" s="222">
        <v>44286</v>
      </c>
      <c r="B25" s="223"/>
      <c r="C25" s="223"/>
      <c r="D25" s="27"/>
    </row>
    <row r="26" spans="1:23">
      <c r="A26" s="79" t="s">
        <v>90</v>
      </c>
      <c r="D26" s="76" t="s">
        <v>11</v>
      </c>
      <c r="E26" s="76" t="s">
        <v>13</v>
      </c>
      <c r="F26" s="76" t="s">
        <v>14</v>
      </c>
      <c r="G26" s="76" t="s">
        <v>15</v>
      </c>
      <c r="H26" s="76" t="s">
        <v>32</v>
      </c>
      <c r="I26" s="76" t="s">
        <v>21</v>
      </c>
      <c r="J26" s="76" t="s">
        <v>23</v>
      </c>
      <c r="K26" s="76" t="s">
        <v>24</v>
      </c>
      <c r="L26" s="76" t="s">
        <v>25</v>
      </c>
      <c r="M26" s="76" t="s">
        <v>26</v>
      </c>
      <c r="N26" s="76" t="s">
        <v>27</v>
      </c>
      <c r="O26" s="76" t="s">
        <v>10</v>
      </c>
      <c r="P26" s="76" t="s">
        <v>12</v>
      </c>
      <c r="Q26" s="76" t="s">
        <v>16</v>
      </c>
      <c r="R26" s="76" t="s">
        <v>17</v>
      </c>
      <c r="S26" s="76" t="s">
        <v>19</v>
      </c>
      <c r="T26" s="76" t="s">
        <v>20</v>
      </c>
      <c r="V26" s="77" t="s">
        <v>92</v>
      </c>
    </row>
    <row r="27" spans="1:23">
      <c r="A27" s="221" t="s">
        <v>93</v>
      </c>
      <c r="B27" s="120" t="s">
        <v>94</v>
      </c>
      <c r="C27" s="25" t="s">
        <v>95</v>
      </c>
      <c r="D27" s="122">
        <v>2074</v>
      </c>
      <c r="E27" s="122">
        <v>495.6</v>
      </c>
      <c r="F27" s="122">
        <v>0.11</v>
      </c>
      <c r="G27" s="122">
        <v>1767.6</v>
      </c>
      <c r="H27" s="122">
        <v>4171.3999999999996</v>
      </c>
      <c r="I27" s="122">
        <v>1417.5</v>
      </c>
      <c r="J27" s="122">
        <v>1435.2</v>
      </c>
      <c r="K27" s="122">
        <v>5045.8999999999996</v>
      </c>
      <c r="L27" s="122">
        <v>3834.3</v>
      </c>
      <c r="M27" s="122">
        <v>1490.3</v>
      </c>
      <c r="N27" s="122">
        <v>2522.9</v>
      </c>
      <c r="O27" s="122">
        <v>212.5</v>
      </c>
      <c r="P27" s="122">
        <v>84.1</v>
      </c>
      <c r="Q27" s="122">
        <v>24.9</v>
      </c>
      <c r="R27" s="122">
        <v>0.4</v>
      </c>
      <c r="S27" s="122">
        <v>345.9</v>
      </c>
      <c r="T27" s="122">
        <v>31.5</v>
      </c>
      <c r="V27" s="30">
        <f t="shared" ref="V27:V32" si="6">SUM(D27:T27)</f>
        <v>24954.11</v>
      </c>
    </row>
    <row r="28" spans="1:23">
      <c r="A28" s="221"/>
      <c r="B28" s="120" t="s">
        <v>96</v>
      </c>
      <c r="C28" s="25" t="s">
        <v>97</v>
      </c>
      <c r="D28" s="122">
        <v>391</v>
      </c>
      <c r="E28" s="122">
        <v>265.8</v>
      </c>
      <c r="F28" s="122">
        <v>3.34</v>
      </c>
      <c r="G28" s="122">
        <v>26.3</v>
      </c>
      <c r="H28" s="122">
        <v>509.9</v>
      </c>
      <c r="I28" s="122">
        <v>691.3</v>
      </c>
      <c r="J28" s="122">
        <v>0</v>
      </c>
      <c r="K28" s="122">
        <v>328</v>
      </c>
      <c r="L28" s="122">
        <v>377.4</v>
      </c>
      <c r="M28" s="122">
        <v>365.6</v>
      </c>
      <c r="N28" s="122">
        <v>-46.4</v>
      </c>
      <c r="O28" s="122">
        <v>0</v>
      </c>
      <c r="P28" s="122">
        <v>107.9</v>
      </c>
      <c r="Q28" s="122">
        <v>9.5</v>
      </c>
      <c r="R28" s="122">
        <v>44</v>
      </c>
      <c r="S28" s="122">
        <v>200</v>
      </c>
      <c r="T28" s="122">
        <v>-0.1</v>
      </c>
      <c r="V28" s="30">
        <f t="shared" si="6"/>
        <v>3273.54</v>
      </c>
    </row>
    <row r="29" spans="1:23">
      <c r="A29" s="221"/>
      <c r="B29" s="120" t="s">
        <v>98</v>
      </c>
      <c r="C29" s="25" t="s">
        <v>124</v>
      </c>
      <c r="D29" s="122">
        <v>3356.4</v>
      </c>
      <c r="E29" s="122">
        <v>3020.9</v>
      </c>
      <c r="F29" s="122">
        <v>32.94</v>
      </c>
      <c r="G29" s="122">
        <v>1042</v>
      </c>
      <c r="H29" s="122">
        <v>941.4</v>
      </c>
      <c r="I29" s="122">
        <v>529.6</v>
      </c>
      <c r="J29" s="122">
        <v>2504.9</v>
      </c>
      <c r="K29" s="122">
        <v>7625.4</v>
      </c>
      <c r="L29" s="122">
        <v>3186.2</v>
      </c>
      <c r="M29" s="122">
        <v>818.4</v>
      </c>
      <c r="N29" s="122">
        <v>3003.2</v>
      </c>
      <c r="O29" s="122">
        <v>570.79999999999995</v>
      </c>
      <c r="P29" s="122">
        <v>197</v>
      </c>
      <c r="Q29" s="122">
        <v>112.2</v>
      </c>
      <c r="R29" s="122">
        <v>168.1</v>
      </c>
      <c r="S29" s="122">
        <v>579.5</v>
      </c>
      <c r="T29" s="122">
        <v>231.3</v>
      </c>
      <c r="V29" s="30">
        <f t="shared" si="6"/>
        <v>27920.240000000002</v>
      </c>
    </row>
    <row r="30" spans="1:23">
      <c r="A30" s="221"/>
      <c r="B30" s="120" t="s">
        <v>100</v>
      </c>
      <c r="C30" s="25" t="s">
        <v>125</v>
      </c>
      <c r="D30" s="122">
        <v>1005.3</v>
      </c>
      <c r="E30" s="122">
        <v>0</v>
      </c>
      <c r="F30" s="122">
        <v>0</v>
      </c>
      <c r="G30" s="122">
        <v>100.7</v>
      </c>
      <c r="H30" s="122">
        <v>593.79999999999995</v>
      </c>
      <c r="I30" s="122">
        <v>50.2</v>
      </c>
      <c r="J30" s="122">
        <v>0</v>
      </c>
      <c r="K30" s="122">
        <v>0.1</v>
      </c>
      <c r="L30" s="122">
        <v>878.9</v>
      </c>
      <c r="M30" s="122">
        <v>0</v>
      </c>
      <c r="N30" s="122">
        <v>127.9</v>
      </c>
      <c r="O30" s="122">
        <v>314.8</v>
      </c>
      <c r="P30" s="122">
        <v>0</v>
      </c>
      <c r="Q30" s="122">
        <v>0</v>
      </c>
      <c r="R30" s="122">
        <v>0</v>
      </c>
      <c r="S30" s="122">
        <v>0</v>
      </c>
      <c r="T30" s="122">
        <v>0</v>
      </c>
      <c r="V30" s="30">
        <f t="shared" si="6"/>
        <v>3071.7000000000003</v>
      </c>
    </row>
    <row r="31" spans="1:23">
      <c r="A31" s="131" t="s">
        <v>102</v>
      </c>
      <c r="B31" s="120" t="s">
        <v>103</v>
      </c>
      <c r="C31" s="25" t="s">
        <v>104</v>
      </c>
      <c r="D31" s="122">
        <v>0</v>
      </c>
      <c r="E31" s="122">
        <v>0</v>
      </c>
      <c r="F31" s="122">
        <v>0</v>
      </c>
      <c r="G31" s="122">
        <v>0</v>
      </c>
      <c r="H31" s="122">
        <v>0</v>
      </c>
      <c r="I31" s="122">
        <v>0</v>
      </c>
      <c r="J31" s="122">
        <v>69.8</v>
      </c>
      <c r="K31" s="122">
        <v>0</v>
      </c>
      <c r="L31" s="122">
        <v>0</v>
      </c>
      <c r="M31" s="122">
        <v>0</v>
      </c>
      <c r="N31" s="122">
        <v>0</v>
      </c>
      <c r="O31" s="122">
        <v>0</v>
      </c>
      <c r="P31" s="122">
        <v>12.5</v>
      </c>
      <c r="Q31" s="122">
        <v>0</v>
      </c>
      <c r="R31" s="122">
        <v>0</v>
      </c>
      <c r="S31" s="122">
        <v>0</v>
      </c>
      <c r="T31" s="122">
        <v>0</v>
      </c>
      <c r="V31" s="30">
        <f t="shared" si="6"/>
        <v>82.3</v>
      </c>
    </row>
    <row r="32" spans="1:23">
      <c r="A32" s="131" t="s">
        <v>105</v>
      </c>
      <c r="B32" s="120" t="s">
        <v>106</v>
      </c>
      <c r="C32" s="25" t="s">
        <v>107</v>
      </c>
      <c r="D32" s="122">
        <v>6826.8</v>
      </c>
      <c r="E32" s="122">
        <v>3782.3</v>
      </c>
      <c r="F32" s="122">
        <v>36.39</v>
      </c>
      <c r="G32" s="122">
        <v>2936.5</v>
      </c>
      <c r="H32" s="122">
        <v>6216.5</v>
      </c>
      <c r="I32" s="122">
        <v>2688.5</v>
      </c>
      <c r="J32" s="122">
        <v>4009.9</v>
      </c>
      <c r="K32" s="122">
        <v>12999.3</v>
      </c>
      <c r="L32" s="122">
        <v>8276.9</v>
      </c>
      <c r="M32" s="122">
        <v>2674.2</v>
      </c>
      <c r="N32" s="122">
        <v>5607.6</v>
      </c>
      <c r="O32" s="122">
        <v>1098.0999999999999</v>
      </c>
      <c r="P32" s="122">
        <v>401.4</v>
      </c>
      <c r="Q32" s="122">
        <v>146.69999999999999</v>
      </c>
      <c r="R32" s="122">
        <v>212.5</v>
      </c>
      <c r="S32" s="122">
        <v>1125.4000000000001</v>
      </c>
      <c r="T32" s="122">
        <v>262.7</v>
      </c>
      <c r="V32" s="30">
        <f t="shared" si="6"/>
        <v>59301.689999999995</v>
      </c>
    </row>
    <row r="33" spans="1:22">
      <c r="D33" s="122"/>
      <c r="E33" s="122"/>
      <c r="F33" s="122"/>
      <c r="G33" s="122"/>
      <c r="H33" s="122"/>
      <c r="I33" s="122"/>
      <c r="J33" s="122"/>
      <c r="K33" s="122"/>
      <c r="L33" s="122"/>
      <c r="M33" s="122"/>
      <c r="N33" s="122"/>
      <c r="O33" s="122"/>
      <c r="P33" s="122"/>
      <c r="Q33" s="122"/>
      <c r="R33" s="122"/>
      <c r="S33" s="122"/>
      <c r="T33" s="122"/>
      <c r="U33" s="157"/>
      <c r="V33" s="157"/>
    </row>
    <row r="34" spans="1:22">
      <c r="A34" s="79" t="s">
        <v>108</v>
      </c>
      <c r="C34" s="79" t="s">
        <v>109</v>
      </c>
      <c r="V34" s="77" t="s">
        <v>110</v>
      </c>
    </row>
    <row r="35" spans="1:22">
      <c r="A35" s="131" t="s">
        <v>111</v>
      </c>
      <c r="B35" s="120" t="s">
        <v>112</v>
      </c>
      <c r="C35" s="25" t="s">
        <v>113</v>
      </c>
      <c r="D35" s="123">
        <v>0.30399999999999999</v>
      </c>
      <c r="E35" s="123">
        <v>0.13100000000000001</v>
      </c>
      <c r="F35" s="123">
        <v>3.0000000000000001E-3</v>
      </c>
      <c r="G35" s="123">
        <v>0.60199999999999998</v>
      </c>
      <c r="H35" s="123">
        <v>0.67100000000000004</v>
      </c>
      <c r="I35" s="123">
        <v>0.52700000000000002</v>
      </c>
      <c r="J35" s="123">
        <v>0.375</v>
      </c>
      <c r="K35" s="123">
        <v>0.38800000000000001</v>
      </c>
      <c r="L35" s="123">
        <v>0.46300000000000002</v>
      </c>
      <c r="M35" s="123">
        <v>0.55700000000000005</v>
      </c>
      <c r="N35" s="123">
        <v>0.45</v>
      </c>
      <c r="O35" s="123">
        <v>0.19400000000000001</v>
      </c>
      <c r="P35" s="123">
        <v>0.24099999999999999</v>
      </c>
      <c r="Q35" s="123">
        <v>0.17</v>
      </c>
      <c r="R35" s="123">
        <v>2E-3</v>
      </c>
      <c r="S35" s="123">
        <v>0.307</v>
      </c>
      <c r="T35" s="123">
        <v>0.12</v>
      </c>
      <c r="U35" s="123"/>
      <c r="V35" s="123">
        <f>(V27+V31)/V32</f>
        <v>0.42218712485259696</v>
      </c>
    </row>
    <row r="36" spans="1:22">
      <c r="A36" s="131" t="s">
        <v>114</v>
      </c>
      <c r="B36" s="120" t="s">
        <v>115</v>
      </c>
      <c r="C36" s="25" t="s">
        <v>116</v>
      </c>
      <c r="D36" s="123">
        <v>5.7000000000000002E-2</v>
      </c>
      <c r="E36" s="123">
        <v>7.0000000000000007E-2</v>
      </c>
      <c r="F36" s="123">
        <v>9.1999999999999998E-2</v>
      </c>
      <c r="G36" s="123">
        <v>8.9999999999999993E-3</v>
      </c>
      <c r="H36" s="123">
        <v>8.2000000000000003E-2</v>
      </c>
      <c r="I36" s="123">
        <v>0.25700000000000001</v>
      </c>
      <c r="J36" s="123">
        <v>0</v>
      </c>
      <c r="K36" s="123">
        <v>2.5000000000000001E-2</v>
      </c>
      <c r="L36" s="123">
        <v>4.5999999999999999E-2</v>
      </c>
      <c r="M36" s="123">
        <v>0.13700000000000001</v>
      </c>
      <c r="N36" s="123">
        <v>-8.0000000000000002E-3</v>
      </c>
      <c r="O36" s="123">
        <v>0</v>
      </c>
      <c r="P36" s="123">
        <v>0.26900000000000002</v>
      </c>
      <c r="Q36" s="123">
        <v>6.5000000000000002E-2</v>
      </c>
      <c r="R36" s="123">
        <v>0.20699999999999999</v>
      </c>
      <c r="S36" s="123">
        <v>0.17799999999999999</v>
      </c>
      <c r="T36" s="123">
        <v>0</v>
      </c>
      <c r="U36" s="123"/>
      <c r="V36" s="123">
        <f>V28/V32</f>
        <v>5.520146221802448E-2</v>
      </c>
    </row>
    <row r="37" spans="1:22">
      <c r="A37" s="131"/>
      <c r="B37" s="120"/>
      <c r="C37" s="25" t="s">
        <v>117</v>
      </c>
      <c r="D37" s="123">
        <f>D29/D32</f>
        <v>0.49165055370012306</v>
      </c>
      <c r="E37" s="123">
        <f t="shared" ref="E37:V37" si="7">E29/E32</f>
        <v>0.79869391640007403</v>
      </c>
      <c r="F37" s="123">
        <f t="shared" si="7"/>
        <v>0.90519373454245666</v>
      </c>
      <c r="G37" s="123">
        <f t="shared" si="7"/>
        <v>0.35484420228162777</v>
      </c>
      <c r="H37" s="123">
        <f t="shared" si="7"/>
        <v>0.15143569532695247</v>
      </c>
      <c r="I37" s="123">
        <f t="shared" si="7"/>
        <v>0.19698716756555701</v>
      </c>
      <c r="J37" s="123">
        <f t="shared" si="7"/>
        <v>0.62467891967380729</v>
      </c>
      <c r="K37" s="123">
        <f t="shared" si="7"/>
        <v>0.58660081696706745</v>
      </c>
      <c r="L37" s="123">
        <f t="shared" si="7"/>
        <v>0.38495088740953737</v>
      </c>
      <c r="M37" s="123">
        <f t="shared" si="7"/>
        <v>0.30603544985416198</v>
      </c>
      <c r="N37" s="123">
        <f t="shared" si="7"/>
        <v>0.53555888437121046</v>
      </c>
      <c r="O37" s="123">
        <f>O29/O32</f>
        <v>0.51980693925871957</v>
      </c>
      <c r="P37" s="123">
        <f t="shared" si="7"/>
        <v>0.49078226208271053</v>
      </c>
      <c r="Q37" s="123">
        <f t="shared" si="7"/>
        <v>0.76482617586912072</v>
      </c>
      <c r="R37" s="123">
        <f t="shared" si="7"/>
        <v>0.7910588235294117</v>
      </c>
      <c r="S37" s="123">
        <f t="shared" si="7"/>
        <v>0.51492802559090101</v>
      </c>
      <c r="T37" s="123">
        <f t="shared" si="7"/>
        <v>0.88047202131709179</v>
      </c>
      <c r="U37" s="158"/>
      <c r="V37" s="123">
        <f t="shared" si="7"/>
        <v>0.47081693624583049</v>
      </c>
    </row>
    <row r="38" spans="1:22">
      <c r="A38" s="131"/>
      <c r="B38" s="120"/>
      <c r="C38" s="25" t="s">
        <v>118</v>
      </c>
      <c r="D38" s="123">
        <f>D30/D32</f>
        <v>0.14725786605730357</v>
      </c>
      <c r="E38" s="123">
        <f t="shared" ref="E38:V38" si="8">E30/E32</f>
        <v>0</v>
      </c>
      <c r="F38" s="123">
        <f t="shared" si="8"/>
        <v>0</v>
      </c>
      <c r="G38" s="123">
        <f t="shared" si="8"/>
        <v>3.4292525114932741E-2</v>
      </c>
      <c r="H38" s="123">
        <f t="shared" si="8"/>
        <v>9.5519987131022277E-2</v>
      </c>
      <c r="I38" s="123">
        <f t="shared" si="8"/>
        <v>1.8672122001115864E-2</v>
      </c>
      <c r="J38" s="123">
        <f t="shared" si="8"/>
        <v>0</v>
      </c>
      <c r="K38" s="123">
        <f t="shared" si="8"/>
        <v>7.6927219157954673E-6</v>
      </c>
      <c r="L38" s="123">
        <f t="shared" si="8"/>
        <v>0.10618709903466274</v>
      </c>
      <c r="M38" s="123">
        <f t="shared" si="8"/>
        <v>0</v>
      </c>
      <c r="N38" s="123">
        <f t="shared" si="8"/>
        <v>2.2808331550039231E-2</v>
      </c>
      <c r="O38" s="123">
        <f>O30/O32</f>
        <v>0.28667698752390497</v>
      </c>
      <c r="P38" s="123">
        <f t="shared" si="8"/>
        <v>0</v>
      </c>
      <c r="Q38" s="123">
        <f t="shared" si="8"/>
        <v>0</v>
      </c>
      <c r="R38" s="123">
        <f t="shared" si="8"/>
        <v>0</v>
      </c>
      <c r="S38" s="123">
        <f t="shared" si="8"/>
        <v>0</v>
      </c>
      <c r="T38" s="123">
        <f t="shared" si="8"/>
        <v>0</v>
      </c>
      <c r="U38" s="158"/>
      <c r="V38" s="123">
        <f t="shared" si="8"/>
        <v>5.1797849268713933E-2</v>
      </c>
    </row>
    <row r="39" spans="1:22">
      <c r="A39" s="131" t="s">
        <v>119</v>
      </c>
      <c r="B39" s="120" t="s">
        <v>120</v>
      </c>
      <c r="C39" s="91" t="s">
        <v>121</v>
      </c>
      <c r="D39" s="156">
        <v>0.63900000000000001</v>
      </c>
      <c r="E39" s="156">
        <v>0.79900000000000004</v>
      </c>
      <c r="F39" s="156">
        <v>0.90500000000000003</v>
      </c>
      <c r="G39" s="156">
        <v>0.38900000000000001</v>
      </c>
      <c r="H39" s="156">
        <v>0.247</v>
      </c>
      <c r="I39" s="156">
        <v>0.216</v>
      </c>
      <c r="J39" s="156">
        <v>0.625</v>
      </c>
      <c r="K39" s="156">
        <v>0.58699999999999997</v>
      </c>
      <c r="L39" s="156">
        <v>0.49099999999999999</v>
      </c>
      <c r="M39" s="156">
        <v>0.30599999999999999</v>
      </c>
      <c r="N39" s="156">
        <v>0.55800000000000005</v>
      </c>
      <c r="O39" s="156">
        <v>0.80700000000000005</v>
      </c>
      <c r="P39" s="156">
        <v>0.49099999999999999</v>
      </c>
      <c r="Q39" s="156">
        <v>0.76500000000000001</v>
      </c>
      <c r="R39" s="156">
        <v>0.79100000000000004</v>
      </c>
      <c r="S39" s="156">
        <v>0.51500000000000001</v>
      </c>
      <c r="T39" s="156">
        <v>0.88</v>
      </c>
      <c r="U39" s="156"/>
      <c r="V39" s="156">
        <f>(V29+V30)/V32</f>
        <v>0.52261478551454443</v>
      </c>
    </row>
    <row r="40" spans="1:22">
      <c r="C40" s="46" t="s">
        <v>122</v>
      </c>
      <c r="D40" s="142">
        <f t="shared" ref="D40:T40" si="9">SUM(D35:D38)</f>
        <v>0.99990841975742661</v>
      </c>
      <c r="E40" s="142">
        <f t="shared" si="9"/>
        <v>0.99969391640007399</v>
      </c>
      <c r="F40" s="142">
        <f t="shared" si="9"/>
        <v>1.0001937345424567</v>
      </c>
      <c r="G40" s="142">
        <f t="shared" si="9"/>
        <v>1.0001367273965605</v>
      </c>
      <c r="H40" s="142">
        <f t="shared" si="9"/>
        <v>0.99995568245797473</v>
      </c>
      <c r="I40" s="142">
        <f t="shared" si="9"/>
        <v>0.99965928956667294</v>
      </c>
      <c r="J40" s="142">
        <f t="shared" si="9"/>
        <v>0.99967891967380729</v>
      </c>
      <c r="K40" s="142">
        <f t="shared" si="9"/>
        <v>0.99960850968898329</v>
      </c>
      <c r="L40" s="142">
        <f t="shared" si="9"/>
        <v>1.0001379864442002</v>
      </c>
      <c r="M40" s="142">
        <f t="shared" si="9"/>
        <v>1.0000354498541619</v>
      </c>
      <c r="N40" s="142">
        <f t="shared" si="9"/>
        <v>1.0003672159212496</v>
      </c>
      <c r="O40" s="142">
        <f t="shared" si="9"/>
        <v>1.0004839267826247</v>
      </c>
      <c r="P40" s="142">
        <f t="shared" si="9"/>
        <v>1.0007822620827105</v>
      </c>
      <c r="Q40" s="142">
        <f t="shared" si="9"/>
        <v>0.9998261758691207</v>
      </c>
      <c r="R40" s="142">
        <f t="shared" si="9"/>
        <v>1.0000588235294117</v>
      </c>
      <c r="S40" s="142">
        <f t="shared" si="9"/>
        <v>0.99992802559090099</v>
      </c>
      <c r="T40" s="142">
        <f t="shared" si="9"/>
        <v>1.0004720213170919</v>
      </c>
      <c r="U40" s="142"/>
      <c r="V40" s="142">
        <f>SUM(V35:V38)</f>
        <v>1.0000033725851658</v>
      </c>
    </row>
    <row r="41" spans="1:22">
      <c r="C41" s="46"/>
    </row>
    <row r="42" spans="1:22">
      <c r="C42" s="46" t="s">
        <v>126</v>
      </c>
      <c r="D42" s="142">
        <f>V39</f>
        <v>0.52261478551454443</v>
      </c>
      <c r="E42" s="142">
        <f>D42</f>
        <v>0.52261478551454443</v>
      </c>
      <c r="F42" s="142">
        <f t="shared" ref="F42:T42" si="10">E42</f>
        <v>0.52261478551454443</v>
      </c>
      <c r="G42" s="142">
        <f t="shared" si="10"/>
        <v>0.52261478551454443</v>
      </c>
      <c r="H42" s="142">
        <f t="shared" si="10"/>
        <v>0.52261478551454443</v>
      </c>
      <c r="I42" s="142">
        <f t="shared" si="10"/>
        <v>0.52261478551454443</v>
      </c>
      <c r="J42" s="142">
        <f t="shared" si="10"/>
        <v>0.52261478551454443</v>
      </c>
      <c r="K42" s="142">
        <f t="shared" si="10"/>
        <v>0.52261478551454443</v>
      </c>
      <c r="L42" s="142">
        <f t="shared" si="10"/>
        <v>0.52261478551454443</v>
      </c>
      <c r="M42" s="142">
        <f t="shared" si="10"/>
        <v>0.52261478551454443</v>
      </c>
      <c r="N42" s="142">
        <f t="shared" si="10"/>
        <v>0.52261478551454443</v>
      </c>
      <c r="O42" s="142">
        <f t="shared" si="10"/>
        <v>0.52261478551454443</v>
      </c>
      <c r="P42" s="142">
        <f t="shared" si="10"/>
        <v>0.52261478551454443</v>
      </c>
      <c r="Q42" s="142">
        <f t="shared" si="10"/>
        <v>0.52261478551454443</v>
      </c>
      <c r="R42" s="142">
        <f t="shared" si="10"/>
        <v>0.52261478551454443</v>
      </c>
      <c r="S42" s="142">
        <f t="shared" si="10"/>
        <v>0.52261478551454443</v>
      </c>
      <c r="T42" s="142">
        <f t="shared" si="10"/>
        <v>0.52261478551454443</v>
      </c>
    </row>
    <row r="43" spans="1:22">
      <c r="D43" s="27"/>
    </row>
    <row r="44" spans="1:22">
      <c r="A44" s="112" t="s">
        <v>127</v>
      </c>
      <c r="D44" s="123"/>
      <c r="E44" s="123"/>
      <c r="F44" s="26"/>
      <c r="G44" s="123"/>
      <c r="H44" s="123"/>
      <c r="I44" s="123"/>
      <c r="J44" s="123"/>
      <c r="K44" s="123"/>
      <c r="L44" s="123"/>
      <c r="M44" s="123"/>
      <c r="N44" s="123"/>
      <c r="O44" s="123"/>
      <c r="P44" s="123"/>
      <c r="Q44" s="123"/>
      <c r="R44" s="123"/>
      <c r="S44" s="123"/>
      <c r="T44" s="123"/>
      <c r="U44" s="123"/>
    </row>
    <row r="45" spans="1:22">
      <c r="D45" s="123"/>
      <c r="E45" s="123"/>
      <c r="F45" s="26"/>
      <c r="G45" s="123"/>
      <c r="H45" s="123"/>
      <c r="I45" s="123"/>
      <c r="J45" s="123"/>
      <c r="K45" s="123"/>
      <c r="L45" s="123"/>
      <c r="M45" s="123"/>
      <c r="N45" s="123"/>
      <c r="O45" s="123"/>
      <c r="P45" s="123"/>
      <c r="Q45" s="123"/>
      <c r="R45" s="123"/>
      <c r="S45" s="123"/>
      <c r="T45" s="123"/>
      <c r="U45" s="123"/>
    </row>
    <row r="46" spans="1:22">
      <c r="D46" s="123"/>
      <c r="E46" s="123"/>
      <c r="F46" s="26"/>
      <c r="G46" s="123"/>
      <c r="H46" s="123"/>
      <c r="I46" s="123"/>
      <c r="J46" s="123"/>
      <c r="K46" s="123"/>
      <c r="L46" s="123"/>
      <c r="M46" s="123"/>
      <c r="N46" s="123"/>
      <c r="O46" s="123"/>
      <c r="P46" s="123"/>
      <c r="Q46" s="123"/>
      <c r="R46" s="123"/>
      <c r="S46" s="123"/>
      <c r="T46" s="123"/>
      <c r="U46" s="123"/>
    </row>
    <row r="47" spans="1:22">
      <c r="D47" s="122"/>
      <c r="E47" s="122"/>
      <c r="F47" s="122"/>
      <c r="G47" s="122"/>
      <c r="H47" s="122"/>
      <c r="I47" s="122"/>
      <c r="J47" s="122"/>
      <c r="K47" s="122"/>
      <c r="L47" s="122"/>
      <c r="M47" s="122"/>
      <c r="N47" s="122"/>
      <c r="O47" s="122"/>
      <c r="P47" s="122"/>
      <c r="Q47" s="122"/>
      <c r="R47" s="122"/>
      <c r="S47" s="122"/>
      <c r="T47" s="122"/>
      <c r="U47" s="123"/>
    </row>
    <row r="48" spans="1:22">
      <c r="D48" s="122"/>
      <c r="E48" s="122"/>
      <c r="F48" s="122"/>
      <c r="G48" s="122"/>
      <c r="H48" s="122"/>
      <c r="I48" s="122"/>
      <c r="J48" s="122"/>
      <c r="K48" s="122"/>
      <c r="L48" s="122"/>
      <c r="M48" s="122"/>
      <c r="N48" s="122"/>
      <c r="O48" s="122"/>
      <c r="P48" s="122"/>
      <c r="Q48" s="122"/>
      <c r="R48" s="122"/>
      <c r="S48" s="122"/>
      <c r="T48" s="122"/>
    </row>
    <row r="49" spans="4:20">
      <c r="D49" s="122"/>
      <c r="E49" s="122"/>
      <c r="F49" s="122"/>
      <c r="G49" s="122"/>
      <c r="H49" s="122"/>
      <c r="I49" s="122"/>
      <c r="J49" s="122"/>
      <c r="K49" s="122"/>
      <c r="L49" s="122"/>
      <c r="M49" s="122"/>
      <c r="N49" s="122"/>
      <c r="O49" s="122"/>
      <c r="P49" s="122"/>
      <c r="Q49" s="122"/>
      <c r="R49" s="122"/>
      <c r="S49" s="122"/>
      <c r="T49" s="122"/>
    </row>
    <row r="50" spans="4:20">
      <c r="D50" s="122"/>
      <c r="E50" s="122"/>
      <c r="F50" s="122"/>
      <c r="G50" s="122"/>
      <c r="H50" s="122"/>
      <c r="I50" s="122"/>
      <c r="J50" s="122"/>
      <c r="K50" s="122"/>
      <c r="L50" s="122"/>
      <c r="M50" s="122"/>
      <c r="N50" s="122"/>
      <c r="O50" s="122"/>
      <c r="P50" s="122"/>
      <c r="Q50" s="122"/>
      <c r="R50" s="122"/>
      <c r="S50" s="122"/>
      <c r="T50" s="122"/>
    </row>
    <row r="51" spans="4:20">
      <c r="D51" s="122"/>
      <c r="E51" s="122"/>
      <c r="F51" s="122"/>
      <c r="G51" s="122"/>
      <c r="H51" s="122"/>
      <c r="I51" s="122"/>
      <c r="J51" s="122"/>
      <c r="K51" s="122"/>
      <c r="L51" s="122"/>
      <c r="M51" s="122"/>
      <c r="N51" s="122"/>
      <c r="O51" s="122"/>
      <c r="P51" s="122"/>
      <c r="Q51" s="122"/>
      <c r="R51" s="122"/>
      <c r="S51" s="122"/>
      <c r="T51" s="122"/>
    </row>
    <row r="52" spans="4:20">
      <c r="D52" s="122"/>
      <c r="E52" s="122"/>
      <c r="F52" s="122"/>
      <c r="G52" s="122"/>
      <c r="H52" s="122"/>
      <c r="I52" s="122"/>
      <c r="J52" s="122"/>
      <c r="K52" s="122"/>
      <c r="L52" s="122"/>
      <c r="M52" s="122"/>
      <c r="N52" s="122"/>
      <c r="O52" s="122"/>
      <c r="P52" s="122"/>
      <c r="Q52" s="122"/>
      <c r="R52" s="122"/>
      <c r="S52" s="122"/>
      <c r="T52" s="122"/>
    </row>
    <row r="53" spans="4:20">
      <c r="D53" s="157"/>
      <c r="E53" s="159"/>
      <c r="G53" s="159"/>
      <c r="H53" s="159"/>
      <c r="I53" s="159"/>
      <c r="J53" s="159"/>
      <c r="K53" s="159"/>
      <c r="L53" s="159"/>
      <c r="M53" s="159"/>
      <c r="N53" s="159"/>
      <c r="O53" s="159"/>
      <c r="S53" s="159"/>
    </row>
    <row r="54" spans="4:20">
      <c r="D54" s="30"/>
      <c r="E54" s="30"/>
      <c r="F54" s="30"/>
      <c r="G54" s="30"/>
      <c r="H54" s="30"/>
      <c r="I54" s="30"/>
      <c r="J54" s="30"/>
      <c r="K54" s="30"/>
      <c r="L54" s="30"/>
      <c r="M54" s="30"/>
      <c r="N54" s="30"/>
      <c r="O54" s="30"/>
      <c r="P54" s="30"/>
      <c r="Q54" s="30"/>
      <c r="R54" s="30"/>
      <c r="S54" s="30"/>
      <c r="T54" s="30"/>
    </row>
    <row r="55" spans="4:20">
      <c r="D55" s="30"/>
      <c r="E55" s="30"/>
      <c r="F55" s="30"/>
      <c r="G55" s="30"/>
      <c r="H55" s="30"/>
      <c r="I55" s="30"/>
      <c r="J55" s="30"/>
      <c r="K55" s="30"/>
      <c r="L55" s="30"/>
      <c r="M55" s="30"/>
      <c r="N55" s="30"/>
      <c r="O55" s="30"/>
      <c r="P55" s="30"/>
      <c r="Q55" s="30"/>
      <c r="R55" s="30"/>
      <c r="S55" s="30"/>
      <c r="T55" s="30"/>
    </row>
    <row r="56" spans="4:20">
      <c r="D56" s="30"/>
      <c r="E56" s="30"/>
      <c r="F56" s="30"/>
      <c r="G56" s="30"/>
      <c r="H56" s="30"/>
      <c r="I56" s="30"/>
      <c r="J56" s="30"/>
      <c r="K56" s="30"/>
      <c r="L56" s="30"/>
      <c r="M56" s="30"/>
      <c r="N56" s="30"/>
      <c r="O56" s="30"/>
      <c r="P56" s="30"/>
      <c r="Q56" s="30"/>
      <c r="R56" s="30"/>
      <c r="S56" s="30"/>
      <c r="T56" s="30"/>
    </row>
    <row r="57" spans="4:20">
      <c r="D57" s="30"/>
      <c r="E57" s="30"/>
      <c r="F57" s="30"/>
      <c r="G57" s="30"/>
      <c r="H57" s="30"/>
      <c r="I57" s="30"/>
      <c r="J57" s="30"/>
      <c r="K57" s="30"/>
      <c r="L57" s="30"/>
      <c r="M57" s="30"/>
      <c r="N57" s="30"/>
      <c r="O57" s="30"/>
      <c r="P57" s="30"/>
      <c r="Q57" s="30"/>
      <c r="R57" s="30"/>
      <c r="S57" s="30"/>
      <c r="T57" s="30"/>
    </row>
    <row r="58" spans="4:20">
      <c r="D58" s="30"/>
      <c r="E58" s="30"/>
      <c r="F58" s="30"/>
      <c r="G58" s="30"/>
      <c r="H58" s="30"/>
      <c r="I58" s="30"/>
      <c r="J58" s="30"/>
      <c r="K58" s="30"/>
      <c r="L58" s="30"/>
      <c r="M58" s="30"/>
      <c r="N58" s="30"/>
      <c r="O58" s="30"/>
      <c r="P58" s="30"/>
      <c r="Q58" s="30"/>
      <c r="R58" s="30"/>
      <c r="S58" s="30"/>
      <c r="T58" s="30"/>
    </row>
    <row r="59" spans="4:20">
      <c r="D59" s="30"/>
      <c r="E59" s="30"/>
      <c r="F59" s="30"/>
      <c r="G59" s="30"/>
      <c r="H59" s="30"/>
      <c r="I59" s="30"/>
      <c r="J59" s="30"/>
      <c r="K59" s="30"/>
      <c r="L59" s="30"/>
      <c r="M59" s="30"/>
      <c r="N59" s="30"/>
      <c r="O59" s="30"/>
      <c r="P59" s="30"/>
      <c r="Q59" s="30"/>
      <c r="R59" s="30"/>
      <c r="S59" s="30"/>
      <c r="T59" s="30"/>
    </row>
    <row r="60" spans="4:20">
      <c r="D60" s="30"/>
      <c r="E60" s="30"/>
      <c r="F60" s="30"/>
      <c r="G60" s="30"/>
      <c r="H60" s="30"/>
      <c r="I60" s="30"/>
      <c r="J60" s="30"/>
      <c r="K60" s="30"/>
      <c r="L60" s="30"/>
      <c r="M60" s="30"/>
      <c r="N60" s="30"/>
      <c r="O60" s="30"/>
      <c r="P60" s="30"/>
      <c r="Q60" s="30"/>
      <c r="R60" s="30"/>
      <c r="S60" s="30"/>
      <c r="T60" s="30"/>
    </row>
    <row r="61" spans="4:20">
      <c r="D61" s="30"/>
      <c r="E61" s="30"/>
      <c r="F61" s="30"/>
      <c r="G61" s="30"/>
      <c r="H61" s="30"/>
      <c r="I61" s="30"/>
      <c r="J61" s="30"/>
      <c r="K61" s="30"/>
      <c r="L61" s="30"/>
      <c r="M61" s="30"/>
      <c r="N61" s="30"/>
      <c r="O61" s="30"/>
      <c r="P61" s="30"/>
      <c r="Q61" s="30"/>
      <c r="R61" s="30"/>
      <c r="S61" s="30"/>
      <c r="T61" s="30"/>
    </row>
    <row r="62" spans="4:20">
      <c r="D62" s="30"/>
      <c r="E62" s="30"/>
      <c r="F62" s="30"/>
      <c r="G62" s="30"/>
      <c r="H62" s="30"/>
      <c r="I62" s="30"/>
      <c r="J62" s="30"/>
      <c r="K62" s="30"/>
      <c r="L62" s="30"/>
      <c r="M62" s="30"/>
      <c r="N62" s="30"/>
      <c r="O62" s="30"/>
      <c r="P62" s="30"/>
      <c r="Q62" s="30"/>
      <c r="R62" s="30"/>
      <c r="S62" s="30"/>
      <c r="T62" s="30"/>
    </row>
    <row r="63" spans="4:20">
      <c r="D63" s="30"/>
      <c r="E63" s="30"/>
      <c r="F63" s="30"/>
      <c r="G63" s="30"/>
      <c r="H63" s="30"/>
      <c r="I63" s="30"/>
      <c r="J63" s="30"/>
      <c r="K63" s="30"/>
      <c r="L63" s="30"/>
      <c r="M63" s="30"/>
      <c r="N63" s="30"/>
      <c r="O63" s="30"/>
      <c r="P63" s="30"/>
      <c r="Q63" s="30"/>
      <c r="R63" s="30"/>
      <c r="S63" s="30"/>
      <c r="T63" s="30"/>
    </row>
    <row r="64" spans="4:20">
      <c r="D64" s="30"/>
      <c r="E64" s="30"/>
      <c r="F64" s="30"/>
      <c r="G64" s="30"/>
      <c r="H64" s="30"/>
      <c r="I64" s="30"/>
      <c r="J64" s="30"/>
      <c r="K64" s="30"/>
      <c r="L64" s="30"/>
      <c r="M64" s="30"/>
      <c r="N64" s="30"/>
      <c r="O64" s="30"/>
      <c r="P64" s="30"/>
      <c r="Q64" s="30"/>
      <c r="R64" s="30"/>
      <c r="S64" s="30"/>
      <c r="T64" s="30"/>
    </row>
    <row r="65" spans="4:20">
      <c r="D65" s="30"/>
      <c r="E65" s="30"/>
      <c r="F65" s="30"/>
      <c r="G65" s="30"/>
      <c r="H65" s="30"/>
      <c r="I65" s="30"/>
      <c r="J65" s="30"/>
      <c r="K65" s="30"/>
      <c r="L65" s="30"/>
      <c r="M65" s="30"/>
      <c r="N65" s="30"/>
      <c r="O65" s="30"/>
      <c r="P65" s="30"/>
      <c r="Q65" s="30"/>
      <c r="R65" s="30"/>
      <c r="S65" s="30"/>
      <c r="T65" s="30"/>
    </row>
    <row r="66" spans="4:20">
      <c r="D66" s="30"/>
      <c r="E66" s="30"/>
      <c r="F66" s="30"/>
      <c r="G66" s="30"/>
      <c r="H66" s="30"/>
      <c r="I66" s="30"/>
      <c r="J66" s="30"/>
      <c r="K66" s="30"/>
      <c r="L66" s="30"/>
      <c r="M66" s="30"/>
      <c r="N66" s="30"/>
      <c r="O66" s="30"/>
      <c r="P66" s="30"/>
      <c r="Q66" s="30"/>
      <c r="R66" s="30"/>
      <c r="S66" s="30"/>
      <c r="T66" s="30"/>
    </row>
    <row r="67" spans="4:20">
      <c r="D67" s="30"/>
      <c r="E67" s="30"/>
      <c r="F67" s="30"/>
      <c r="G67" s="30"/>
      <c r="H67" s="30"/>
      <c r="I67" s="30"/>
      <c r="J67" s="30"/>
      <c r="K67" s="30"/>
      <c r="L67" s="30"/>
      <c r="M67" s="30"/>
      <c r="N67" s="30"/>
      <c r="O67" s="30"/>
      <c r="P67" s="30"/>
      <c r="Q67" s="30"/>
      <c r="R67" s="30"/>
      <c r="S67" s="30"/>
      <c r="T67" s="30"/>
    </row>
    <row r="68" spans="4:20">
      <c r="D68" s="30"/>
      <c r="E68" s="30"/>
      <c r="F68" s="30"/>
      <c r="G68" s="30"/>
      <c r="H68" s="30"/>
      <c r="I68" s="30"/>
      <c r="J68" s="30"/>
      <c r="K68" s="30"/>
      <c r="L68" s="30"/>
      <c r="M68" s="30"/>
      <c r="N68" s="30"/>
      <c r="O68" s="30"/>
      <c r="P68" s="30"/>
      <c r="Q68" s="30"/>
      <c r="R68" s="30"/>
      <c r="S68" s="30"/>
      <c r="T68" s="30"/>
    </row>
  </sheetData>
  <mergeCells count="4">
    <mergeCell ref="A5:A8"/>
    <mergeCell ref="A27:A30"/>
    <mergeCell ref="A3:C3"/>
    <mergeCell ref="A25:C25"/>
  </mergeCells>
  <phoneticPr fontId="8" type="noConversion"/>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2AEAE3-5B47-469B-9AAE-5DA87C0FAECB}">
  <dimension ref="A1:Y48"/>
  <sheetViews>
    <sheetView topLeftCell="C1" zoomScale="70" zoomScaleNormal="70" workbookViewId="0">
      <selection activeCell="N14" sqref="N14"/>
    </sheetView>
  </sheetViews>
  <sheetFormatPr defaultRowHeight="22.15"/>
  <cols>
    <col min="1" max="1" width="22.375" style="3" customWidth="1"/>
    <col min="2" max="2" width="15.5" style="3" bestFit="1" customWidth="1"/>
    <col min="3" max="3" width="87.625" style="1" bestFit="1" customWidth="1"/>
    <col min="4" max="4" width="9.375" style="1" bestFit="1" customWidth="1"/>
    <col min="5" max="5" width="11.375" style="1" bestFit="1" customWidth="1"/>
    <col min="6" max="6" width="8.375" style="1" bestFit="1" customWidth="1"/>
    <col min="7" max="7" width="13.5" style="1" bestFit="1" customWidth="1"/>
    <col min="8" max="8" width="13.375" style="1" bestFit="1" customWidth="1"/>
    <col min="9" max="9" width="11.25" style="1" bestFit="1" customWidth="1"/>
    <col min="10" max="10" width="9.375" style="1" bestFit="1" customWidth="1"/>
    <col min="11" max="11" width="10.25" style="1" bestFit="1" customWidth="1"/>
    <col min="12" max="12" width="14.625" style="1" bestFit="1" customWidth="1"/>
    <col min="13" max="13" width="9.375" style="1" bestFit="1" customWidth="1"/>
    <col min="14" max="14" width="9.5" style="1" bestFit="1" customWidth="1"/>
    <col min="15" max="15" width="9.25" style="1" bestFit="1" customWidth="1"/>
    <col min="16" max="16" width="8.375" style="1" bestFit="1" customWidth="1"/>
    <col min="17" max="17" width="11.375" style="1" bestFit="1" customWidth="1"/>
    <col min="18" max="18" width="10.375" style="1" bestFit="1" customWidth="1"/>
    <col min="19" max="19" width="10.5" style="1" bestFit="1" customWidth="1"/>
    <col min="20" max="20" width="12" style="1" bestFit="1" customWidth="1"/>
    <col min="21" max="21" width="10.5" style="1" bestFit="1" customWidth="1"/>
    <col min="22" max="22" width="10.75" style="1" customWidth="1"/>
    <col min="23" max="23" width="19.125" style="1" customWidth="1"/>
    <col min="24" max="16384" width="9" style="1"/>
  </cols>
  <sheetData>
    <row r="1" spans="1:25">
      <c r="A1" s="90" t="s">
        <v>0</v>
      </c>
    </row>
    <row r="2" spans="1:25" s="3" customFormat="1">
      <c r="B2" s="88"/>
    </row>
    <row r="3" spans="1:25">
      <c r="A3" s="222">
        <v>44651</v>
      </c>
      <c r="B3" s="223"/>
      <c r="C3" s="223"/>
      <c r="D3" s="76" t="s">
        <v>11</v>
      </c>
      <c r="E3" s="76" t="s">
        <v>13</v>
      </c>
      <c r="F3" s="76" t="s">
        <v>14</v>
      </c>
      <c r="G3" s="76" t="s">
        <v>15</v>
      </c>
      <c r="H3" s="76" t="s">
        <v>32</v>
      </c>
      <c r="I3" s="76" t="s">
        <v>21</v>
      </c>
      <c r="J3" s="76" t="s">
        <v>23</v>
      </c>
      <c r="K3" s="76" t="s">
        <v>24</v>
      </c>
      <c r="L3" s="76" t="s">
        <v>25</v>
      </c>
      <c r="M3" s="76" t="s">
        <v>26</v>
      </c>
      <c r="N3" s="76" t="s">
        <v>27</v>
      </c>
      <c r="O3" s="76" t="s">
        <v>10</v>
      </c>
      <c r="P3" s="76" t="s">
        <v>12</v>
      </c>
      <c r="Q3" s="76" t="s">
        <v>16</v>
      </c>
      <c r="R3" s="76" t="s">
        <v>17</v>
      </c>
      <c r="S3" s="76" t="s">
        <v>19</v>
      </c>
      <c r="T3" s="76" t="s">
        <v>20</v>
      </c>
      <c r="U3" s="95" t="s">
        <v>33</v>
      </c>
      <c r="V3" s="3"/>
      <c r="W3" s="77" t="s">
        <v>128</v>
      </c>
    </row>
    <row r="4" spans="1:25">
      <c r="A4" s="81" t="s">
        <v>105</v>
      </c>
      <c r="B4" s="81" t="s">
        <v>106</v>
      </c>
      <c r="C4" s="1" t="s">
        <v>107</v>
      </c>
      <c r="D4" s="13">
        <v>6595.0514315445298</v>
      </c>
      <c r="E4" s="13">
        <v>4189.4430000000002</v>
      </c>
      <c r="F4" s="13">
        <v>36.741999999999997</v>
      </c>
      <c r="G4" s="13">
        <v>3169.681</v>
      </c>
      <c r="H4" s="13">
        <v>6348.3450000000003</v>
      </c>
      <c r="I4" s="13">
        <v>2494.4609999999998</v>
      </c>
      <c r="J4" s="13">
        <v>4134.067</v>
      </c>
      <c r="K4" s="13">
        <v>13840.647999999999</v>
      </c>
      <c r="L4" s="13">
        <v>8169.3621309481596</v>
      </c>
      <c r="M4" s="13">
        <v>2423.25</v>
      </c>
      <c r="N4" s="13">
        <v>5643.3010000000004</v>
      </c>
      <c r="O4" s="13">
        <v>1292.49791354489</v>
      </c>
      <c r="P4" s="13">
        <v>412.60199999999998</v>
      </c>
      <c r="Q4" s="13">
        <v>163.96199999999999</v>
      </c>
      <c r="R4" s="13">
        <v>234.928039515949</v>
      </c>
      <c r="S4" s="13">
        <v>1127.124</v>
      </c>
      <c r="T4" s="13">
        <v>292.67200000000003</v>
      </c>
      <c r="U4" s="103">
        <v>3594.4630000000002</v>
      </c>
      <c r="W4" s="6">
        <f>SUM(D4:T4)</f>
        <v>60568.137515553528</v>
      </c>
    </row>
    <row r="5" spans="1:25">
      <c r="A5" s="81" t="s">
        <v>129</v>
      </c>
      <c r="B5" s="81" t="s">
        <v>130</v>
      </c>
      <c r="C5" s="1" t="s">
        <v>131</v>
      </c>
      <c r="D5" s="13">
        <v>-138.83699999999999</v>
      </c>
      <c r="E5" s="13">
        <v>-53.752000000000002</v>
      </c>
      <c r="F5" s="13">
        <v>-0.56499999999999995</v>
      </c>
      <c r="G5" s="13">
        <v>0.97699999999999998</v>
      </c>
      <c r="H5" s="13">
        <v>-2.8</v>
      </c>
      <c r="I5" s="13">
        <v>-25.786000000000001</v>
      </c>
      <c r="J5" s="13">
        <v>-157.43700000000001</v>
      </c>
      <c r="K5" s="13">
        <v>-8.2469999999999999</v>
      </c>
      <c r="L5" s="13">
        <v>-8.2792155800000007</v>
      </c>
      <c r="M5" s="13">
        <v>-4.1210000000000004</v>
      </c>
      <c r="N5" s="13">
        <v>-28.5025585800018</v>
      </c>
      <c r="O5" s="13">
        <v>-128.53333386502501</v>
      </c>
      <c r="P5" s="13">
        <v>-11.984</v>
      </c>
      <c r="Q5" s="13">
        <v>-25.693999999999999</v>
      </c>
      <c r="R5" s="13">
        <v>-19.114027799999999</v>
      </c>
      <c r="S5" s="13">
        <v>-11.411</v>
      </c>
      <c r="T5" s="13">
        <v>-49.607619679999999</v>
      </c>
      <c r="U5" s="103">
        <v>-333.69299999999998</v>
      </c>
      <c r="W5" s="6">
        <f>SUM(D5:T5)</f>
        <v>-673.69375550502684</v>
      </c>
    </row>
    <row r="6" spans="1:25">
      <c r="A6" s="81" t="s">
        <v>132</v>
      </c>
      <c r="B6" s="81" t="s">
        <v>133</v>
      </c>
      <c r="C6" s="1" t="s">
        <v>134</v>
      </c>
      <c r="D6" s="13">
        <v>-729</v>
      </c>
      <c r="E6" s="13">
        <v>-407.30700000000002</v>
      </c>
      <c r="F6" s="13">
        <v>0</v>
      </c>
      <c r="G6" s="13">
        <v>0</v>
      </c>
      <c r="H6" s="13">
        <v>-75</v>
      </c>
      <c r="I6" s="13">
        <v>-161.696</v>
      </c>
      <c r="J6" s="13">
        <v>-285</v>
      </c>
      <c r="K6" s="13">
        <v>-411.53500000000003</v>
      </c>
      <c r="L6" s="13">
        <v>-173.59999948000001</v>
      </c>
      <c r="M6" s="13">
        <v>0</v>
      </c>
      <c r="N6" s="13">
        <v>-2.46291E-3</v>
      </c>
      <c r="O6" s="13">
        <v>-70.179000000000002</v>
      </c>
      <c r="P6" s="13">
        <v>0</v>
      </c>
      <c r="Q6" s="13">
        <v>0</v>
      </c>
      <c r="R6" s="13">
        <v>0</v>
      </c>
      <c r="S6" s="13">
        <v>0</v>
      </c>
      <c r="T6" s="13">
        <v>0</v>
      </c>
      <c r="U6" s="103">
        <v>-145</v>
      </c>
      <c r="W6" s="6">
        <f t="shared" ref="W6:W14" si="0">SUM(D6:T6)</f>
        <v>-2313.3194623899999</v>
      </c>
    </row>
    <row r="7" spans="1:25">
      <c r="A7" s="81" t="s">
        <v>135</v>
      </c>
      <c r="B7" s="81" t="s">
        <v>136</v>
      </c>
      <c r="C7" s="1" t="s">
        <v>137</v>
      </c>
      <c r="D7" s="13">
        <v>5727.2144315445303</v>
      </c>
      <c r="E7" s="13">
        <v>3728.384</v>
      </c>
      <c r="F7" s="13">
        <v>36.177</v>
      </c>
      <c r="G7" s="13">
        <v>3170.6579999999999</v>
      </c>
      <c r="H7" s="13">
        <v>6270.5450000000001</v>
      </c>
      <c r="I7" s="13">
        <v>2306.9789999999998</v>
      </c>
      <c r="J7" s="13">
        <v>3691.63</v>
      </c>
      <c r="K7" s="13">
        <v>13420.866</v>
      </c>
      <c r="L7" s="13">
        <v>7987.4829158881503</v>
      </c>
      <c r="M7" s="13">
        <v>2419.1289999999999</v>
      </c>
      <c r="N7" s="13">
        <v>5614.7959785100002</v>
      </c>
      <c r="O7" s="13">
        <v>1093.7855796798699</v>
      </c>
      <c r="P7" s="13">
        <v>400.61799999999999</v>
      </c>
      <c r="Q7" s="13">
        <v>138.268</v>
      </c>
      <c r="R7" s="13">
        <v>215.81401171594899</v>
      </c>
      <c r="S7" s="13">
        <v>1115.713</v>
      </c>
      <c r="T7" s="13">
        <v>243.06438032</v>
      </c>
      <c r="U7" s="103">
        <v>3115.77</v>
      </c>
      <c r="V7" s="13"/>
      <c r="W7" s="6">
        <f>SUM(D7:T7)</f>
        <v>57581.124297658498</v>
      </c>
    </row>
    <row r="8" spans="1:25">
      <c r="A8" s="81"/>
      <c r="B8" s="81"/>
      <c r="U8" s="103"/>
      <c r="W8" s="6"/>
    </row>
    <row r="9" spans="1:25">
      <c r="A9" s="81" t="s">
        <v>138</v>
      </c>
      <c r="B9" s="81" t="s">
        <v>139</v>
      </c>
      <c r="C9" s="1" t="s">
        <v>140</v>
      </c>
      <c r="D9" s="13">
        <v>217.35885463546299</v>
      </c>
      <c r="E9" s="13">
        <v>270.115133041474</v>
      </c>
      <c r="F9" s="13">
        <v>59.896000000000001</v>
      </c>
      <c r="G9" s="13">
        <v>318.27699999999999</v>
      </c>
      <c r="H9" s="13">
        <v>424.67700000000002</v>
      </c>
      <c r="I9" s="13">
        <v>151.33500000000001</v>
      </c>
      <c r="J9" s="13">
        <v>114.157</v>
      </c>
      <c r="K9" s="13">
        <v>397.834</v>
      </c>
      <c r="L9" s="13">
        <v>655.579329062493</v>
      </c>
      <c r="M9" s="13">
        <v>84.102999999999994</v>
      </c>
      <c r="N9" s="13">
        <v>614.26499999999999</v>
      </c>
      <c r="O9" s="13">
        <v>186.809</v>
      </c>
      <c r="P9" s="13">
        <v>132.24799999999999</v>
      </c>
      <c r="Q9" s="13">
        <v>7.2759999999999998</v>
      </c>
      <c r="R9" s="13">
        <v>14.9162869369171</v>
      </c>
      <c r="S9" s="13">
        <v>92.899000000000001</v>
      </c>
      <c r="T9" s="13">
        <v>21.637</v>
      </c>
      <c r="U9" s="103">
        <v>0</v>
      </c>
      <c r="W9" s="6">
        <f t="shared" si="0"/>
        <v>3763.3826036763471</v>
      </c>
    </row>
    <row r="10" spans="1:25">
      <c r="A10" s="81" t="s">
        <v>138</v>
      </c>
      <c r="B10" s="81" t="s">
        <v>141</v>
      </c>
      <c r="C10" s="1" t="s">
        <v>142</v>
      </c>
      <c r="D10" s="13">
        <v>3225.2553307937101</v>
      </c>
      <c r="E10" s="13">
        <v>1923.5056403420899</v>
      </c>
      <c r="F10" s="13">
        <v>26.388000000000002</v>
      </c>
      <c r="G10" s="13">
        <v>2006.008</v>
      </c>
      <c r="H10" s="13">
        <v>4637.1229999999996</v>
      </c>
      <c r="I10" s="13">
        <v>1529.8520000000001</v>
      </c>
      <c r="J10" s="13">
        <v>1228.01</v>
      </c>
      <c r="K10" s="13">
        <v>7184.23</v>
      </c>
      <c r="L10" s="13">
        <v>3716.6166991322798</v>
      </c>
      <c r="M10" s="13">
        <v>1128.9459999999999</v>
      </c>
      <c r="N10" s="13">
        <v>2502.5479999999998</v>
      </c>
      <c r="O10" s="13">
        <v>1291.577</v>
      </c>
      <c r="P10" s="13">
        <v>453.73700000000002</v>
      </c>
      <c r="Q10" s="13">
        <v>164.255</v>
      </c>
      <c r="R10" s="13">
        <v>283.34013246264999</v>
      </c>
      <c r="S10" s="13">
        <v>1397.982</v>
      </c>
      <c r="T10" s="13">
        <v>427.91899999999998</v>
      </c>
      <c r="U10" s="103">
        <v>0</v>
      </c>
      <c r="W10" s="6">
        <f t="shared" si="0"/>
        <v>33127.292802730728</v>
      </c>
    </row>
    <row r="11" spans="1:25">
      <c r="A11" s="81" t="s">
        <v>138</v>
      </c>
      <c r="B11" s="81" t="s">
        <v>143</v>
      </c>
      <c r="C11" s="1" t="s">
        <v>144</v>
      </c>
      <c r="D11" s="13">
        <v>4958.0686391361596</v>
      </c>
      <c r="E11" s="13">
        <v>4029.72589500301</v>
      </c>
      <c r="F11" s="13">
        <v>4.9480000000000004</v>
      </c>
      <c r="G11" s="13">
        <v>2070.0749999999998</v>
      </c>
      <c r="H11" s="13">
        <v>4488.2979999999998</v>
      </c>
      <c r="I11" s="13">
        <v>1857.5930000000001</v>
      </c>
      <c r="J11" s="13">
        <v>4073.306</v>
      </c>
      <c r="K11" s="13">
        <v>5852.06</v>
      </c>
      <c r="L11" s="13">
        <v>7478.1105533005002</v>
      </c>
      <c r="M11" s="13">
        <v>2285.0520000000001</v>
      </c>
      <c r="N11" s="13">
        <v>4301.7370000000001</v>
      </c>
      <c r="O11" s="13">
        <v>0</v>
      </c>
      <c r="P11" s="13">
        <v>0</v>
      </c>
      <c r="Q11" s="13">
        <v>0</v>
      </c>
      <c r="R11" s="13">
        <v>0</v>
      </c>
      <c r="S11" s="13">
        <v>0</v>
      </c>
      <c r="T11" s="13">
        <v>0</v>
      </c>
      <c r="U11" s="103">
        <v>0</v>
      </c>
      <c r="W11" s="6">
        <f t="shared" si="0"/>
        <v>41398.974087439674</v>
      </c>
    </row>
    <row r="12" spans="1:25">
      <c r="A12" s="81" t="s">
        <v>138</v>
      </c>
      <c r="B12" s="81" t="s">
        <v>145</v>
      </c>
      <c r="C12" s="1" t="s">
        <v>146</v>
      </c>
      <c r="D12" s="13">
        <v>353.77818583760001</v>
      </c>
      <c r="E12" s="13">
        <v>236.95620550638799</v>
      </c>
      <c r="F12" s="13">
        <v>0</v>
      </c>
      <c r="G12" s="13">
        <v>153.46</v>
      </c>
      <c r="H12" s="13">
        <v>582.82399999999996</v>
      </c>
      <c r="I12" s="13">
        <v>84.385000000000005</v>
      </c>
      <c r="J12" s="13">
        <v>219.70699999999999</v>
      </c>
      <c r="K12" s="13">
        <v>1700.126</v>
      </c>
      <c r="L12" s="13">
        <v>485.47125967144399</v>
      </c>
      <c r="M12" s="13">
        <v>117.08199999999999</v>
      </c>
      <c r="N12" s="13">
        <v>327.35300000000001</v>
      </c>
      <c r="O12" s="13">
        <v>0</v>
      </c>
      <c r="P12" s="13">
        <v>0</v>
      </c>
      <c r="Q12" s="13">
        <v>0</v>
      </c>
      <c r="R12" s="13">
        <v>0</v>
      </c>
      <c r="S12" s="13">
        <v>0</v>
      </c>
      <c r="T12" s="13">
        <v>0</v>
      </c>
      <c r="U12" s="103">
        <v>0</v>
      </c>
      <c r="W12" s="6">
        <f t="shared" si="0"/>
        <v>4261.1426510154315</v>
      </c>
      <c r="Y12" s="25"/>
    </row>
    <row r="13" spans="1:25">
      <c r="A13" s="81" t="s">
        <v>138</v>
      </c>
      <c r="B13" s="81" t="s">
        <v>147</v>
      </c>
      <c r="C13" s="1" t="s">
        <v>148</v>
      </c>
      <c r="D13" s="13">
        <v>0</v>
      </c>
      <c r="E13" s="13">
        <v>0</v>
      </c>
      <c r="F13" s="13">
        <v>0</v>
      </c>
      <c r="G13" s="13">
        <v>0</v>
      </c>
      <c r="H13" s="13">
        <v>0</v>
      </c>
      <c r="I13" s="13">
        <v>0</v>
      </c>
      <c r="J13" s="13">
        <v>0</v>
      </c>
      <c r="K13" s="13">
        <v>1506.78</v>
      </c>
      <c r="L13" s="13">
        <v>0</v>
      </c>
      <c r="M13" s="13">
        <v>0</v>
      </c>
      <c r="N13" s="13">
        <v>0</v>
      </c>
      <c r="O13" s="13">
        <v>0</v>
      </c>
      <c r="P13" s="13">
        <v>0</v>
      </c>
      <c r="Q13" s="13">
        <v>17.913</v>
      </c>
      <c r="R13" s="13">
        <v>0</v>
      </c>
      <c r="S13" s="13">
        <v>0</v>
      </c>
      <c r="T13" s="13">
        <v>0</v>
      </c>
      <c r="U13" s="103">
        <v>0</v>
      </c>
      <c r="W13" s="6">
        <f t="shared" si="0"/>
        <v>1524.693</v>
      </c>
    </row>
    <row r="14" spans="1:25">
      <c r="C14" s="1" t="s">
        <v>149</v>
      </c>
      <c r="D14" s="13">
        <f>SUM(D9:D13)</f>
        <v>8754.4610104029325</v>
      </c>
      <c r="E14" s="13">
        <f t="shared" ref="E14:T14" si="1">SUM(E9:E13)</f>
        <v>6460.3028738929615</v>
      </c>
      <c r="F14" s="13">
        <f t="shared" si="1"/>
        <v>91.231999999999999</v>
      </c>
      <c r="G14" s="13">
        <f t="shared" si="1"/>
        <v>4547.82</v>
      </c>
      <c r="H14" s="13">
        <f t="shared" si="1"/>
        <v>10132.921999999999</v>
      </c>
      <c r="I14" s="13">
        <f t="shared" si="1"/>
        <v>3623.1650000000004</v>
      </c>
      <c r="J14" s="13">
        <f t="shared" si="1"/>
        <v>5635.18</v>
      </c>
      <c r="K14" s="13">
        <f t="shared" si="1"/>
        <v>16641.03</v>
      </c>
      <c r="L14" s="13">
        <f t="shared" si="1"/>
        <v>12335.777841166717</v>
      </c>
      <c r="M14" s="13">
        <f t="shared" si="1"/>
        <v>3615.183</v>
      </c>
      <c r="N14" s="13">
        <f t="shared" si="1"/>
        <v>7745.9029999999993</v>
      </c>
      <c r="O14" s="13">
        <f t="shared" si="1"/>
        <v>1478.386</v>
      </c>
      <c r="P14" s="13">
        <f t="shared" si="1"/>
        <v>585.98500000000001</v>
      </c>
      <c r="Q14" s="13">
        <f t="shared" si="1"/>
        <v>189.44400000000002</v>
      </c>
      <c r="R14" s="13">
        <f t="shared" si="1"/>
        <v>298.25641939956711</v>
      </c>
      <c r="S14" s="13">
        <f t="shared" si="1"/>
        <v>1490.8809999999999</v>
      </c>
      <c r="T14" s="13">
        <f t="shared" si="1"/>
        <v>449.55599999999998</v>
      </c>
      <c r="U14" s="103">
        <v>3699.7669999999998</v>
      </c>
      <c r="W14" s="6">
        <f t="shared" si="0"/>
        <v>84075.485144862178</v>
      </c>
    </row>
    <row r="15" spans="1:25">
      <c r="D15" s="4"/>
      <c r="E15" s="4"/>
      <c r="F15" s="4"/>
      <c r="G15" s="4"/>
      <c r="H15" s="4"/>
      <c r="I15" s="4"/>
      <c r="J15" s="4"/>
      <c r="K15" s="4"/>
      <c r="L15" s="4"/>
      <c r="M15" s="4"/>
      <c r="N15" s="4"/>
      <c r="O15" s="4"/>
      <c r="P15" s="4"/>
      <c r="Q15" s="4"/>
      <c r="R15" s="4"/>
      <c r="S15" s="4"/>
      <c r="T15" s="4"/>
      <c r="W15" s="6"/>
    </row>
    <row r="16" spans="1:25">
      <c r="A16" s="222">
        <v>44286</v>
      </c>
      <c r="B16" s="223"/>
      <c r="C16" s="223"/>
      <c r="D16" s="13"/>
      <c r="E16" s="13"/>
      <c r="F16" s="13"/>
      <c r="G16" s="13"/>
      <c r="H16" s="13"/>
      <c r="I16" s="13"/>
      <c r="J16" s="13"/>
      <c r="K16" s="13"/>
      <c r="L16" s="13"/>
      <c r="M16" s="13"/>
      <c r="N16" s="13"/>
      <c r="O16" s="13"/>
      <c r="P16" s="13"/>
      <c r="Q16" s="13"/>
      <c r="R16" s="13"/>
      <c r="S16" s="13"/>
      <c r="T16" s="13"/>
      <c r="W16" s="6"/>
    </row>
    <row r="17" spans="1:23">
      <c r="B17" s="88"/>
      <c r="C17" s="1" t="s">
        <v>137</v>
      </c>
      <c r="D17" s="13">
        <v>6566.1139999999996</v>
      </c>
      <c r="E17" s="13">
        <v>3616.98</v>
      </c>
      <c r="F17" s="13">
        <v>36.206000000000003</v>
      </c>
      <c r="G17" s="13">
        <v>2917.6590000000001</v>
      </c>
      <c r="H17" s="13">
        <v>6204.5039999999999</v>
      </c>
      <c r="I17" s="13">
        <v>2275.1559999999999</v>
      </c>
      <c r="J17" s="13">
        <v>3670.4169999999999</v>
      </c>
      <c r="K17" s="13">
        <v>12508.509</v>
      </c>
      <c r="L17" s="13">
        <v>7628.3314443705503</v>
      </c>
      <c r="M17" s="13">
        <v>2315.3359999999998</v>
      </c>
      <c r="N17" s="13">
        <v>5420.4790000000003</v>
      </c>
      <c r="O17" s="13">
        <v>1004.33539602903</v>
      </c>
      <c r="P17" s="13">
        <v>390.458733</v>
      </c>
      <c r="Q17" s="13">
        <v>118.274</v>
      </c>
      <c r="R17" s="13">
        <v>191.491097285357</v>
      </c>
      <c r="S17" s="13">
        <v>1083.92</v>
      </c>
      <c r="T17" s="13">
        <v>258.34300000000002</v>
      </c>
      <c r="U17" s="104">
        <v>2409.8760000000002</v>
      </c>
      <c r="W17" s="6">
        <f>SUM(D17:T17)</f>
        <v>56206.513670684937</v>
      </c>
    </row>
    <row r="18" spans="1:23">
      <c r="C18" s="1" t="s">
        <v>149</v>
      </c>
      <c r="D18" s="13">
        <v>7943.0259999999998</v>
      </c>
      <c r="E18" s="13">
        <v>6009.9299999999994</v>
      </c>
      <c r="F18" s="13">
        <v>79.595746425787979</v>
      </c>
      <c r="G18" s="13">
        <v>4196.4059999999999</v>
      </c>
      <c r="H18" s="13">
        <v>9388.0369999999984</v>
      </c>
      <c r="I18" s="13">
        <v>3387.5419999999999</v>
      </c>
      <c r="J18" s="13">
        <v>5110.9299999999994</v>
      </c>
      <c r="K18" s="13">
        <v>15025.347000000002</v>
      </c>
      <c r="L18" s="13">
        <v>11681.344777446637</v>
      </c>
      <c r="M18" s="13">
        <v>3313.6129999999998</v>
      </c>
      <c r="N18" s="13">
        <v>7024.3040000000001</v>
      </c>
      <c r="O18" s="13">
        <v>1303.24</v>
      </c>
      <c r="P18" s="13">
        <v>550.52099999999996</v>
      </c>
      <c r="Q18" s="13">
        <v>168.16900000000001</v>
      </c>
      <c r="R18" s="13">
        <v>269.769510788812</v>
      </c>
      <c r="S18" s="13">
        <v>1382.0107185317447</v>
      </c>
      <c r="T18" s="13">
        <v>403.20300000000003</v>
      </c>
      <c r="U18" s="103">
        <v>2889.0529999999999</v>
      </c>
      <c r="W18" s="6">
        <f>SUM(D18:T18)</f>
        <v>77236.988753192971</v>
      </c>
    </row>
    <row r="19" spans="1:23">
      <c r="D19" s="4"/>
      <c r="E19" s="4"/>
      <c r="F19" s="4"/>
      <c r="G19" s="4"/>
      <c r="H19" s="4"/>
      <c r="I19" s="4"/>
      <c r="J19" s="4"/>
      <c r="K19" s="4"/>
      <c r="L19" s="4"/>
      <c r="M19" s="4"/>
      <c r="N19" s="4"/>
      <c r="O19" s="4"/>
      <c r="P19" s="4"/>
      <c r="Q19" s="4"/>
      <c r="R19" s="4"/>
      <c r="S19" s="4"/>
      <c r="T19" s="4"/>
    </row>
    <row r="20" spans="1:23">
      <c r="D20" s="13"/>
      <c r="E20" s="13"/>
      <c r="F20" s="13"/>
      <c r="G20" s="13"/>
      <c r="H20" s="13"/>
      <c r="I20" s="13"/>
      <c r="J20" s="13"/>
      <c r="K20" s="13"/>
      <c r="L20" s="13"/>
      <c r="M20" s="13"/>
      <c r="N20" s="13"/>
      <c r="O20" s="13"/>
      <c r="P20" s="13"/>
      <c r="Q20" s="13"/>
      <c r="R20" s="13"/>
      <c r="S20" s="13"/>
      <c r="T20" s="13"/>
      <c r="W20" s="6"/>
    </row>
    <row r="21" spans="1:23" s="99" customFormat="1">
      <c r="A21" s="96" t="s">
        <v>150</v>
      </c>
      <c r="B21" s="97"/>
      <c r="C21" s="98"/>
      <c r="D21" s="76" t="s">
        <v>11</v>
      </c>
      <c r="E21" s="76" t="s">
        <v>13</v>
      </c>
      <c r="F21" s="76" t="s">
        <v>14</v>
      </c>
      <c r="G21" s="76" t="s">
        <v>15</v>
      </c>
      <c r="H21" s="76" t="s">
        <v>32</v>
      </c>
      <c r="I21" s="76" t="s">
        <v>21</v>
      </c>
      <c r="J21" s="76" t="s">
        <v>23</v>
      </c>
      <c r="K21" s="76" t="s">
        <v>24</v>
      </c>
      <c r="L21" s="76" t="s">
        <v>25</v>
      </c>
      <c r="M21" s="76" t="s">
        <v>26</v>
      </c>
      <c r="N21" s="76" t="s">
        <v>27</v>
      </c>
      <c r="O21" s="76" t="s">
        <v>10</v>
      </c>
      <c r="P21" s="76" t="s">
        <v>12</v>
      </c>
      <c r="Q21" s="76" t="s">
        <v>16</v>
      </c>
      <c r="R21" s="76" t="s">
        <v>17</v>
      </c>
      <c r="S21" s="76" t="s">
        <v>19</v>
      </c>
      <c r="T21" s="76" t="s">
        <v>20</v>
      </c>
      <c r="U21" s="77" t="s">
        <v>33</v>
      </c>
      <c r="W21" s="100" t="s">
        <v>110</v>
      </c>
    </row>
    <row r="22" spans="1:23">
      <c r="A22" s="81" t="s">
        <v>151</v>
      </c>
      <c r="B22" s="81" t="s">
        <v>152</v>
      </c>
      <c r="C22" s="14">
        <v>44651</v>
      </c>
      <c r="D22" s="4">
        <v>0.65420525886617997</v>
      </c>
      <c r="E22" s="4">
        <v>0.57712216791985904</v>
      </c>
      <c r="F22" s="4">
        <v>0.39653849526481899</v>
      </c>
      <c r="G22" s="4">
        <v>0.69718194651503396</v>
      </c>
      <c r="H22" s="4">
        <v>0.61882890246268596</v>
      </c>
      <c r="I22" s="4">
        <v>0.63673031727784901</v>
      </c>
      <c r="J22" s="4">
        <v>0.65510418478203003</v>
      </c>
      <c r="K22" s="4">
        <v>0.80649250677392004</v>
      </c>
      <c r="L22" s="4">
        <v>0.64750541220290803</v>
      </c>
      <c r="M22" s="4">
        <v>0.66915810347636595</v>
      </c>
      <c r="N22" s="4">
        <v>0.72487300428497503</v>
      </c>
      <c r="O22" s="4">
        <v>0.73985114826565412</v>
      </c>
      <c r="P22" s="4">
        <v>0.68366596414583991</v>
      </c>
      <c r="Q22" s="4">
        <v>0.72986212284369001</v>
      </c>
      <c r="R22" s="4">
        <v>0.72358547101991211</v>
      </c>
      <c r="S22" s="4">
        <v>0.74835818552922684</v>
      </c>
      <c r="T22" s="4">
        <v>0.54067653489220502</v>
      </c>
      <c r="U22" s="4">
        <v>0.84199999999999997</v>
      </c>
      <c r="V22" s="4"/>
      <c r="W22" s="4">
        <f>W7/W14</f>
        <v>0.6848741247040816</v>
      </c>
    </row>
    <row r="23" spans="1:23">
      <c r="A23" s="81" t="s">
        <v>153</v>
      </c>
      <c r="B23" s="81" t="s">
        <v>154</v>
      </c>
      <c r="C23" s="14">
        <v>44286</v>
      </c>
      <c r="D23" s="4">
        <v>0.82665145499964399</v>
      </c>
      <c r="E23" s="4">
        <v>0.601833964788276</v>
      </c>
      <c r="F23" s="4">
        <v>0.45487355324643097</v>
      </c>
      <c r="G23" s="4">
        <v>0.69527567161042103</v>
      </c>
      <c r="H23" s="4">
        <v>0.66089471100295005</v>
      </c>
      <c r="I23" s="4">
        <v>0.67162444037594193</v>
      </c>
      <c r="J23" s="4">
        <v>0.7181505127246901</v>
      </c>
      <c r="K23" s="4">
        <v>0.83249385188907798</v>
      </c>
      <c r="L23" s="4">
        <v>0.65303538160252694</v>
      </c>
      <c r="M23" s="4">
        <v>0.69873458367045305</v>
      </c>
      <c r="N23" s="4">
        <v>0.77167488764723202</v>
      </c>
      <c r="O23" s="4">
        <v>0.77064500477964504</v>
      </c>
      <c r="P23" s="4">
        <v>0.70925311296026905</v>
      </c>
      <c r="Q23" s="4">
        <v>0.70330441401209498</v>
      </c>
      <c r="R23" s="4">
        <v>0.70983224429415104</v>
      </c>
      <c r="S23" s="4">
        <v>0.78430650751505193</v>
      </c>
      <c r="T23" s="4">
        <v>0.64070000000000005</v>
      </c>
      <c r="U23" s="4">
        <v>0.83399999999999996</v>
      </c>
      <c r="V23" s="4"/>
      <c r="W23" s="4">
        <f>W17/W18</f>
        <v>0.72771497928654505</v>
      </c>
    </row>
    <row r="24" spans="1:23" s="7" customFormat="1">
      <c r="A24" s="92"/>
      <c r="B24" s="92"/>
      <c r="C24" s="7" t="s">
        <v>155</v>
      </c>
      <c r="D24" s="93">
        <v>0.6</v>
      </c>
      <c r="E24" s="93">
        <v>0.6</v>
      </c>
      <c r="F24" s="93">
        <v>0.6</v>
      </c>
      <c r="G24" s="93">
        <v>0.6</v>
      </c>
      <c r="H24" s="93">
        <v>0.6</v>
      </c>
      <c r="I24" s="93">
        <v>0.6</v>
      </c>
      <c r="J24" s="93">
        <v>0.6</v>
      </c>
      <c r="K24" s="93">
        <v>0.6</v>
      </c>
      <c r="L24" s="93">
        <v>0.6</v>
      </c>
      <c r="M24" s="93">
        <v>0.6</v>
      </c>
      <c r="N24" s="93">
        <v>0.6</v>
      </c>
      <c r="O24" s="93">
        <v>0.6</v>
      </c>
      <c r="P24" s="93">
        <v>0.6</v>
      </c>
      <c r="Q24" s="93">
        <v>0.6</v>
      </c>
      <c r="R24" s="93">
        <v>0.6</v>
      </c>
      <c r="S24" s="93">
        <v>0.6</v>
      </c>
      <c r="T24" s="93">
        <v>0.6</v>
      </c>
      <c r="U24" s="93">
        <v>0.6</v>
      </c>
      <c r="V24" s="93"/>
      <c r="W24" s="93">
        <v>0.6</v>
      </c>
    </row>
    <row r="25" spans="1:23">
      <c r="D25" s="8"/>
      <c r="E25" s="8"/>
      <c r="F25" s="8"/>
      <c r="G25" s="8"/>
      <c r="H25" s="8"/>
      <c r="I25" s="8"/>
      <c r="J25" s="8"/>
      <c r="K25" s="8"/>
      <c r="L25" s="8"/>
      <c r="M25" s="8"/>
      <c r="N25" s="8"/>
      <c r="O25" s="8"/>
      <c r="P25" s="8"/>
      <c r="Q25" s="8"/>
      <c r="R25" s="8"/>
      <c r="S25" s="8"/>
      <c r="T25" s="8"/>
      <c r="U25" s="8"/>
    </row>
    <row r="26" spans="1:23" s="105" customFormat="1" ht="18.399999999999999">
      <c r="A26" s="105" t="s">
        <v>156</v>
      </c>
      <c r="U26" s="106"/>
    </row>
    <row r="27" spans="1:23" s="105" customFormat="1" ht="18.399999999999999">
      <c r="A27" s="105" t="s">
        <v>157</v>
      </c>
      <c r="U27" s="106"/>
    </row>
    <row r="28" spans="1:23">
      <c r="A28" s="1"/>
      <c r="W28" s="2"/>
    </row>
    <row r="48" spans="1:1">
      <c r="A48"/>
    </row>
  </sheetData>
  <mergeCells count="2">
    <mergeCell ref="A3:C3"/>
    <mergeCell ref="A16:C16"/>
  </mergeCells>
  <phoneticPr fontId="8" type="noConversion"/>
  <pageMargins left="0.7" right="0.7" top="0.75" bottom="0.75" header="0.3" footer="0.3"/>
  <pageSetup paperSize="9" orientation="portrait" r:id="rId1"/>
  <ignoredErrors>
    <ignoredError sqref="W17:W18 W4 W7 W6 W5 W9:W13" formulaRange="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32ED11-2C80-4760-B0EF-A0A197985EE7}">
  <dimension ref="A1:V23"/>
  <sheetViews>
    <sheetView zoomScale="70" zoomScaleNormal="70" workbookViewId="0">
      <selection activeCell="O11" sqref="O11"/>
    </sheetView>
  </sheetViews>
  <sheetFormatPr defaultColWidth="30" defaultRowHeight="20.25"/>
  <cols>
    <col min="1" max="1" width="18.75" style="34" customWidth="1"/>
    <col min="2" max="2" width="9.25" style="34" bestFit="1" customWidth="1"/>
    <col min="3" max="3" width="64.5" style="34" customWidth="1"/>
    <col min="4" max="4" width="9.5" style="34" bestFit="1" customWidth="1"/>
    <col min="5" max="5" width="10.875" style="34" bestFit="1" customWidth="1"/>
    <col min="6" max="6" width="7" style="34" bestFit="1" customWidth="1"/>
    <col min="7" max="7" width="13.625" style="34" bestFit="1" customWidth="1"/>
    <col min="8" max="8" width="12.75" style="34" bestFit="1" customWidth="1"/>
    <col min="9" max="9" width="11.5" style="34" bestFit="1" customWidth="1"/>
    <col min="10" max="10" width="9.5" style="34" bestFit="1" customWidth="1"/>
    <col min="11" max="11" width="10.5" style="34" bestFit="1" customWidth="1"/>
    <col min="12" max="12" width="14.625" style="34" bestFit="1" customWidth="1"/>
    <col min="13" max="13" width="9.25" style="34" bestFit="1" customWidth="1"/>
    <col min="14" max="14" width="9.625" style="34" bestFit="1" customWidth="1"/>
    <col min="15" max="15" width="9.25" style="34" bestFit="1" customWidth="1"/>
    <col min="16" max="16" width="7.625" style="34" bestFit="1" customWidth="1"/>
    <col min="17" max="17" width="11.75" style="34" bestFit="1" customWidth="1"/>
    <col min="18" max="18" width="10.625" style="34" bestFit="1" customWidth="1"/>
    <col min="19" max="19" width="10.875" style="34" bestFit="1" customWidth="1"/>
    <col min="20" max="20" width="12.375" style="34" bestFit="1" customWidth="1"/>
    <col min="21" max="21" width="8.625" style="34" customWidth="1"/>
    <col min="22" max="22" width="15.875" style="34" bestFit="1" customWidth="1"/>
    <col min="23" max="16384" width="30" style="34"/>
  </cols>
  <sheetData>
    <row r="1" spans="1:22" ht="22.15">
      <c r="A1" s="90" t="s">
        <v>0</v>
      </c>
    </row>
    <row r="2" spans="1:22" ht="22.15">
      <c r="A2" s="90"/>
    </row>
    <row r="3" spans="1:22" ht="22.15">
      <c r="A3" s="222">
        <v>44651</v>
      </c>
      <c r="B3" s="223"/>
      <c r="C3" s="223"/>
    </row>
    <row r="4" spans="1:22" s="40" customFormat="1" ht="22.15">
      <c r="A4" s="78" t="s">
        <v>158</v>
      </c>
      <c r="D4" s="108" t="s">
        <v>11</v>
      </c>
      <c r="E4" s="108" t="s">
        <v>13</v>
      </c>
      <c r="F4" s="108" t="s">
        <v>14</v>
      </c>
      <c r="G4" s="108" t="s">
        <v>15</v>
      </c>
      <c r="H4" s="108" t="s">
        <v>18</v>
      </c>
      <c r="I4" s="108" t="s">
        <v>21</v>
      </c>
      <c r="J4" s="108" t="s">
        <v>23</v>
      </c>
      <c r="K4" s="108" t="s">
        <v>24</v>
      </c>
      <c r="L4" s="108" t="s">
        <v>25</v>
      </c>
      <c r="M4" s="108" t="s">
        <v>26</v>
      </c>
      <c r="N4" s="108" t="s">
        <v>27</v>
      </c>
      <c r="O4" s="108" t="s">
        <v>10</v>
      </c>
      <c r="P4" s="108" t="s">
        <v>12</v>
      </c>
      <c r="Q4" s="108" t="s">
        <v>16</v>
      </c>
      <c r="R4" s="108" t="s">
        <v>17</v>
      </c>
      <c r="S4" s="108" t="s">
        <v>19</v>
      </c>
      <c r="T4" s="108" t="s">
        <v>20</v>
      </c>
      <c r="U4" s="41"/>
      <c r="V4" s="111" t="s">
        <v>122</v>
      </c>
    </row>
    <row r="5" spans="1:22" ht="22.15">
      <c r="A5" s="81" t="s">
        <v>93</v>
      </c>
      <c r="B5" s="81" t="s">
        <v>159</v>
      </c>
      <c r="C5" s="1" t="s">
        <v>160</v>
      </c>
      <c r="D5" s="107">
        <v>6595.0514315445298</v>
      </c>
      <c r="E5" s="107">
        <v>4189.4430000000002</v>
      </c>
      <c r="F5" s="107">
        <v>36.741999999999997</v>
      </c>
      <c r="G5" s="107">
        <v>3169.681</v>
      </c>
      <c r="H5" s="107">
        <v>6348.3450000000003</v>
      </c>
      <c r="I5" s="107">
        <v>2494.4609999999998</v>
      </c>
      <c r="J5" s="107">
        <v>4064.2379999999998</v>
      </c>
      <c r="K5" s="107">
        <v>13840.647999999999</v>
      </c>
      <c r="L5" s="107">
        <v>8169.3621309481596</v>
      </c>
      <c r="M5" s="107">
        <v>2423.25</v>
      </c>
      <c r="N5" s="107">
        <v>5643.3010000000004</v>
      </c>
      <c r="O5" s="107">
        <v>1292.49791354489</v>
      </c>
      <c r="P5" s="107">
        <v>400.10199999999998</v>
      </c>
      <c r="Q5" s="107">
        <v>163.96199999999999</v>
      </c>
      <c r="R5" s="107">
        <v>234.928039515949</v>
      </c>
      <c r="S5" s="107">
        <v>1127.124</v>
      </c>
      <c r="T5" s="107">
        <v>292.67200000000003</v>
      </c>
      <c r="V5" s="39">
        <f>SUM(D5:T5)</f>
        <v>60485.80851555353</v>
      </c>
    </row>
    <row r="6" spans="1:22" ht="22.15">
      <c r="A6" s="81" t="s">
        <v>161</v>
      </c>
      <c r="B6" s="81" t="s">
        <v>162</v>
      </c>
      <c r="C6" s="1" t="s">
        <v>163</v>
      </c>
      <c r="D6" s="107">
        <v>580.35900000000004</v>
      </c>
      <c r="E6" s="107">
        <v>401.733</v>
      </c>
      <c r="F6" s="107">
        <v>3.2970000000000002</v>
      </c>
      <c r="G6" s="107">
        <v>200.101</v>
      </c>
      <c r="H6" s="107">
        <v>335.09699999999998</v>
      </c>
      <c r="I6" s="107">
        <v>102.3</v>
      </c>
      <c r="J6" s="107">
        <v>294.55799999999999</v>
      </c>
      <c r="K6" s="107">
        <v>1046.288</v>
      </c>
      <c r="L6" s="107">
        <v>477.38078141950302</v>
      </c>
      <c r="M6" s="107">
        <v>112.747</v>
      </c>
      <c r="N6" s="107">
        <v>497.64</v>
      </c>
      <c r="O6" s="107">
        <v>115.093</v>
      </c>
      <c r="P6" s="107">
        <v>32.683</v>
      </c>
      <c r="Q6" s="107">
        <v>16.11</v>
      </c>
      <c r="R6" s="107">
        <v>21.9427510203247</v>
      </c>
      <c r="S6" s="107">
        <v>92.8</v>
      </c>
      <c r="T6" s="107">
        <v>30.395</v>
      </c>
      <c r="V6" s="39">
        <f>SUM(D6:T6)</f>
        <v>4360.5245324398284</v>
      </c>
    </row>
    <row r="7" spans="1:22" ht="22.15">
      <c r="A7" s="81" t="s">
        <v>164</v>
      </c>
      <c r="B7" s="81" t="s">
        <v>165</v>
      </c>
      <c r="C7" s="1" t="s">
        <v>166</v>
      </c>
      <c r="D7" s="107">
        <v>188.98599999999999</v>
      </c>
      <c r="E7" s="107">
        <v>85.320999999999998</v>
      </c>
      <c r="F7" s="107">
        <v>0.99399999999999999</v>
      </c>
      <c r="G7" s="107">
        <v>94.396000000000001</v>
      </c>
      <c r="H7" s="107">
        <v>194.303</v>
      </c>
      <c r="I7" s="107">
        <v>48.061</v>
      </c>
      <c r="J7" s="107">
        <v>59.534999999999997</v>
      </c>
      <c r="K7" s="107">
        <v>311.99099999999999</v>
      </c>
      <c r="L7" s="107">
        <v>113.98987901851601</v>
      </c>
      <c r="M7" s="107">
        <v>62.061</v>
      </c>
      <c r="N7" s="107">
        <v>158.114</v>
      </c>
      <c r="O7" s="107">
        <v>25.024999999999999</v>
      </c>
      <c r="P7" s="107">
        <v>13.552</v>
      </c>
      <c r="Q7" s="107">
        <v>5.2869999999999999</v>
      </c>
      <c r="R7" s="107">
        <v>5.7948773164789298</v>
      </c>
      <c r="S7" s="107">
        <v>36.110999999999997</v>
      </c>
      <c r="T7" s="107">
        <v>9.2055900485355995</v>
      </c>
      <c r="V7" s="39">
        <f t="shared" ref="V7" si="0">SUM(D7:T7)</f>
        <v>1412.7273463835306</v>
      </c>
    </row>
    <row r="8" spans="1:22">
      <c r="A8" s="40"/>
      <c r="B8" s="40"/>
      <c r="E8" s="36"/>
      <c r="F8" s="36"/>
      <c r="G8" s="36"/>
      <c r="H8" s="36"/>
      <c r="I8" s="37"/>
      <c r="J8" s="36"/>
      <c r="K8" s="36"/>
      <c r="L8" s="36"/>
      <c r="M8" s="36"/>
      <c r="N8" s="36"/>
      <c r="O8" s="36"/>
      <c r="Q8" s="36"/>
      <c r="R8" s="36"/>
      <c r="S8" s="36"/>
      <c r="T8" s="36"/>
    </row>
    <row r="9" spans="1:22" ht="22.15">
      <c r="A9" s="78" t="s">
        <v>167</v>
      </c>
      <c r="B9" s="40"/>
      <c r="D9" s="36"/>
      <c r="E9" s="36"/>
      <c r="F9" s="36"/>
      <c r="G9" s="36"/>
      <c r="H9" s="36"/>
      <c r="I9" s="37"/>
      <c r="J9" s="36"/>
      <c r="K9" s="36"/>
      <c r="L9" s="36"/>
      <c r="M9" s="36"/>
      <c r="N9" s="36"/>
      <c r="O9" s="36"/>
      <c r="Q9" s="36"/>
      <c r="R9" s="36"/>
      <c r="S9" s="36"/>
      <c r="T9" s="36"/>
      <c r="V9" s="113" t="s">
        <v>110</v>
      </c>
    </row>
    <row r="10" spans="1:22" ht="22.15">
      <c r="A10" s="81" t="s">
        <v>168</v>
      </c>
      <c r="B10" s="81" t="s">
        <v>169</v>
      </c>
      <c r="C10" s="1" t="s">
        <v>170</v>
      </c>
      <c r="D10" s="94">
        <v>8.7999999999999995E-2</v>
      </c>
      <c r="E10" s="94">
        <v>9.5890000000000003E-2</v>
      </c>
      <c r="F10" s="94">
        <v>8.974E-2</v>
      </c>
      <c r="G10" s="94">
        <v>6.2530000000000002E-2</v>
      </c>
      <c r="H10" s="94">
        <v>5.3124109259651803E-2</v>
      </c>
      <c r="I10" s="94">
        <v>4.1009999999999998E-2</v>
      </c>
      <c r="J10" s="94">
        <v>7.2480000000000003E-2</v>
      </c>
      <c r="K10" s="94">
        <v>7.5595282167912198E-2</v>
      </c>
      <c r="L10" s="94">
        <v>5.8584697405026705E-2</v>
      </c>
      <c r="M10" s="94">
        <v>4.6530000000000002E-2</v>
      </c>
      <c r="N10" s="94">
        <v>8.8200000000000001E-2</v>
      </c>
      <c r="O10" s="94">
        <v>8.8950000000000001E-2</v>
      </c>
      <c r="P10" s="37">
        <v>7.9210000000000003E-2</v>
      </c>
      <c r="Q10" s="94">
        <v>9.8610000000000003E-2</v>
      </c>
      <c r="R10" s="94">
        <v>9.340200967724438E-2</v>
      </c>
      <c r="S10" s="94">
        <v>8.233E-2</v>
      </c>
      <c r="T10" s="94">
        <v>0.10385</v>
      </c>
      <c r="V10" s="37">
        <f>V6/V5</f>
        <v>7.209169620868254E-2</v>
      </c>
    </row>
    <row r="11" spans="1:22" ht="22.15">
      <c r="A11" s="81" t="s">
        <v>171</v>
      </c>
      <c r="B11" s="81" t="s">
        <v>172</v>
      </c>
      <c r="C11" s="1" t="s">
        <v>173</v>
      </c>
      <c r="D11" s="94">
        <v>2.8660000000000001E-2</v>
      </c>
      <c r="E11" s="94">
        <v>2.0369999999999999E-2</v>
      </c>
      <c r="F11" s="94">
        <v>2.7050000000000001E-2</v>
      </c>
      <c r="G11" s="94">
        <v>2.9499999999999998E-2</v>
      </c>
      <c r="H11" s="94">
        <v>3.08033867198798E-2</v>
      </c>
      <c r="I11" s="94">
        <v>1.9269999999999999E-2</v>
      </c>
      <c r="J11" s="94">
        <v>1.4650000000000002E-2</v>
      </c>
      <c r="K11" s="94">
        <v>2.2541578655001102E-2</v>
      </c>
      <c r="L11" s="94">
        <v>1.3988964008308E-2</v>
      </c>
      <c r="M11" s="94">
        <v>2.5610000000000001E-2</v>
      </c>
      <c r="N11" s="94">
        <v>2.8000000000000004E-2</v>
      </c>
      <c r="O11" s="94">
        <v>1.93406068348588E-2</v>
      </c>
      <c r="P11" s="37">
        <v>3.2840000000000001E-2</v>
      </c>
      <c r="Q11" s="94">
        <v>3.236E-2</v>
      </c>
      <c r="R11" s="94">
        <v>2.46666056909121E-2</v>
      </c>
      <c r="S11" s="94">
        <v>3.2039999999999999E-2</v>
      </c>
      <c r="T11" s="94">
        <v>3.1453543124213001E-2</v>
      </c>
      <c r="V11" s="37">
        <f>V7/V5</f>
        <v>2.3356343926861076E-2</v>
      </c>
    </row>
    <row r="12" spans="1:22">
      <c r="A12" s="40"/>
      <c r="B12" s="40"/>
      <c r="D12" s="37"/>
      <c r="E12" s="37"/>
      <c r="F12" s="37"/>
      <c r="G12" s="37"/>
      <c r="H12" s="37"/>
      <c r="I12" s="37"/>
      <c r="J12" s="37"/>
      <c r="K12" s="37"/>
      <c r="L12" s="37"/>
      <c r="M12" s="37"/>
      <c r="N12" s="37"/>
      <c r="O12" s="37"/>
      <c r="P12" s="37"/>
      <c r="Q12" s="37"/>
      <c r="R12" s="37"/>
      <c r="S12" s="37"/>
      <c r="T12" s="37"/>
      <c r="V12" s="37"/>
    </row>
    <row r="13" spans="1:22" ht="22.15">
      <c r="A13" s="40"/>
      <c r="B13" s="40"/>
      <c r="C13" s="25"/>
      <c r="D13" s="28"/>
      <c r="E13" s="28"/>
      <c r="F13" s="28"/>
      <c r="G13" s="28"/>
      <c r="H13" s="28"/>
      <c r="I13" s="110"/>
      <c r="J13" s="28"/>
      <c r="K13" s="28"/>
      <c r="L13" s="28"/>
      <c r="M13" s="28"/>
      <c r="N13" s="28"/>
      <c r="O13" s="110"/>
      <c r="P13" s="110"/>
      <c r="Q13" s="110"/>
      <c r="R13" s="110"/>
      <c r="S13" s="110"/>
      <c r="T13" s="110"/>
      <c r="V13" s="37"/>
    </row>
    <row r="14" spans="1:22">
      <c r="A14" s="112" t="s">
        <v>174</v>
      </c>
      <c r="B14" s="40"/>
      <c r="D14" s="37"/>
      <c r="E14" s="37"/>
      <c r="F14" s="37"/>
      <c r="G14" s="37"/>
      <c r="H14" s="37"/>
      <c r="I14" s="37"/>
      <c r="J14" s="35"/>
      <c r="K14" s="37"/>
      <c r="L14" s="37"/>
      <c r="M14" s="37"/>
      <c r="N14" s="37"/>
      <c r="O14" s="37"/>
      <c r="P14" s="35"/>
      <c r="Q14" s="37"/>
      <c r="R14" s="37"/>
      <c r="S14" s="37"/>
      <c r="T14" s="37"/>
      <c r="V14" s="37"/>
    </row>
    <row r="15" spans="1:22">
      <c r="A15" s="109" t="s">
        <v>175</v>
      </c>
      <c r="B15" s="40"/>
      <c r="D15" s="37"/>
      <c r="E15" s="37"/>
      <c r="F15" s="37"/>
      <c r="G15" s="37"/>
      <c r="H15" s="37"/>
      <c r="I15" s="37"/>
      <c r="J15" s="37"/>
      <c r="K15" s="37"/>
      <c r="L15" s="37"/>
      <c r="M15" s="37"/>
      <c r="N15" s="37"/>
      <c r="O15" s="37"/>
      <c r="P15" s="37"/>
      <c r="Q15" s="37"/>
      <c r="R15" s="37"/>
      <c r="S15" s="37"/>
      <c r="T15" s="37"/>
      <c r="V15" s="37"/>
    </row>
    <row r="16" spans="1:22">
      <c r="P16" s="38"/>
    </row>
    <row r="23" ht="18" customHeight="1"/>
  </sheetData>
  <mergeCells count="1">
    <mergeCell ref="A3:C3"/>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47AD0-F2DB-451D-BAAD-E1083BCF8A63}">
  <dimension ref="A1:V19"/>
  <sheetViews>
    <sheetView zoomScale="70" zoomScaleNormal="70" workbookViewId="0">
      <selection activeCell="C25" sqref="C25"/>
    </sheetView>
  </sheetViews>
  <sheetFormatPr defaultColWidth="92.875" defaultRowHeight="20.25"/>
  <cols>
    <col min="1" max="1" width="12.875" style="43" customWidth="1"/>
    <col min="2" max="2" width="8.25" style="148" bestFit="1" customWidth="1"/>
    <col min="3" max="3" width="39" style="43" bestFit="1" customWidth="1"/>
    <col min="4" max="4" width="7.75" style="43" bestFit="1" customWidth="1"/>
    <col min="5" max="5" width="10.875" style="43" bestFit="1" customWidth="1"/>
    <col min="6" max="6" width="7.625" style="43" bestFit="1" customWidth="1"/>
    <col min="7" max="7" width="13.625" style="43" bestFit="1" customWidth="1"/>
    <col min="8" max="8" width="12.75" style="43" bestFit="1" customWidth="1"/>
    <col min="9" max="9" width="11.5" style="43" bestFit="1" customWidth="1"/>
    <col min="10" max="10" width="9.5" style="43" bestFit="1" customWidth="1"/>
    <col min="11" max="11" width="8.125" style="43" bestFit="1" customWidth="1"/>
    <col min="12" max="12" width="14.625" style="43" bestFit="1" customWidth="1"/>
    <col min="13" max="13" width="7.75" style="43" bestFit="1" customWidth="1"/>
    <col min="14" max="14" width="9.625" style="43" bestFit="1" customWidth="1"/>
    <col min="15" max="16" width="7.625" style="43" bestFit="1" customWidth="1"/>
    <col min="17" max="17" width="11.75" style="43" bestFit="1" customWidth="1"/>
    <col min="18" max="18" width="10.625" style="43" bestFit="1" customWidth="1"/>
    <col min="19" max="19" width="10.875" style="43" bestFit="1" customWidth="1"/>
    <col min="20" max="20" width="12.375" style="43" bestFit="1" customWidth="1"/>
    <col min="21" max="21" width="9.5" style="43" customWidth="1"/>
    <col min="22" max="22" width="15.375" style="116" bestFit="1" customWidth="1"/>
    <col min="23" max="23" width="20.75" style="43" customWidth="1"/>
    <col min="24" max="24" width="14.625" style="43" customWidth="1"/>
    <col min="25" max="16384" width="92.875" style="43"/>
  </cols>
  <sheetData>
    <row r="1" spans="1:22" ht="22.15">
      <c r="A1" s="90" t="s">
        <v>0</v>
      </c>
    </row>
    <row r="2" spans="1:22" s="42" customFormat="1">
      <c r="B2" s="149"/>
      <c r="V2" s="41"/>
    </row>
    <row r="3" spans="1:22" s="42" customFormat="1" ht="22.15">
      <c r="A3" s="79" t="s">
        <v>176</v>
      </c>
      <c r="B3" s="149"/>
      <c r="D3" s="108" t="s">
        <v>11</v>
      </c>
      <c r="E3" s="108" t="s">
        <v>13</v>
      </c>
      <c r="F3" s="108" t="s">
        <v>14</v>
      </c>
      <c r="G3" s="108" t="s">
        <v>15</v>
      </c>
      <c r="H3" s="108" t="s">
        <v>18</v>
      </c>
      <c r="I3" s="108" t="s">
        <v>21</v>
      </c>
      <c r="J3" s="108" t="s">
        <v>23</v>
      </c>
      <c r="K3" s="108" t="s">
        <v>24</v>
      </c>
      <c r="L3" s="108" t="s">
        <v>25</v>
      </c>
      <c r="M3" s="108" t="s">
        <v>26</v>
      </c>
      <c r="N3" s="108" t="s">
        <v>27</v>
      </c>
      <c r="O3" s="108" t="s">
        <v>10</v>
      </c>
      <c r="P3" s="108" t="s">
        <v>12</v>
      </c>
      <c r="Q3" s="108" t="s">
        <v>16</v>
      </c>
      <c r="R3" s="108" t="s">
        <v>17</v>
      </c>
      <c r="S3" s="108" t="s">
        <v>19</v>
      </c>
      <c r="T3" s="108" t="s">
        <v>20</v>
      </c>
      <c r="V3" s="77" t="s">
        <v>177</v>
      </c>
    </row>
    <row r="4" spans="1:22" s="25" customFormat="1" ht="22.15">
      <c r="A4" s="120" t="s">
        <v>178</v>
      </c>
      <c r="B4" s="120" t="s">
        <v>179</v>
      </c>
      <c r="C4" s="150">
        <v>44651</v>
      </c>
      <c r="D4" s="151">
        <v>11.43</v>
      </c>
      <c r="E4" s="114">
        <v>10.807</v>
      </c>
      <c r="F4" s="114">
        <v>9.6929999999999996</v>
      </c>
      <c r="G4" s="114">
        <v>11.03</v>
      </c>
      <c r="H4" s="114">
        <v>13.006</v>
      </c>
      <c r="I4" s="114">
        <v>16.393999999999998</v>
      </c>
      <c r="J4" s="114">
        <v>11.545</v>
      </c>
      <c r="K4" s="114">
        <v>12.885199999999999</v>
      </c>
      <c r="L4" s="151">
        <v>13.7975744666838</v>
      </c>
      <c r="M4" s="151">
        <v>15.016</v>
      </c>
      <c r="N4" s="151">
        <v>13.94</v>
      </c>
      <c r="O4" s="151">
        <v>14.094795568234099</v>
      </c>
      <c r="P4" s="151">
        <v>10.250682346727601</v>
      </c>
      <c r="Q4" s="151">
        <v>7.7930000000000001</v>
      </c>
      <c r="R4" s="151">
        <v>7.6109589792775898</v>
      </c>
      <c r="S4" s="151">
        <v>11.782</v>
      </c>
      <c r="T4" s="151">
        <v>21.6249838911477</v>
      </c>
      <c r="U4" s="152"/>
      <c r="V4" s="117">
        <f>AVERAGE(D4:T4)</f>
        <v>12.511776191298285</v>
      </c>
    </row>
    <row r="5" spans="1:22" s="25" customFormat="1" ht="22.15">
      <c r="B5" s="153"/>
      <c r="C5" s="150">
        <v>44286</v>
      </c>
      <c r="D5" s="114">
        <v>11.688000000000001</v>
      </c>
      <c r="E5" s="114">
        <v>11.259</v>
      </c>
      <c r="F5" s="114">
        <v>10.571</v>
      </c>
      <c r="G5" s="114">
        <v>12.022</v>
      </c>
      <c r="H5" s="114">
        <v>13.242000000000001</v>
      </c>
      <c r="I5" s="114">
        <v>19.838000000000001</v>
      </c>
      <c r="J5" s="114">
        <v>12.547000000000001</v>
      </c>
      <c r="K5" s="114">
        <v>13.8</v>
      </c>
      <c r="L5" s="114">
        <v>13.838621013276599</v>
      </c>
      <c r="M5" s="114">
        <v>14.2224050727117</v>
      </c>
      <c r="N5" s="114">
        <v>13.944042607335501</v>
      </c>
      <c r="O5" s="114">
        <v>15.401673655028601</v>
      </c>
      <c r="P5" s="114">
        <v>11.076000000000001</v>
      </c>
      <c r="Q5" s="114">
        <v>9</v>
      </c>
      <c r="R5" s="114">
        <v>8.9188410209512803</v>
      </c>
      <c r="S5" s="114">
        <v>12</v>
      </c>
      <c r="T5" s="114">
        <v>23.373917868459799</v>
      </c>
      <c r="U5" s="152"/>
      <c r="V5" s="117">
        <f>AVERAGE(D5:T5)</f>
        <v>13.337794190456675</v>
      </c>
    </row>
    <row r="6" spans="1:22" s="25" customFormat="1" ht="22.15">
      <c r="B6" s="153"/>
      <c r="D6" s="152"/>
      <c r="E6" s="152"/>
      <c r="F6" s="152"/>
      <c r="G6" s="152"/>
      <c r="H6" s="152"/>
      <c r="I6" s="152"/>
      <c r="J6" s="152"/>
      <c r="K6" s="152"/>
      <c r="L6" s="152"/>
      <c r="M6" s="152"/>
      <c r="N6" s="152"/>
      <c r="O6" s="152"/>
      <c r="P6" s="152"/>
      <c r="Q6" s="152"/>
      <c r="R6" s="152"/>
      <c r="S6" s="152"/>
      <c r="T6" s="152"/>
      <c r="U6" s="152"/>
      <c r="V6" s="117"/>
    </row>
    <row r="7" spans="1:22" s="25" customFormat="1" ht="22.15">
      <c r="A7" s="112" t="s">
        <v>180</v>
      </c>
      <c r="B7" s="153"/>
      <c r="V7" s="117"/>
    </row>
    <row r="8" spans="1:22" s="25" customFormat="1" ht="22.15">
      <c r="A8" s="112"/>
      <c r="B8" s="153"/>
      <c r="V8" s="117"/>
    </row>
    <row r="9" spans="1:22" s="25" customFormat="1" ht="22.15">
      <c r="A9" s="79" t="s">
        <v>181</v>
      </c>
      <c r="B9" s="153"/>
      <c r="V9" s="117"/>
    </row>
    <row r="10" spans="1:22" ht="22.15">
      <c r="A10" s="79" t="s">
        <v>182</v>
      </c>
      <c r="D10" s="108" t="s">
        <v>11</v>
      </c>
      <c r="E10" s="108" t="s">
        <v>13</v>
      </c>
      <c r="F10" s="108" t="s">
        <v>14</v>
      </c>
      <c r="G10" s="108" t="s">
        <v>15</v>
      </c>
      <c r="H10" s="108" t="s">
        <v>18</v>
      </c>
      <c r="I10" s="108" t="s">
        <v>21</v>
      </c>
      <c r="J10" s="108" t="s">
        <v>23</v>
      </c>
      <c r="K10" s="108" t="s">
        <v>24</v>
      </c>
      <c r="L10" s="108" t="s">
        <v>25</v>
      </c>
      <c r="M10" s="108" t="s">
        <v>26</v>
      </c>
      <c r="N10" s="108" t="s">
        <v>27</v>
      </c>
      <c r="O10" s="108" t="s">
        <v>10</v>
      </c>
      <c r="P10" s="108" t="s">
        <v>12</v>
      </c>
      <c r="Q10" s="108" t="s">
        <v>16</v>
      </c>
      <c r="R10" s="108" t="s">
        <v>17</v>
      </c>
      <c r="S10" s="108" t="s">
        <v>19</v>
      </c>
      <c r="T10" s="108" t="s">
        <v>20</v>
      </c>
      <c r="V10" s="77" t="s">
        <v>177</v>
      </c>
    </row>
    <row r="11" spans="1:22" s="25" customFormat="1" ht="22.15">
      <c r="A11" s="131" t="s">
        <v>183</v>
      </c>
      <c r="B11" s="120" t="s">
        <v>184</v>
      </c>
      <c r="C11" s="25" t="s">
        <v>185</v>
      </c>
      <c r="D11" s="123">
        <v>6.0183162616547499E-2</v>
      </c>
      <c r="E11" s="123">
        <v>1.7500000000000002E-2</v>
      </c>
      <c r="F11" s="123">
        <v>2.8920742533310702E-3</v>
      </c>
      <c r="G11" s="123">
        <v>0.19059999999999999</v>
      </c>
      <c r="H11" s="123">
        <v>3.9524755551865798E-2</v>
      </c>
      <c r="I11" s="123">
        <v>8.5999999999999993E-2</v>
      </c>
      <c r="J11" s="123">
        <v>8.9999999999999998E-4</v>
      </c>
      <c r="K11" s="123">
        <v>4.43261038067004E-2</v>
      </c>
      <c r="L11" s="123">
        <v>5.7599999999999998E-2</v>
      </c>
      <c r="M11" s="123">
        <v>6.6E-3</v>
      </c>
      <c r="N11" s="123">
        <v>7.2800000000000004E-2</v>
      </c>
      <c r="O11" s="123">
        <v>1.3599999999999999E-2</v>
      </c>
      <c r="P11" s="123">
        <v>0</v>
      </c>
      <c r="Q11" s="123">
        <v>0.1067</v>
      </c>
      <c r="R11" s="123">
        <v>0</v>
      </c>
      <c r="S11" s="123">
        <v>0</v>
      </c>
      <c r="T11" s="123">
        <v>0</v>
      </c>
      <c r="U11" s="123"/>
      <c r="V11" s="118">
        <f t="shared" ref="V11:V16" si="0">AVERAGE(D11:T11)</f>
        <v>4.113094683696733E-2</v>
      </c>
    </row>
    <row r="12" spans="1:22" s="25" customFormat="1" ht="22.15">
      <c r="A12" s="131" t="s">
        <v>186</v>
      </c>
      <c r="B12" s="120" t="s">
        <v>187</v>
      </c>
      <c r="C12" s="25" t="s">
        <v>188</v>
      </c>
      <c r="D12" s="123">
        <v>7.2292873224272802E-2</v>
      </c>
      <c r="E12" s="123">
        <v>2.1099999999999997E-2</v>
      </c>
      <c r="F12" s="123">
        <v>9.9169721050407098E-2</v>
      </c>
      <c r="G12" s="123">
        <v>9.2999999999999992E-3</v>
      </c>
      <c r="H12" s="123">
        <v>9.4480202743774694E-2</v>
      </c>
      <c r="I12" s="123">
        <v>2.5000000000000001E-2</v>
      </c>
      <c r="J12" s="123">
        <v>7.3599999999999999E-2</v>
      </c>
      <c r="K12" s="123">
        <v>0.11927367851563001</v>
      </c>
      <c r="L12" s="123">
        <v>4.1200000000000001E-2</v>
      </c>
      <c r="M12" s="123">
        <v>8.3199999999999996E-2</v>
      </c>
      <c r="N12" s="123">
        <v>5.3900000000000003E-2</v>
      </c>
      <c r="O12" s="123">
        <v>2.0999999999999999E-3</v>
      </c>
      <c r="P12" s="123">
        <v>0.1406</v>
      </c>
      <c r="Q12" s="123">
        <v>0</v>
      </c>
      <c r="R12" s="123">
        <v>0</v>
      </c>
      <c r="S12" s="123">
        <v>0</v>
      </c>
      <c r="T12" s="123">
        <v>9.9847016033270897E-2</v>
      </c>
      <c r="U12" s="123"/>
      <c r="V12" s="118">
        <f t="shared" si="0"/>
        <v>5.5003734798079747E-2</v>
      </c>
    </row>
    <row r="13" spans="1:22" s="25" customFormat="1" ht="22.15">
      <c r="A13" s="131" t="s">
        <v>189</v>
      </c>
      <c r="B13" s="120" t="s">
        <v>190</v>
      </c>
      <c r="C13" s="25" t="s">
        <v>191</v>
      </c>
      <c r="D13" s="123">
        <v>0.17509798383215799</v>
      </c>
      <c r="E13" s="123">
        <v>0.2666</v>
      </c>
      <c r="F13" s="123">
        <v>3.4694469519536096E-18</v>
      </c>
      <c r="G13" s="123">
        <v>0.17449999999999999</v>
      </c>
      <c r="H13" s="123">
        <v>0.193343190059864</v>
      </c>
      <c r="I13" s="123">
        <v>0.127</v>
      </c>
      <c r="J13" s="123">
        <v>0.1076</v>
      </c>
      <c r="K13" s="123">
        <v>0.14459973261367501</v>
      </c>
      <c r="L13" s="123">
        <v>0.1409</v>
      </c>
      <c r="M13" s="123">
        <v>0.15</v>
      </c>
      <c r="N13" s="123">
        <v>6.7900000000000002E-2</v>
      </c>
      <c r="O13" s="123">
        <v>0.21460000000000001</v>
      </c>
      <c r="P13" s="123">
        <v>2.2000000000000001E-3</v>
      </c>
      <c r="Q13" s="123">
        <v>0.1807</v>
      </c>
      <c r="R13" s="123">
        <v>0.25379806411699501</v>
      </c>
      <c r="S13" s="123">
        <v>0.1065</v>
      </c>
      <c r="T13" s="123">
        <v>0</v>
      </c>
      <c r="U13" s="123"/>
      <c r="V13" s="118">
        <f t="shared" si="0"/>
        <v>0.1356081747425113</v>
      </c>
    </row>
    <row r="14" spans="1:22" s="25" customFormat="1" ht="22.15">
      <c r="A14" s="131" t="s">
        <v>192</v>
      </c>
      <c r="B14" s="120" t="s">
        <v>193</v>
      </c>
      <c r="C14" s="25" t="s">
        <v>194</v>
      </c>
      <c r="D14" s="123">
        <v>0.49962998816083798</v>
      </c>
      <c r="E14" s="123">
        <v>0.54900000000000004</v>
      </c>
      <c r="F14" s="123">
        <v>0.89784149225199816</v>
      </c>
      <c r="G14" s="123">
        <v>0.52380000000000004</v>
      </c>
      <c r="H14" s="123">
        <v>0.47996371707460495</v>
      </c>
      <c r="I14" s="123">
        <v>0.23499999999999999</v>
      </c>
      <c r="J14" s="123">
        <v>0.69370000000000009</v>
      </c>
      <c r="K14" s="123">
        <v>0.46226491707613698</v>
      </c>
      <c r="L14" s="123">
        <v>0.56510000000000005</v>
      </c>
      <c r="M14" s="123">
        <v>0.48020000000000002</v>
      </c>
      <c r="N14" s="123">
        <v>0.65129999999999999</v>
      </c>
      <c r="O14" s="123">
        <v>0.46250000000000002</v>
      </c>
      <c r="P14" s="123">
        <v>0.82299999999999995</v>
      </c>
      <c r="Q14" s="123">
        <v>0.71090000000000009</v>
      </c>
      <c r="R14" s="123">
        <v>0.74576744964538799</v>
      </c>
      <c r="S14" s="123">
        <v>0.80390000000000006</v>
      </c>
      <c r="T14" s="123">
        <v>6.6626824313643904E-2</v>
      </c>
      <c r="U14" s="123"/>
      <c r="V14" s="118">
        <f t="shared" si="0"/>
        <v>0.56767614050133008</v>
      </c>
    </row>
    <row r="15" spans="1:22" s="25" customFormat="1" ht="22.15">
      <c r="A15" s="131" t="s">
        <v>195</v>
      </c>
      <c r="B15" s="120" t="s">
        <v>196</v>
      </c>
      <c r="C15" s="25" t="s">
        <v>197</v>
      </c>
      <c r="D15" s="123">
        <v>0.19279599216618401</v>
      </c>
      <c r="E15" s="123">
        <v>0.14580000000000001</v>
      </c>
      <c r="F15" s="123">
        <v>9.6712444264127797E-5</v>
      </c>
      <c r="G15" s="123">
        <v>0.1018</v>
      </c>
      <c r="H15" s="123">
        <v>0.19268813456989101</v>
      </c>
      <c r="I15" s="123">
        <v>0.52700000000000002</v>
      </c>
      <c r="J15" s="123">
        <v>0.1242</v>
      </c>
      <c r="K15" s="123">
        <v>0.22953556798785699</v>
      </c>
      <c r="L15" s="123">
        <v>0.19519999999999998</v>
      </c>
      <c r="M15" s="123">
        <v>0.28000000000000003</v>
      </c>
      <c r="N15" s="123">
        <v>0.15409999999999999</v>
      </c>
      <c r="O15" s="123">
        <v>0.30719999999999997</v>
      </c>
      <c r="P15" s="123">
        <v>3.4200000000000001E-2</v>
      </c>
      <c r="Q15" s="123">
        <v>1.6999999999999999E-3</v>
      </c>
      <c r="R15" s="123">
        <v>4.3448623761690395E-4</v>
      </c>
      <c r="S15" s="123">
        <v>8.9599999999999985E-2</v>
      </c>
      <c r="T15" s="123">
        <v>0.83352615965308496</v>
      </c>
      <c r="U15" s="123"/>
      <c r="V15" s="118">
        <f t="shared" si="0"/>
        <v>0.20058100312111166</v>
      </c>
    </row>
    <row r="16" spans="1:22" s="25" customFormat="1" ht="22.15">
      <c r="B16" s="153"/>
      <c r="D16" s="123">
        <v>1.0000000000000002</v>
      </c>
      <c r="E16" s="123">
        <v>1</v>
      </c>
      <c r="F16" s="123">
        <v>1.0000000000000004</v>
      </c>
      <c r="G16" s="123">
        <v>1</v>
      </c>
      <c r="H16" s="123">
        <v>1.0000000000000004</v>
      </c>
      <c r="I16" s="123">
        <v>1</v>
      </c>
      <c r="J16" s="123">
        <v>1.0000000000000002</v>
      </c>
      <c r="K16" s="123">
        <v>0.99999999999999933</v>
      </c>
      <c r="L16" s="123">
        <v>1</v>
      </c>
      <c r="M16" s="123">
        <v>1</v>
      </c>
      <c r="N16" s="123">
        <v>1</v>
      </c>
      <c r="O16" s="123">
        <v>1</v>
      </c>
      <c r="P16" s="123">
        <v>1</v>
      </c>
      <c r="Q16" s="123">
        <v>1</v>
      </c>
      <c r="R16" s="123">
        <v>0.99999999999999989</v>
      </c>
      <c r="S16" s="123">
        <v>1</v>
      </c>
      <c r="T16" s="123">
        <v>0.99999999999999978</v>
      </c>
      <c r="U16" s="123"/>
      <c r="V16" s="118">
        <f t="shared" si="0"/>
        <v>1</v>
      </c>
    </row>
    <row r="17" spans="2:22" s="25" customFormat="1" ht="22.15">
      <c r="B17" s="153"/>
      <c r="D17" s="123"/>
      <c r="E17" s="123"/>
      <c r="F17" s="123"/>
      <c r="G17" s="123"/>
      <c r="H17" s="123"/>
      <c r="I17" s="123"/>
      <c r="J17" s="123"/>
      <c r="K17" s="123"/>
      <c r="L17" s="123"/>
      <c r="M17" s="123"/>
      <c r="N17" s="123"/>
      <c r="O17" s="123"/>
      <c r="P17" s="123"/>
      <c r="Q17" s="123"/>
      <c r="R17" s="123"/>
      <c r="S17" s="123"/>
      <c r="T17" s="123"/>
      <c r="U17" s="123"/>
      <c r="V17" s="117"/>
    </row>
    <row r="18" spans="2:22">
      <c r="D18" s="154"/>
      <c r="E18" s="154"/>
      <c r="F18" s="154"/>
      <c r="G18" s="154"/>
      <c r="H18" s="154"/>
      <c r="I18" s="154"/>
      <c r="J18" s="154"/>
      <c r="K18" s="154"/>
      <c r="L18" s="154"/>
      <c r="M18" s="154"/>
      <c r="N18" s="154"/>
      <c r="O18" s="154"/>
      <c r="P18" s="154"/>
      <c r="Q18" s="154"/>
      <c r="R18" s="154"/>
      <c r="S18" s="154"/>
      <c r="T18" s="154"/>
      <c r="U18" s="154"/>
      <c r="V18" s="119"/>
    </row>
    <row r="19" spans="2:22">
      <c r="D19" s="154"/>
      <c r="E19" s="154"/>
      <c r="F19" s="154"/>
      <c r="G19" s="154"/>
      <c r="H19" s="154"/>
      <c r="I19" s="154"/>
      <c r="J19" s="154"/>
      <c r="K19" s="154"/>
      <c r="L19" s="154"/>
      <c r="M19" s="154"/>
      <c r="N19" s="154"/>
      <c r="O19" s="154"/>
      <c r="P19" s="154"/>
      <c r="Q19" s="154"/>
      <c r="R19" s="154"/>
      <c r="S19" s="154"/>
      <c r="T19" s="154"/>
      <c r="U19" s="154"/>
    </row>
  </sheetData>
  <pageMargins left="0.7" right="0.7" top="0.75" bottom="0.75" header="0.3" footer="0.3"/>
  <pageSetup paperSize="9" orientation="portrait" r:id="rId1"/>
  <ignoredErrors>
    <ignoredError sqref="V4:V5" formulaRange="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1EF583-CC7A-43C8-AE75-E053184CE2EE}">
  <dimension ref="A1:V43"/>
  <sheetViews>
    <sheetView topLeftCell="A3" zoomScale="70" zoomScaleNormal="70" workbookViewId="0">
      <selection activeCell="N3" sqref="N1:N1048576"/>
    </sheetView>
  </sheetViews>
  <sheetFormatPr defaultColWidth="18.625" defaultRowHeight="13.5"/>
  <cols>
    <col min="1" max="1" width="12.375" customWidth="1"/>
    <col min="2" max="2" width="7.625" bestFit="1" customWidth="1"/>
    <col min="3" max="3" width="34.25" bestFit="1" customWidth="1"/>
    <col min="4" max="4" width="9" bestFit="1" customWidth="1"/>
    <col min="5" max="5" width="10.75" bestFit="1" customWidth="1"/>
    <col min="6" max="6" width="7" bestFit="1" customWidth="1"/>
    <col min="7" max="7" width="13.625" bestFit="1" customWidth="1"/>
    <col min="8" max="8" width="12.5" bestFit="1" customWidth="1"/>
    <col min="9" max="9" width="11.125" bestFit="1" customWidth="1"/>
    <col min="10" max="10" width="9.25" bestFit="1" customWidth="1"/>
    <col min="11" max="11" width="10.125" bestFit="1" customWidth="1"/>
    <col min="12" max="12" width="14.375" bestFit="1" customWidth="1"/>
    <col min="13" max="13" width="8.875" bestFit="1" customWidth="1"/>
    <col min="14" max="14" width="9.5" bestFit="1" customWidth="1"/>
    <col min="15" max="15" width="9.125" bestFit="1" customWidth="1"/>
    <col min="16" max="16" width="7.625" bestFit="1" customWidth="1"/>
    <col min="17" max="17" width="11.375" bestFit="1" customWidth="1"/>
    <col min="18" max="18" width="10.125" bestFit="1" customWidth="1"/>
    <col min="19" max="19" width="10.5" bestFit="1" customWidth="1"/>
    <col min="20" max="20" width="11.75" bestFit="1" customWidth="1"/>
    <col min="21" max="21" width="8.125" customWidth="1"/>
    <col min="22" max="22" width="17.75" bestFit="1" customWidth="1"/>
  </cols>
  <sheetData>
    <row r="1" spans="1:22" ht="22.5" customHeight="1">
      <c r="A1" s="90" t="s">
        <v>0</v>
      </c>
    </row>
    <row r="2" spans="1:22" ht="22.5" customHeight="1"/>
    <row r="3" spans="1:22" s="3" customFormat="1" ht="22.15">
      <c r="A3" s="222">
        <v>44651</v>
      </c>
      <c r="B3" s="223"/>
      <c r="C3" s="223"/>
      <c r="D3" s="121" t="s">
        <v>11</v>
      </c>
      <c r="E3" s="121" t="s">
        <v>13</v>
      </c>
      <c r="F3" s="121" t="s">
        <v>14</v>
      </c>
      <c r="G3" s="121" t="s">
        <v>15</v>
      </c>
      <c r="H3" s="121" t="s">
        <v>32</v>
      </c>
      <c r="I3" s="121" t="s">
        <v>21</v>
      </c>
      <c r="J3" s="121" t="s">
        <v>23</v>
      </c>
      <c r="K3" s="121" t="s">
        <v>24</v>
      </c>
      <c r="L3" s="121" t="s">
        <v>25</v>
      </c>
      <c r="M3" s="121" t="s">
        <v>26</v>
      </c>
      <c r="N3" s="121" t="s">
        <v>27</v>
      </c>
      <c r="O3" s="121" t="s">
        <v>10</v>
      </c>
      <c r="P3" s="121" t="s">
        <v>12</v>
      </c>
      <c r="Q3" s="121" t="s">
        <v>16</v>
      </c>
      <c r="R3" s="121" t="s">
        <v>17</v>
      </c>
      <c r="S3" s="121" t="s">
        <v>19</v>
      </c>
      <c r="T3" s="121" t="s">
        <v>20</v>
      </c>
      <c r="V3" s="100" t="s">
        <v>122</v>
      </c>
    </row>
    <row r="4" spans="1:22" s="1" customFormat="1" ht="22.15">
      <c r="A4" s="81" t="s">
        <v>198</v>
      </c>
      <c r="B4" s="81" t="s">
        <v>199</v>
      </c>
      <c r="C4" s="1" t="s">
        <v>200</v>
      </c>
      <c r="D4" s="13">
        <v>494.3</v>
      </c>
      <c r="E4" s="13">
        <v>291.47000000000003</v>
      </c>
      <c r="F4" s="13">
        <v>5.34</v>
      </c>
      <c r="G4" s="13">
        <v>200.24</v>
      </c>
      <c r="H4" s="13">
        <v>676.06</v>
      </c>
      <c r="I4" s="13">
        <v>252.21</v>
      </c>
      <c r="J4" s="13">
        <v>81.58</v>
      </c>
      <c r="K4" s="13">
        <v>796.08</v>
      </c>
      <c r="L4" s="13">
        <v>867.36</v>
      </c>
      <c r="M4" s="13">
        <v>191.22</v>
      </c>
      <c r="N4" s="13">
        <v>444.86</v>
      </c>
      <c r="O4" s="101">
        <v>74.275000000000006</v>
      </c>
      <c r="P4" s="13">
        <v>50.71</v>
      </c>
      <c r="Q4" s="13">
        <v>9.1199999999999992</v>
      </c>
      <c r="R4" s="13">
        <v>13.89</v>
      </c>
      <c r="S4" s="13">
        <v>85.71</v>
      </c>
      <c r="T4" s="13">
        <v>46.54</v>
      </c>
      <c r="V4" s="13">
        <f>SUM(D4:T4)</f>
        <v>4580.9649999999992</v>
      </c>
    </row>
    <row r="5" spans="1:22" s="1" customFormat="1" ht="22.15">
      <c r="A5" s="81" t="s">
        <v>135</v>
      </c>
      <c r="B5" s="81" t="s">
        <v>136</v>
      </c>
      <c r="C5" s="1" t="s">
        <v>201</v>
      </c>
      <c r="D5" s="13">
        <v>5727.2144315445303</v>
      </c>
      <c r="E5" s="13">
        <v>3728.384</v>
      </c>
      <c r="F5" s="13">
        <v>36.177</v>
      </c>
      <c r="G5" s="13">
        <v>3170.6579999999999</v>
      </c>
      <c r="H5" s="13">
        <v>6270.5450000000001</v>
      </c>
      <c r="I5" s="13">
        <v>2306.9789999999998</v>
      </c>
      <c r="J5" s="13">
        <v>3691.63</v>
      </c>
      <c r="K5" s="13">
        <v>13420.866</v>
      </c>
      <c r="L5" s="13">
        <v>7987.4829158881503</v>
      </c>
      <c r="M5" s="13">
        <v>2419.1289999999999</v>
      </c>
      <c r="N5" s="13">
        <v>5614.7959785100002</v>
      </c>
      <c r="O5" s="101">
        <v>1093.7855796798699</v>
      </c>
      <c r="P5" s="13">
        <v>400.61799999999999</v>
      </c>
      <c r="Q5" s="13">
        <v>138.268</v>
      </c>
      <c r="R5" s="13">
        <v>215.81401171594899</v>
      </c>
      <c r="S5" s="13">
        <v>1115.713</v>
      </c>
      <c r="T5" s="13">
        <v>243.06438032</v>
      </c>
      <c r="U5" s="13"/>
      <c r="V5" s="13">
        <f>SUM(D5:T5)</f>
        <v>57581.124297658498</v>
      </c>
    </row>
    <row r="6" spans="1:22" s="1" customFormat="1" ht="22.15">
      <c r="A6" s="81"/>
      <c r="B6" s="81"/>
      <c r="D6" s="13"/>
      <c r="E6" s="13"/>
      <c r="F6" s="13"/>
      <c r="G6" s="13"/>
      <c r="H6" s="13"/>
      <c r="I6" s="13"/>
      <c r="J6" s="13"/>
      <c r="K6" s="13"/>
      <c r="L6" s="13"/>
      <c r="M6" s="13"/>
      <c r="N6" s="13"/>
      <c r="O6" s="101"/>
      <c r="P6" s="13"/>
      <c r="Q6" s="13"/>
      <c r="R6" s="13"/>
      <c r="S6" s="13"/>
      <c r="T6" s="13"/>
      <c r="U6" s="13"/>
      <c r="V6" s="126" t="s">
        <v>110</v>
      </c>
    </row>
    <row r="7" spans="1:22" s="1" customFormat="1" ht="22.15">
      <c r="A7" s="81" t="s">
        <v>202</v>
      </c>
      <c r="B7" s="81" t="s">
        <v>203</v>
      </c>
      <c r="C7" s="1" t="s">
        <v>204</v>
      </c>
      <c r="D7" s="4">
        <v>8.6307751509610398E-2</v>
      </c>
      <c r="E7" s="4">
        <v>7.8174619352513006E-2</v>
      </c>
      <c r="F7" s="4">
        <v>0.14746938662686199</v>
      </c>
      <c r="G7" s="4">
        <v>6.31525065144206E-2</v>
      </c>
      <c r="H7" s="4">
        <v>0.10781455200465</v>
      </c>
      <c r="I7" s="4">
        <v>0.109323058424026</v>
      </c>
      <c r="J7" s="4">
        <v>2.2098639354431501E-2</v>
      </c>
      <c r="K7" s="4">
        <v>5.9316366022878098E-2</v>
      </c>
      <c r="L7" s="4">
        <v>0.10859045300914</v>
      </c>
      <c r="M7" s="4">
        <v>7.9043325097586797E-2</v>
      </c>
      <c r="N7" s="4">
        <v>7.9230139394090807E-2</v>
      </c>
      <c r="O7" s="102">
        <v>6.790636243507514E-2</v>
      </c>
      <c r="P7" s="4">
        <v>0.126576938629817</v>
      </c>
      <c r="Q7" s="4">
        <v>6.5937165504672102E-2</v>
      </c>
      <c r="R7" s="4">
        <v>6.4380413484400406E-2</v>
      </c>
      <c r="S7" s="4">
        <v>7.6823520027103701E-2</v>
      </c>
      <c r="T7" s="4">
        <v>0.19146779112073201</v>
      </c>
      <c r="V7" s="4">
        <f>V4/V5</f>
        <v>7.955671334792401E-2</v>
      </c>
    </row>
    <row r="8" spans="1:22" s="1" customFormat="1" ht="22.15">
      <c r="A8" s="81"/>
      <c r="B8" s="81"/>
      <c r="D8" s="4"/>
      <c r="E8" s="4"/>
      <c r="F8" s="4"/>
      <c r="G8" s="4"/>
      <c r="H8" s="4"/>
      <c r="I8" s="4"/>
      <c r="J8" s="4"/>
      <c r="K8" s="4"/>
      <c r="L8" s="4"/>
      <c r="M8" s="4"/>
      <c r="N8" s="4"/>
      <c r="O8" s="102"/>
      <c r="P8" s="4"/>
      <c r="Q8" s="4"/>
      <c r="R8" s="4"/>
      <c r="S8" s="4"/>
      <c r="T8" s="4"/>
      <c r="V8" s="4"/>
    </row>
    <row r="9" spans="1:22" s="1" customFormat="1" ht="22.15">
      <c r="A9" s="109" t="s">
        <v>205</v>
      </c>
      <c r="D9" s="5"/>
      <c r="E9" s="5"/>
      <c r="F9" s="5"/>
      <c r="G9" s="5"/>
      <c r="H9" s="5"/>
      <c r="I9" s="5"/>
      <c r="J9" s="5"/>
      <c r="K9" s="5"/>
      <c r="L9" s="5"/>
      <c r="M9" s="5"/>
      <c r="N9" s="5"/>
      <c r="O9" s="102"/>
      <c r="P9" s="5"/>
      <c r="Q9" s="5"/>
      <c r="R9" s="5"/>
      <c r="S9" s="5"/>
      <c r="T9" s="5"/>
    </row>
    <row r="10" spans="1:22" ht="22.15">
      <c r="A10" s="7"/>
      <c r="B10" s="3"/>
      <c r="C10" s="1"/>
      <c r="D10" s="5"/>
      <c r="E10" s="5"/>
      <c r="F10" s="5"/>
      <c r="G10" s="5"/>
      <c r="H10" s="5"/>
      <c r="I10" s="5"/>
      <c r="J10" s="5"/>
      <c r="K10" s="5"/>
      <c r="L10" s="5"/>
      <c r="M10" s="5"/>
      <c r="N10" s="5"/>
      <c r="O10" s="102"/>
      <c r="P10" s="5"/>
      <c r="Q10" s="5"/>
      <c r="R10" s="5"/>
      <c r="S10" s="5"/>
      <c r="T10" s="5"/>
      <c r="U10" s="1"/>
      <c r="V10" s="1"/>
    </row>
    <row r="11" spans="1:22" ht="22.15">
      <c r="A11" s="222">
        <v>44286</v>
      </c>
      <c r="B11" s="223"/>
      <c r="C11" s="223"/>
      <c r="D11" s="121" t="s">
        <v>11</v>
      </c>
      <c r="E11" s="121" t="s">
        <v>13</v>
      </c>
      <c r="F11" s="121" t="s">
        <v>14</v>
      </c>
      <c r="G11" s="121" t="s">
        <v>15</v>
      </c>
      <c r="H11" s="121" t="s">
        <v>32</v>
      </c>
      <c r="I11" s="121" t="s">
        <v>21</v>
      </c>
      <c r="J11" s="121" t="s">
        <v>23</v>
      </c>
      <c r="K11" s="121" t="s">
        <v>24</v>
      </c>
      <c r="L11" s="121" t="s">
        <v>25</v>
      </c>
      <c r="M11" s="121" t="s">
        <v>26</v>
      </c>
      <c r="N11" s="121" t="s">
        <v>27</v>
      </c>
      <c r="O11" s="121" t="s">
        <v>10</v>
      </c>
      <c r="P11" s="121" t="s">
        <v>12</v>
      </c>
      <c r="Q11" s="121" t="s">
        <v>16</v>
      </c>
      <c r="R11" s="121" t="s">
        <v>17</v>
      </c>
      <c r="S11" s="121" t="s">
        <v>19</v>
      </c>
      <c r="T11" s="121" t="s">
        <v>20</v>
      </c>
      <c r="V11" s="100" t="s">
        <v>122</v>
      </c>
    </row>
    <row r="12" spans="1:22" s="1" customFormat="1" ht="22.15">
      <c r="A12" s="81" t="s">
        <v>198</v>
      </c>
      <c r="B12" s="81" t="s">
        <v>199</v>
      </c>
      <c r="C12" s="1" t="s">
        <v>200</v>
      </c>
      <c r="D12" s="101">
        <v>407.62799999999999</v>
      </c>
      <c r="E12" s="101">
        <v>241.74199999999999</v>
      </c>
      <c r="F12" s="101">
        <v>5.4509999999999996</v>
      </c>
      <c r="G12" s="101">
        <v>207.084</v>
      </c>
      <c r="H12" s="101">
        <v>562.51400000000001</v>
      </c>
      <c r="I12" s="101">
        <v>262.96300000000002</v>
      </c>
      <c r="J12" s="101">
        <v>204.48</v>
      </c>
      <c r="K12" s="101">
        <v>753.78499999999997</v>
      </c>
      <c r="L12" s="101">
        <v>830.52755879507799</v>
      </c>
      <c r="M12" s="101">
        <v>194.648</v>
      </c>
      <c r="N12" s="101">
        <v>447.96800000000002</v>
      </c>
      <c r="O12" s="101">
        <v>49.359000000000002</v>
      </c>
      <c r="P12" s="101">
        <v>44.05</v>
      </c>
      <c r="Q12" s="101">
        <v>9.4920000000000009</v>
      </c>
      <c r="R12" s="101">
        <v>15.295817699806401</v>
      </c>
      <c r="S12" s="101">
        <v>85.855999999999995</v>
      </c>
      <c r="T12" s="101">
        <v>41.414999999999999</v>
      </c>
      <c r="V12" s="6">
        <f>SUM(D12:T12)</f>
        <v>4364.2583764948849</v>
      </c>
    </row>
    <row r="13" spans="1:22" s="1" customFormat="1" ht="22.15">
      <c r="A13" s="81" t="s">
        <v>135</v>
      </c>
      <c r="B13" s="81" t="s">
        <v>136</v>
      </c>
      <c r="C13" s="1" t="s">
        <v>201</v>
      </c>
      <c r="D13" s="101">
        <v>6566.1139999999996</v>
      </c>
      <c r="E13" s="101">
        <v>3616.98</v>
      </c>
      <c r="F13" s="101">
        <v>36.206000000000003</v>
      </c>
      <c r="G13" s="101">
        <v>2917.6590000000001</v>
      </c>
      <c r="H13" s="101">
        <v>6204.5039999999999</v>
      </c>
      <c r="I13" s="101">
        <v>2275.1559999999999</v>
      </c>
      <c r="J13" s="101">
        <v>3670.4169999999999</v>
      </c>
      <c r="K13" s="101">
        <v>12508.509</v>
      </c>
      <c r="L13" s="101">
        <v>7628.3314443705503</v>
      </c>
      <c r="M13" s="101">
        <v>2315.3359999999998</v>
      </c>
      <c r="N13" s="101">
        <v>5420.4790000000003</v>
      </c>
      <c r="O13" s="101">
        <v>1004.33539602903</v>
      </c>
      <c r="P13" s="101">
        <v>390.458733</v>
      </c>
      <c r="Q13" s="101">
        <v>118.274</v>
      </c>
      <c r="R13" s="101">
        <v>191.491097285357</v>
      </c>
      <c r="S13" s="101">
        <v>1083.92</v>
      </c>
      <c r="T13" s="101">
        <v>258.34300000000002</v>
      </c>
      <c r="V13" s="6">
        <f>SUM(D13:T13)</f>
        <v>56206.513670684937</v>
      </c>
    </row>
    <row r="14" spans="1:22" s="1" customFormat="1" ht="22.15">
      <c r="A14" s="81"/>
      <c r="B14" s="81"/>
      <c r="D14" s="101"/>
      <c r="E14" s="101"/>
      <c r="F14" s="101"/>
      <c r="G14" s="101"/>
      <c r="H14" s="101"/>
      <c r="I14" s="101"/>
      <c r="J14" s="101"/>
      <c r="K14" s="101"/>
      <c r="L14" s="101"/>
      <c r="M14" s="101"/>
      <c r="N14" s="101"/>
      <c r="O14" s="101"/>
      <c r="P14" s="101"/>
      <c r="Q14" s="101"/>
      <c r="R14" s="101"/>
      <c r="S14" s="101"/>
      <c r="T14" s="101"/>
      <c r="V14" s="126" t="s">
        <v>110</v>
      </c>
    </row>
    <row r="15" spans="1:22" s="1" customFormat="1" ht="22.15">
      <c r="A15" s="81" t="s">
        <v>202</v>
      </c>
      <c r="B15" s="81" t="s">
        <v>203</v>
      </c>
      <c r="C15" s="1" t="s">
        <v>206</v>
      </c>
      <c r="D15" s="124">
        <v>6.2080554799992811E-2</v>
      </c>
      <c r="E15" s="124">
        <v>6.6835315650072696E-2</v>
      </c>
      <c r="F15" s="124">
        <v>0.150555156603878</v>
      </c>
      <c r="G15" s="124">
        <v>7.0976080480960907E-2</v>
      </c>
      <c r="H15" s="124">
        <v>9.0662202812666404E-2</v>
      </c>
      <c r="I15" s="124">
        <v>0.11558020636826701</v>
      </c>
      <c r="J15" s="124">
        <v>5.5688753269398428E-2</v>
      </c>
      <c r="K15" s="124">
        <v>6.026177860207E-2</v>
      </c>
      <c r="L15" s="124">
        <v>0.10887407880107</v>
      </c>
      <c r="M15" s="124">
        <v>8.4069007694779499E-2</v>
      </c>
      <c r="N15" s="124">
        <v>8.2643618765057394E-2</v>
      </c>
      <c r="O15" s="124">
        <v>4.9145932917586121E-2</v>
      </c>
      <c r="P15" s="124">
        <v>0.112816019407613</v>
      </c>
      <c r="Q15" s="124">
        <v>8.0254324703654206E-2</v>
      </c>
      <c r="R15" s="124">
        <v>7.9877435121763402E-2</v>
      </c>
      <c r="S15" s="124">
        <v>7.9208797697246994E-2</v>
      </c>
      <c r="T15" s="124">
        <v>0.16031000000000001</v>
      </c>
      <c r="V15" s="4">
        <f>V12/V13</f>
        <v>7.7646843603664167E-2</v>
      </c>
    </row>
    <row r="17" spans="1:22" s="1" customFormat="1" ht="22.15">
      <c r="A17" s="105" t="s">
        <v>207</v>
      </c>
      <c r="D17" s="15"/>
      <c r="E17" s="15"/>
      <c r="F17" s="15"/>
      <c r="G17" s="15"/>
      <c r="H17" s="15"/>
      <c r="I17" s="15"/>
      <c r="J17" s="15"/>
      <c r="K17" s="15"/>
      <c r="L17" s="15"/>
      <c r="M17" s="15"/>
      <c r="N17" s="15"/>
      <c r="O17" s="15"/>
      <c r="P17" s="15"/>
      <c r="Q17" s="15"/>
      <c r="R17" s="15"/>
      <c r="S17" s="15"/>
      <c r="T17" s="15"/>
    </row>
    <row r="18" spans="1:22" s="1" customFormat="1" ht="22.15">
      <c r="A18" s="3"/>
      <c r="B18" s="3"/>
      <c r="D18" s="13"/>
      <c r="E18" s="13"/>
      <c r="F18" s="13"/>
      <c r="G18" s="13"/>
      <c r="H18" s="13"/>
      <c r="I18" s="13"/>
      <c r="J18" s="13"/>
      <c r="K18" s="13"/>
      <c r="L18" s="13"/>
      <c r="M18" s="13"/>
      <c r="N18" s="13"/>
      <c r="O18" s="13"/>
      <c r="P18" s="13"/>
      <c r="Q18" s="13"/>
      <c r="R18" s="13"/>
      <c r="S18" s="13"/>
      <c r="T18" s="13"/>
      <c r="V18" s="6"/>
    </row>
    <row r="19" spans="1:22">
      <c r="D19" s="65"/>
      <c r="E19" s="65"/>
      <c r="F19" s="65"/>
      <c r="G19" s="65"/>
      <c r="H19" s="65"/>
      <c r="I19" s="65"/>
      <c r="J19" s="65"/>
      <c r="K19" s="65"/>
      <c r="L19" s="65"/>
      <c r="M19" s="65"/>
      <c r="N19" s="65"/>
      <c r="O19" s="65"/>
      <c r="P19" s="65"/>
      <c r="Q19" s="65"/>
      <c r="R19" s="65"/>
      <c r="S19" s="65"/>
      <c r="T19" s="65"/>
    </row>
    <row r="20" spans="1:22">
      <c r="D20" s="65"/>
      <c r="E20" s="65"/>
      <c r="F20" s="65"/>
      <c r="G20" s="65"/>
      <c r="H20" s="65"/>
      <c r="I20" s="65"/>
      <c r="J20" s="65"/>
      <c r="K20" s="65"/>
      <c r="L20" s="65"/>
      <c r="M20" s="65"/>
      <c r="N20" s="65"/>
      <c r="O20" s="65"/>
      <c r="P20" s="65"/>
      <c r="Q20" s="65"/>
      <c r="R20" s="65"/>
      <c r="S20" s="65"/>
      <c r="T20" s="65"/>
      <c r="U20" s="65"/>
      <c r="V20" s="65"/>
    </row>
    <row r="21" spans="1:22">
      <c r="D21" s="66"/>
      <c r="E21" s="66"/>
      <c r="F21" s="66"/>
      <c r="G21" s="66"/>
      <c r="H21" s="66"/>
      <c r="I21" s="66"/>
      <c r="J21" s="66"/>
      <c r="K21" s="66"/>
      <c r="L21" s="66"/>
      <c r="M21" s="66"/>
      <c r="N21" s="66"/>
      <c r="O21" s="66"/>
      <c r="P21" s="66"/>
      <c r="Q21" s="66"/>
      <c r="R21" s="66"/>
      <c r="S21" s="66"/>
      <c r="T21" s="66"/>
    </row>
    <row r="22" spans="1:22">
      <c r="D22" s="66"/>
      <c r="E22" s="66"/>
      <c r="F22" s="66"/>
      <c r="G22" s="66"/>
      <c r="H22" s="66"/>
      <c r="I22" s="66"/>
      <c r="J22" s="66"/>
      <c r="K22" s="66"/>
      <c r="L22" s="66"/>
      <c r="M22" s="66"/>
      <c r="N22" s="66"/>
      <c r="O22" s="66"/>
      <c r="P22" s="66"/>
      <c r="Q22" s="66"/>
      <c r="R22" s="66"/>
      <c r="S22" s="66"/>
      <c r="T22" s="66"/>
    </row>
    <row r="24" spans="1:22">
      <c r="D24" s="64"/>
      <c r="E24" s="64"/>
      <c r="F24" s="64"/>
      <c r="G24" s="66"/>
      <c r="H24" s="64"/>
      <c r="I24" s="64"/>
      <c r="J24" s="66"/>
      <c r="K24" s="64"/>
      <c r="L24" s="64"/>
      <c r="M24" s="64"/>
      <c r="N24" s="64"/>
      <c r="O24" s="64"/>
      <c r="P24" s="64"/>
      <c r="Q24" s="66"/>
      <c r="R24" s="66"/>
      <c r="S24" s="64"/>
      <c r="T24" s="64"/>
    </row>
    <row r="42" spans="4:20">
      <c r="D42" s="65"/>
      <c r="E42" s="65"/>
      <c r="F42" s="65"/>
      <c r="G42" s="65"/>
      <c r="H42" s="65"/>
      <c r="I42" s="65"/>
      <c r="J42" s="65"/>
      <c r="K42" s="65"/>
      <c r="L42" s="65"/>
      <c r="M42" s="65"/>
      <c r="N42" s="65"/>
      <c r="O42" s="65"/>
      <c r="P42" s="65"/>
      <c r="Q42" s="65"/>
      <c r="R42" s="65"/>
      <c r="S42" s="65"/>
      <c r="T42" s="65"/>
    </row>
    <row r="43" spans="4:20">
      <c r="D43" s="125"/>
      <c r="E43" s="125"/>
      <c r="F43" s="125"/>
      <c r="G43" s="125"/>
      <c r="H43" s="125"/>
      <c r="I43" s="125"/>
      <c r="J43" s="125"/>
      <c r="K43" s="125"/>
      <c r="L43" s="125"/>
      <c r="M43" s="125"/>
      <c r="N43" s="125"/>
      <c r="O43" s="125"/>
      <c r="P43" s="125"/>
      <c r="Q43" s="125"/>
      <c r="R43" s="125"/>
      <c r="S43" s="125"/>
      <c r="T43" s="125"/>
    </row>
  </sheetData>
  <mergeCells count="2">
    <mergeCell ref="A3:C3"/>
    <mergeCell ref="A11:C11"/>
  </mergeCells>
  <pageMargins left="0.7" right="0.7" top="0.75" bottom="0.75" header="0.3" footer="0.3"/>
  <pageSetup paperSize="9" orientation="portrait" r:id="rId1"/>
  <ignoredErrors>
    <ignoredError sqref="V4:V5 V12:V13" formulaRange="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C14F4-A88D-463C-8A20-A0FC021290E3}">
  <dimension ref="A1:V31"/>
  <sheetViews>
    <sheetView zoomScale="80" zoomScaleNormal="80" workbookViewId="0">
      <selection activeCell="C19" sqref="C19"/>
    </sheetView>
  </sheetViews>
  <sheetFormatPr defaultColWidth="15.5" defaultRowHeight="22.15"/>
  <cols>
    <col min="1" max="1" width="8.125" style="3" bestFit="1" customWidth="1"/>
    <col min="2" max="2" width="34.625" style="1" bestFit="1" customWidth="1"/>
    <col min="3" max="3" width="35.875" style="1" bestFit="1" customWidth="1"/>
    <col min="4" max="4" width="7.625" style="1" bestFit="1" customWidth="1"/>
    <col min="5" max="5" width="11.125" style="1" bestFit="1" customWidth="1"/>
    <col min="6" max="6" width="7" style="1" bestFit="1" customWidth="1"/>
    <col min="7" max="7" width="13.625" style="1" bestFit="1" customWidth="1"/>
    <col min="8" max="8" width="13.125" style="1" bestFit="1" customWidth="1"/>
    <col min="9" max="9" width="11.5" style="1" bestFit="1" customWidth="1"/>
    <col min="10" max="10" width="9.5" style="1" bestFit="1" customWidth="1"/>
    <col min="11" max="11" width="8.125" style="1" bestFit="1" customWidth="1"/>
    <col min="12" max="12" width="14.5" style="1" bestFit="1" customWidth="1"/>
    <col min="13" max="13" width="7.75" style="1" bestFit="1" customWidth="1"/>
    <col min="14" max="14" width="9.625" style="1" bestFit="1" customWidth="1"/>
    <col min="15" max="15" width="7.375" style="1" bestFit="1" customWidth="1"/>
    <col min="16" max="16" width="6.75" style="1" bestFit="1" customWidth="1"/>
    <col min="17" max="17" width="11.75" style="1" bestFit="1" customWidth="1"/>
    <col min="18" max="18" width="10.625" style="1" bestFit="1" customWidth="1"/>
    <col min="19" max="19" width="10.875" style="1" bestFit="1" customWidth="1"/>
    <col min="20" max="20" width="12.375" style="1" bestFit="1" customWidth="1"/>
    <col min="21" max="21" width="9.375" style="1" customWidth="1"/>
    <col min="22" max="22" width="17.75" style="1" bestFit="1" customWidth="1"/>
    <col min="23" max="16384" width="15.5" style="1"/>
  </cols>
  <sheetData>
    <row r="1" spans="1:22">
      <c r="A1" s="90" t="s">
        <v>0</v>
      </c>
    </row>
    <row r="2" spans="1:22">
      <c r="D2" s="13"/>
      <c r="E2" s="13"/>
      <c r="F2" s="13"/>
      <c r="G2" s="13"/>
      <c r="H2" s="13"/>
      <c r="I2" s="13"/>
      <c r="J2" s="13"/>
      <c r="K2" s="13"/>
      <c r="L2" s="13"/>
      <c r="M2" s="13"/>
      <c r="N2" s="13"/>
      <c r="P2" s="13"/>
      <c r="Q2" s="13"/>
      <c r="R2" s="13"/>
      <c r="S2" s="13"/>
      <c r="T2" s="13"/>
    </row>
    <row r="3" spans="1:22" s="3" customFormat="1">
      <c r="A3" s="222">
        <v>44651</v>
      </c>
      <c r="B3" s="223"/>
      <c r="C3" s="223"/>
      <c r="D3" s="76" t="s">
        <v>11</v>
      </c>
      <c r="E3" s="76" t="s">
        <v>13</v>
      </c>
      <c r="F3" s="76" t="s">
        <v>14</v>
      </c>
      <c r="G3" s="76" t="s">
        <v>15</v>
      </c>
      <c r="H3" s="76" t="s">
        <v>32</v>
      </c>
      <c r="I3" s="76" t="s">
        <v>21</v>
      </c>
      <c r="J3" s="76" t="s">
        <v>23</v>
      </c>
      <c r="K3" s="76" t="s">
        <v>24</v>
      </c>
      <c r="L3" s="76" t="s">
        <v>25</v>
      </c>
      <c r="M3" s="76" t="s">
        <v>26</v>
      </c>
      <c r="N3" s="76" t="s">
        <v>27</v>
      </c>
      <c r="O3" s="76" t="s">
        <v>10</v>
      </c>
      <c r="P3" s="76" t="s">
        <v>12</v>
      </c>
      <c r="Q3" s="76" t="s">
        <v>16</v>
      </c>
      <c r="R3" s="76" t="s">
        <v>17</v>
      </c>
      <c r="S3" s="76" t="s">
        <v>19</v>
      </c>
      <c r="T3" s="76" t="s">
        <v>20</v>
      </c>
      <c r="V3" s="77" t="s">
        <v>122</v>
      </c>
    </row>
    <row r="4" spans="1:22">
      <c r="A4" s="81" t="s">
        <v>198</v>
      </c>
      <c r="B4" s="81" t="s">
        <v>199</v>
      </c>
      <c r="C4" s="1" t="s">
        <v>200</v>
      </c>
      <c r="D4" s="101">
        <v>494.3</v>
      </c>
      <c r="E4" s="101">
        <v>291.47000000000003</v>
      </c>
      <c r="F4" s="101">
        <v>5.34</v>
      </c>
      <c r="G4" s="101">
        <v>200.24</v>
      </c>
      <c r="H4" s="101">
        <v>676.06</v>
      </c>
      <c r="I4" s="101">
        <v>252.21</v>
      </c>
      <c r="J4" s="101">
        <v>81.58</v>
      </c>
      <c r="K4" s="101">
        <v>796.08</v>
      </c>
      <c r="L4" s="101">
        <v>867.36</v>
      </c>
      <c r="M4" s="101">
        <v>191.22</v>
      </c>
      <c r="N4" s="101">
        <v>444.86</v>
      </c>
      <c r="O4" s="101">
        <v>74.275000000000006</v>
      </c>
      <c r="P4" s="101">
        <v>50.71</v>
      </c>
      <c r="Q4" s="101">
        <v>9.1199999999999992</v>
      </c>
      <c r="R4" s="101">
        <v>13.89</v>
      </c>
      <c r="S4" s="101">
        <v>85.71</v>
      </c>
      <c r="T4" s="101">
        <v>46.54</v>
      </c>
      <c r="U4" s="13"/>
      <c r="V4" s="13">
        <f>SUM(D4:T4)</f>
        <v>4580.9649999999992</v>
      </c>
    </row>
    <row r="5" spans="1:22">
      <c r="A5" s="81"/>
      <c r="B5" s="81" t="s">
        <v>208</v>
      </c>
      <c r="C5" s="1" t="s">
        <v>209</v>
      </c>
      <c r="D5" s="101">
        <v>-222.3</v>
      </c>
      <c r="E5" s="101">
        <v>-117.471</v>
      </c>
      <c r="F5" s="101">
        <v>-1.024</v>
      </c>
      <c r="G5" s="101">
        <v>-95.668000000000006</v>
      </c>
      <c r="H5" s="101">
        <v>-180.876</v>
      </c>
      <c r="I5" s="101">
        <v>-62.8</v>
      </c>
      <c r="J5" s="101">
        <v>-159.45699999999999</v>
      </c>
      <c r="K5" s="101">
        <v>-283.46699999999998</v>
      </c>
      <c r="L5" s="101">
        <v>-155.601</v>
      </c>
      <c r="M5" s="101">
        <v>-71.686999999999998</v>
      </c>
      <c r="N5" s="101">
        <v>-159.952</v>
      </c>
      <c r="O5" s="101">
        <v>-25.113</v>
      </c>
      <c r="P5" s="101">
        <v>-13.532999999999999</v>
      </c>
      <c r="Q5" s="101">
        <v>-5.3739999999999997</v>
      </c>
      <c r="R5" s="101">
        <v>-9.2949999999999999</v>
      </c>
      <c r="S5" s="101">
        <v>-34.847000000000001</v>
      </c>
      <c r="T5" s="101">
        <v>-9.6059999999999999</v>
      </c>
      <c r="U5" s="13"/>
      <c r="V5" s="13">
        <f t="shared" ref="V5:V6" si="0">SUM(D5:T5)</f>
        <v>-1608.0710000000001</v>
      </c>
    </row>
    <row r="6" spans="1:22">
      <c r="A6" s="81"/>
      <c r="B6" s="81" t="s">
        <v>210</v>
      </c>
      <c r="C6" s="1" t="s">
        <v>211</v>
      </c>
      <c r="D6" s="101">
        <v>-413.39902093096401</v>
      </c>
      <c r="E6" s="101">
        <v>-271.27340332265999</v>
      </c>
      <c r="F6" s="101">
        <v>-5.6602442416410002</v>
      </c>
      <c r="G6" s="101">
        <v>-225.45123052975799</v>
      </c>
      <c r="H6" s="101">
        <v>-503.00381315200298</v>
      </c>
      <c r="I6" s="101">
        <v>-182.14484157913799</v>
      </c>
      <c r="J6" s="101">
        <v>-294.70800000000003</v>
      </c>
      <c r="K6" s="101">
        <v>-716.67152213012696</v>
      </c>
      <c r="L6" s="101">
        <v>-645.99053054724595</v>
      </c>
      <c r="M6" s="101">
        <v>-152.24310696524401</v>
      </c>
      <c r="N6" s="101">
        <v>-293.05681867961698</v>
      </c>
      <c r="O6" s="101">
        <v>-65.145656969887696</v>
      </c>
      <c r="P6" s="101">
        <v>-28.6817034231353</v>
      </c>
      <c r="Q6" s="101">
        <v>-7.9685581339581404</v>
      </c>
      <c r="R6" s="101">
        <v>-21.412789826674501</v>
      </c>
      <c r="S6" s="101">
        <v>-55.568692270187903</v>
      </c>
      <c r="T6" s="101">
        <v>-29.922080563658401</v>
      </c>
      <c r="U6" s="13"/>
      <c r="V6" s="13">
        <f t="shared" si="0"/>
        <v>-3912.3020132659003</v>
      </c>
    </row>
    <row r="7" spans="1:22">
      <c r="A7" s="81"/>
      <c r="B7" s="81"/>
      <c r="D7" s="101"/>
      <c r="E7" s="101"/>
      <c r="F7" s="101"/>
      <c r="G7" s="101"/>
      <c r="H7" s="101"/>
      <c r="I7" s="101"/>
      <c r="J7" s="101"/>
      <c r="K7" s="101"/>
      <c r="L7" s="101"/>
      <c r="M7" s="101"/>
      <c r="N7" s="101"/>
      <c r="O7" s="101"/>
      <c r="P7" s="101"/>
      <c r="Q7" s="101"/>
      <c r="R7" s="101"/>
      <c r="S7" s="101"/>
      <c r="T7" s="101"/>
      <c r="U7" s="13"/>
      <c r="V7" s="126" t="s">
        <v>110</v>
      </c>
    </row>
    <row r="8" spans="1:22">
      <c r="A8" s="81" t="s">
        <v>212</v>
      </c>
      <c r="B8" s="81" t="s">
        <v>213</v>
      </c>
      <c r="C8" s="1" t="s">
        <v>214</v>
      </c>
      <c r="D8" s="16">
        <v>1.36</v>
      </c>
      <c r="E8" s="16">
        <v>1.17</v>
      </c>
      <c r="F8" s="16">
        <v>0.68109067288269798</v>
      </c>
      <c r="G8" s="16">
        <v>0.74</v>
      </c>
      <c r="H8" s="16">
        <v>1.9567448796302276</v>
      </c>
      <c r="I8" s="16">
        <v>2.21</v>
      </c>
      <c r="J8" s="16">
        <v>-0.33</v>
      </c>
      <c r="K8" s="16">
        <v>1.28</v>
      </c>
      <c r="L8" s="16">
        <v>2.4227103665371099</v>
      </c>
      <c r="M8" s="16">
        <v>1.54</v>
      </c>
      <c r="N8" s="16">
        <v>1.96</v>
      </c>
      <c r="O8" s="16">
        <v>1.3635305630594636</v>
      </c>
      <c r="P8" s="16">
        <v>2.63</v>
      </c>
      <c r="Q8" s="16">
        <v>1.21</v>
      </c>
      <c r="R8" s="16">
        <v>0.19112133994934299</v>
      </c>
      <c r="S8" s="16">
        <v>1.87</v>
      </c>
      <c r="T8" s="16">
        <v>2.73</v>
      </c>
      <c r="U8" s="12"/>
      <c r="V8" s="12">
        <v>1.4109996379028116</v>
      </c>
    </row>
    <row r="9" spans="1:22">
      <c r="A9" s="81"/>
      <c r="B9" s="81"/>
      <c r="D9" s="16"/>
      <c r="E9" s="16"/>
      <c r="F9" s="16"/>
      <c r="G9" s="16"/>
      <c r="H9" s="16"/>
      <c r="I9" s="16"/>
      <c r="J9" s="16"/>
      <c r="K9" s="16"/>
      <c r="L9" s="16"/>
      <c r="M9" s="16"/>
      <c r="N9" s="16"/>
      <c r="O9" s="16"/>
      <c r="P9" s="16"/>
      <c r="Q9" s="16"/>
      <c r="R9" s="16"/>
      <c r="S9" s="16"/>
      <c r="T9" s="16"/>
      <c r="U9" s="16"/>
      <c r="V9" s="204"/>
    </row>
    <row r="10" spans="1:22">
      <c r="A10" s="109" t="s">
        <v>215</v>
      </c>
      <c r="D10" s="16"/>
      <c r="E10" s="16"/>
      <c r="F10" s="16"/>
      <c r="G10" s="16"/>
      <c r="H10" s="16"/>
      <c r="I10" s="16"/>
      <c r="J10" s="16"/>
      <c r="K10" s="16"/>
      <c r="L10" s="16"/>
      <c r="M10" s="16"/>
      <c r="N10" s="16"/>
      <c r="O10" s="16"/>
      <c r="P10" s="16"/>
      <c r="Q10" s="16"/>
      <c r="R10" s="16"/>
      <c r="S10" s="16"/>
      <c r="T10" s="16"/>
      <c r="V10" s="12"/>
    </row>
    <row r="11" spans="1:22">
      <c r="A11" s="109" t="s">
        <v>216</v>
      </c>
      <c r="D11" s="12"/>
      <c r="E11" s="12"/>
      <c r="F11" s="12"/>
      <c r="G11" s="12"/>
      <c r="H11" s="12"/>
      <c r="I11" s="12"/>
      <c r="J11" s="12"/>
      <c r="K11" s="12"/>
      <c r="L11" s="12"/>
      <c r="M11" s="12"/>
      <c r="N11" s="12"/>
      <c r="O11" s="12"/>
      <c r="P11" s="12"/>
      <c r="Q11" s="12"/>
      <c r="R11" s="12"/>
      <c r="S11" s="12"/>
      <c r="T11" s="12"/>
      <c r="V11" s="12"/>
    </row>
    <row r="12" spans="1:22">
      <c r="B12" s="7"/>
      <c r="D12" s="13"/>
      <c r="E12" s="13"/>
      <c r="F12" s="13"/>
      <c r="G12" s="13"/>
      <c r="H12" s="13"/>
      <c r="I12" s="13"/>
      <c r="J12" s="13"/>
      <c r="K12" s="13"/>
      <c r="L12" s="13"/>
      <c r="M12" s="13"/>
      <c r="N12" s="13"/>
      <c r="O12" s="13"/>
      <c r="P12" s="13"/>
      <c r="Q12" s="13"/>
      <c r="R12" s="13"/>
      <c r="S12" s="13"/>
      <c r="T12" s="13"/>
      <c r="V12" s="12"/>
    </row>
    <row r="13" spans="1:22">
      <c r="A13" s="222">
        <v>44286</v>
      </c>
      <c r="B13" s="223"/>
      <c r="C13" s="223"/>
      <c r="D13" s="76" t="s">
        <v>11</v>
      </c>
      <c r="E13" s="76" t="s">
        <v>13</v>
      </c>
      <c r="F13" s="76" t="s">
        <v>14</v>
      </c>
      <c r="G13" s="76" t="s">
        <v>15</v>
      </c>
      <c r="H13" s="76" t="s">
        <v>32</v>
      </c>
      <c r="I13" s="76" t="s">
        <v>21</v>
      </c>
      <c r="J13" s="76" t="s">
        <v>23</v>
      </c>
      <c r="K13" s="76" t="s">
        <v>24</v>
      </c>
      <c r="L13" s="76" t="s">
        <v>25</v>
      </c>
      <c r="M13" s="76" t="s">
        <v>26</v>
      </c>
      <c r="N13" s="76" t="s">
        <v>27</v>
      </c>
      <c r="O13" s="76" t="s">
        <v>10</v>
      </c>
      <c r="P13" s="76" t="s">
        <v>12</v>
      </c>
      <c r="Q13" s="76" t="s">
        <v>16</v>
      </c>
      <c r="R13" s="76" t="s">
        <v>17</v>
      </c>
      <c r="S13" s="76" t="s">
        <v>19</v>
      </c>
      <c r="T13" s="76" t="s">
        <v>20</v>
      </c>
      <c r="U13" s="3"/>
      <c r="V13" s="126" t="s">
        <v>110</v>
      </c>
    </row>
    <row r="14" spans="1:22">
      <c r="A14" s="81" t="s">
        <v>212</v>
      </c>
      <c r="B14" s="81" t="s">
        <v>213</v>
      </c>
      <c r="C14" s="1" t="s">
        <v>214</v>
      </c>
      <c r="D14" s="16">
        <v>1.1200000000000001</v>
      </c>
      <c r="E14" s="16">
        <v>0.91</v>
      </c>
      <c r="F14" s="16">
        <v>1.272</v>
      </c>
      <c r="G14" s="16">
        <v>0.97</v>
      </c>
      <c r="H14" s="16">
        <v>1.51958637597049</v>
      </c>
      <c r="I14" s="16">
        <v>2.95</v>
      </c>
      <c r="J14" s="16">
        <v>0.49</v>
      </c>
      <c r="K14" s="16">
        <v>1.51</v>
      </c>
      <c r="L14" s="16">
        <v>2.28935374003881</v>
      </c>
      <c r="M14" s="16">
        <v>1.81</v>
      </c>
      <c r="N14" s="16">
        <v>2.2400000000000002</v>
      </c>
      <c r="O14" s="16">
        <v>0.78800000000000003</v>
      </c>
      <c r="P14" s="16">
        <v>2.27</v>
      </c>
      <c r="Q14" s="16">
        <v>1.54</v>
      </c>
      <c r="R14" s="16">
        <v>0.22</v>
      </c>
      <c r="S14" s="16">
        <v>2</v>
      </c>
      <c r="T14" s="16">
        <v>2.52</v>
      </c>
      <c r="V14" s="12">
        <v>1.4760740214736243</v>
      </c>
    </row>
    <row r="16" spans="1:22">
      <c r="E16" s="12"/>
      <c r="F16" s="12"/>
      <c r="G16" s="12"/>
      <c r="H16" s="12"/>
      <c r="I16" s="12"/>
      <c r="J16" s="12"/>
      <c r="K16" s="12"/>
      <c r="L16" s="12"/>
      <c r="M16" s="12"/>
      <c r="N16" s="12"/>
      <c r="O16" s="12"/>
      <c r="P16" s="12"/>
      <c r="Q16" s="12"/>
      <c r="R16" s="12"/>
      <c r="S16" s="12"/>
      <c r="T16" s="12"/>
    </row>
    <row r="17" spans="1:20">
      <c r="A17" s="105" t="s">
        <v>217</v>
      </c>
    </row>
    <row r="18" spans="1:20">
      <c r="B18" s="7"/>
      <c r="D18" s="68"/>
      <c r="E18" s="68"/>
      <c r="F18" s="68"/>
      <c r="G18" s="68"/>
      <c r="H18" s="68"/>
      <c r="I18" s="68"/>
      <c r="J18" s="68"/>
      <c r="K18" s="68"/>
      <c r="L18" s="68"/>
      <c r="M18" s="68"/>
      <c r="N18" s="68"/>
      <c r="O18" s="68"/>
      <c r="P18" s="68"/>
      <c r="Q18" s="68"/>
      <c r="R18" s="68"/>
      <c r="S18" s="68"/>
      <c r="T18" s="68"/>
    </row>
    <row r="19" spans="1:20">
      <c r="J19" s="15"/>
    </row>
    <row r="20" spans="1:20">
      <c r="J20" s="15"/>
    </row>
    <row r="21" spans="1:20">
      <c r="J21" s="15"/>
    </row>
    <row r="22" spans="1:20">
      <c r="J22" s="15"/>
    </row>
    <row r="24" spans="1:20">
      <c r="D24" s="4"/>
      <c r="E24" s="4"/>
      <c r="F24" s="4"/>
      <c r="G24" s="4"/>
      <c r="H24" s="4"/>
      <c r="I24" s="4"/>
      <c r="J24" s="4"/>
      <c r="K24" s="4"/>
      <c r="L24" s="4"/>
      <c r="M24" s="4"/>
      <c r="N24" s="4"/>
      <c r="O24" s="4"/>
      <c r="P24" s="4"/>
      <c r="Q24" s="4"/>
      <c r="R24" s="4"/>
      <c r="S24" s="4"/>
      <c r="T24" s="4"/>
    </row>
    <row r="25" spans="1:20">
      <c r="D25" s="67"/>
      <c r="E25" s="67"/>
      <c r="F25" s="67"/>
      <c r="G25" s="67"/>
      <c r="H25" s="67"/>
      <c r="I25" s="67"/>
      <c r="J25" s="67"/>
      <c r="K25" s="67"/>
      <c r="L25" s="67"/>
      <c r="M25" s="67"/>
      <c r="N25" s="67"/>
      <c r="O25" s="67"/>
      <c r="P25" s="67"/>
      <c r="Q25" s="67"/>
      <c r="R25" s="67"/>
      <c r="S25" s="67"/>
      <c r="T25" s="67"/>
    </row>
    <row r="27" spans="1:20">
      <c r="J27" s="8"/>
    </row>
    <row r="28" spans="1:20">
      <c r="J28" s="8"/>
    </row>
    <row r="29" spans="1:20">
      <c r="J29" s="8"/>
    </row>
    <row r="30" spans="1:20">
      <c r="J30" s="8"/>
    </row>
    <row r="31" spans="1:20">
      <c r="J31" s="8"/>
    </row>
  </sheetData>
  <mergeCells count="2">
    <mergeCell ref="A3:C3"/>
    <mergeCell ref="A13:C13"/>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Working Document" ma:contentTypeID="0x010100573134B1BDBFC74F8C2DBF70E4CDEAD400C8779ED5FCDC8B49B11F61986C4C49E1" ma:contentTypeVersion="89" ma:contentTypeDescription="Create a new document" ma:contentTypeScope="" ma:versionID="21fee4b88dc849ebf9a63a319c24a926">
  <xsd:schema xmlns:xsd="http://www.w3.org/2001/XMLSchema" xmlns:xs="http://www.w3.org/2001/XMLSchema" xmlns:p="http://schemas.microsoft.com/office/2006/metadata/properties" xmlns:ns1="http://schemas.microsoft.com/sharepoint/v3" xmlns:ns2="7041854e-4853-44f9-9e63-23b7acad5461" targetNamespace="http://schemas.microsoft.com/office/2006/metadata/properties" ma:root="true" ma:fieldsID="51f123136cf5e0d5838f85e7bf4e3dd7" ns1:_="" ns2:_="">
    <xsd:import namespace="http://schemas.microsoft.com/sharepoint/v3"/>
    <xsd:import namespace="7041854e-4853-44f9-9e63-23b7acad5461"/>
    <xsd:element name="properties">
      <xsd:complexType>
        <xsd:sequence>
          <xsd:element name="documentManagement">
            <xsd:complexType>
              <xsd:all>
                <xsd:element ref="ns2:TaxCatchAll" minOccurs="0"/>
                <xsd:element ref="ns2:TaxCatchAllLabel" minOccurs="0"/>
                <xsd:element ref="ns2:oe9d4f963f4c420b8d2b35d038476850" minOccurs="0"/>
                <xsd:element ref="ns2:a9250910d34f4f6d82af870f608babb6" minOccurs="0"/>
                <xsd:element ref="ns2:da4e9ae56afa494a84f353054bd212ec" minOccurs="0"/>
                <xsd:element ref="ns2:j7c77f2a1a924badb0d621542422dc19" minOccurs="0"/>
                <xsd:element ref="ns2:b20f10deb29d4945907115b7b62c5b70" minOccurs="0"/>
                <xsd:element ref="ns2:f8aa492165544285b4c7fe9d1b6ad82c" minOccurs="0"/>
                <xsd:element ref="ns2:j014a7bd3fd34d828fc493e84f684b49" minOccurs="0"/>
                <xsd:element ref="ns2:b2faa34e97554b63aaaf45270201a270" minOccurs="0"/>
                <xsd:element ref="ns2:m279c8e365374608a4eb2bb657f838c2" minOccurs="0"/>
                <xsd:element ref="ns2:b128efbe498d4e38a73555a2e7be12ea" minOccurs="0"/>
                <xsd:element ref="ns1:RelatedItems" minOccurs="0"/>
                <xsd:element ref="ns2:Follow-up"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RelatedItems" ma:index="30" nillable="true" ma:displayName="Related Items" ma:internalName="RelatedItems"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041854e-4853-44f9-9e63-23b7acad5461"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2da52b04-469a-4e7f-bcdd-dd5059019484}" ma:internalName="TaxCatchAll" ma:showField="CatchAllData" ma:web="11354919-975d-48ee-8859-4dc7ad3be72c">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2da52b04-469a-4e7f-bcdd-dd5059019484}" ma:internalName="TaxCatchAllLabel" ma:readOnly="true" ma:showField="CatchAllDataLabel" ma:web="11354919-975d-48ee-8859-4dc7ad3be72c">
      <xsd:complexType>
        <xsd:complexContent>
          <xsd:extension base="dms:MultiChoiceLookup">
            <xsd:sequence>
              <xsd:element name="Value" type="dms:Lookup" maxOccurs="unbounded" minOccurs="0" nillable="true"/>
            </xsd:sequence>
          </xsd:extension>
        </xsd:complexContent>
      </xsd:complexType>
    </xsd:element>
    <xsd:element name="oe9d4f963f4c420b8d2b35d038476850" ma:index="10" ma:taxonomy="true" ma:internalName="oe9d4f963f4c420b8d2b35d038476850" ma:taxonomyFieldName="Project_x0020_Code" ma:displayName="Project Code" ma:readOnly="false" ma:default="" ma:fieldId="{8e9d4f96-3f4c-420b-8d2b-35d038476850}" ma:sspId="e0e5cfab-624c-4e44-8ff4-7cd112c8ab77" ma:termSetId="bc23a541-aea4-4435-a073-083f538ddda8" ma:anchorId="00000000-0000-0000-0000-000000000000" ma:open="false" ma:isKeyword="false">
      <xsd:complexType>
        <xsd:sequence>
          <xsd:element ref="pc:Terms" minOccurs="0" maxOccurs="1"/>
        </xsd:sequence>
      </xsd:complexType>
    </xsd:element>
    <xsd:element name="a9250910d34f4f6d82af870f608babb6" ma:index="12" nillable="true" ma:taxonomy="true" ma:internalName="a9250910d34f4f6d82af870f608babb6" ma:taxonomyFieldName="Stakeholder" ma:displayName="Stakeholder" ma:default="" ma:fieldId="{a9250910-d34f-4f6d-82af-870f608babb6}" ma:sspId="e0e5cfab-624c-4e44-8ff4-7cd112c8ab77" ma:termSetId="ee0aaf81-6a8b-43d1-b9fc-ec03981ffa49" ma:anchorId="00000000-0000-0000-0000-000000000000" ma:open="false" ma:isKeyword="false">
      <xsd:complexType>
        <xsd:sequence>
          <xsd:element ref="pc:Terms" minOccurs="0" maxOccurs="1"/>
        </xsd:sequence>
      </xsd:complexType>
    </xsd:element>
    <xsd:element name="da4e9ae56afa494a84f353054bd212ec" ma:index="14" ma:taxonomy="true" ma:internalName="da4e9ae56afa494a84f353054bd212ec" ma:taxonomyFieldName="Security_x0020_Classification" ma:displayName="Security Classification" ma:readOnly="false" ma:default="21;#OFFICIAL|c2540f30-f875-494b-a43f-ebfb5017a6ad" ma:fieldId="{da4e9ae5-6afa-494a-84f3-53054bd212ec}" ma:sspId="e0e5cfab-624c-4e44-8ff4-7cd112c8ab77" ma:termSetId="7ee735fb-a12e-40a4-910f-35c1a693a535" ma:anchorId="00000000-0000-0000-0000-000000000000" ma:open="false" ma:isKeyword="false">
      <xsd:complexType>
        <xsd:sequence>
          <xsd:element ref="pc:Terms" minOccurs="0" maxOccurs="1"/>
        </xsd:sequence>
      </xsd:complexType>
    </xsd:element>
    <xsd:element name="j7c77f2a1a924badb0d621542422dc19" ma:index="16" nillable="true" ma:taxonomy="true" ma:internalName="j7c77f2a1a924badb0d621542422dc19" ma:taxonomyFieldName="Meeting" ma:displayName="Meeting" ma:default="" ma:fieldId="{37c77f2a-1a92-4bad-b0d6-21542422dc19}" ma:sspId="e0e5cfab-624c-4e44-8ff4-7cd112c8ab77" ma:termSetId="97d639f9-b377-4b4b-8e24-8a2b6f8acfbc" ma:anchorId="00000000-0000-0000-0000-000000000000" ma:open="false" ma:isKeyword="false">
      <xsd:complexType>
        <xsd:sequence>
          <xsd:element ref="pc:Terms" minOccurs="0" maxOccurs="1"/>
        </xsd:sequence>
      </xsd:complexType>
    </xsd:element>
    <xsd:element name="b20f10deb29d4945907115b7b62c5b70" ma:index="18" nillable="true" ma:taxonomy="true" ma:internalName="b20f10deb29d4945907115b7b62c5b70" ma:taxonomyFieldName="Collection" ma:displayName="Collection" ma:default="" ma:fieldId="{b20f10de-b29d-4945-9071-15b7b62c5b70}" ma:sspId="e0e5cfab-624c-4e44-8ff4-7cd112c8ab77" ma:termSetId="c92d14f4-1e6e-460e-8790-d6638fa0f1bd" ma:anchorId="00000000-0000-0000-0000-000000000000" ma:open="false" ma:isKeyword="false">
      <xsd:complexType>
        <xsd:sequence>
          <xsd:element ref="pc:Terms" minOccurs="0" maxOccurs="1"/>
        </xsd:sequence>
      </xsd:complexType>
    </xsd:element>
    <xsd:element name="f8aa492165544285b4c7fe9d1b6ad82c" ma:index="20" nillable="true" ma:taxonomy="true" ma:internalName="f8aa492165544285b4c7fe9d1b6ad82c" ma:taxonomyFieldName="Stakeholder_x0020_2" ma:displayName="Stakeholder 2" ma:default="" ma:fieldId="{f8aa4921-6554-4285-b4c7-fe9d1b6ad82c}" ma:sspId="e0e5cfab-624c-4e44-8ff4-7cd112c8ab77" ma:termSetId="ee0aaf81-6a8b-43d1-b9fc-ec03981ffa49" ma:anchorId="00000000-0000-0000-0000-000000000000" ma:open="false" ma:isKeyword="false">
      <xsd:complexType>
        <xsd:sequence>
          <xsd:element ref="pc:Terms" minOccurs="0" maxOccurs="1"/>
        </xsd:sequence>
      </xsd:complexType>
    </xsd:element>
    <xsd:element name="j014a7bd3fd34d828fc493e84f684b49" ma:index="22" nillable="true" ma:taxonomy="true" ma:internalName="j014a7bd3fd34d828fc493e84f684b49" ma:taxonomyFieldName="Stakeholder_x0020_3" ma:displayName="Stakeholder 3" ma:default="" ma:fieldId="{3014a7bd-3fd3-4d82-8fc4-93e84f684b49}" ma:sspId="e0e5cfab-624c-4e44-8ff4-7cd112c8ab77" ma:termSetId="ee0aaf81-6a8b-43d1-b9fc-ec03981ffa49" ma:anchorId="00000000-0000-0000-0000-000000000000" ma:open="false" ma:isKeyword="false">
      <xsd:complexType>
        <xsd:sequence>
          <xsd:element ref="pc:Terms" minOccurs="0" maxOccurs="1"/>
        </xsd:sequence>
      </xsd:complexType>
    </xsd:element>
    <xsd:element name="b2faa34e97554b63aaaf45270201a270" ma:index="24" nillable="true" ma:taxonomy="true" ma:internalName="b2faa34e97554b63aaaf45270201a270" ma:taxonomyFieldName="Stakeholder_x0020_4" ma:displayName="Stakeholder 4" ma:default="" ma:fieldId="{b2faa34e-9755-4b63-aaaf-45270201a270}" ma:sspId="e0e5cfab-624c-4e44-8ff4-7cd112c8ab77" ma:termSetId="ee0aaf81-6a8b-43d1-b9fc-ec03981ffa49" ma:anchorId="00000000-0000-0000-0000-000000000000" ma:open="false" ma:isKeyword="false">
      <xsd:complexType>
        <xsd:sequence>
          <xsd:element ref="pc:Terms" minOccurs="0" maxOccurs="1"/>
        </xsd:sequence>
      </xsd:complexType>
    </xsd:element>
    <xsd:element name="m279c8e365374608a4eb2bb657f838c2" ma:index="26" nillable="true" ma:taxonomy="true" ma:internalName="m279c8e365374608a4eb2bb657f838c2" ma:taxonomyFieldName="Stakeholder_x0020_5" ma:displayName="Stakeholder 5" ma:default="" ma:fieldId="{6279c8e3-6537-4608-a4eb-2bb657f838c2}" ma:sspId="e0e5cfab-624c-4e44-8ff4-7cd112c8ab77" ma:termSetId="ee0aaf81-6a8b-43d1-b9fc-ec03981ffa49" ma:anchorId="00000000-0000-0000-0000-000000000000" ma:open="false" ma:isKeyword="false">
      <xsd:complexType>
        <xsd:sequence>
          <xsd:element ref="pc:Terms" minOccurs="0" maxOccurs="1"/>
        </xsd:sequence>
      </xsd:complexType>
    </xsd:element>
    <xsd:element name="b128efbe498d4e38a73555a2e7be12ea" ma:index="28" nillable="true" ma:taxonomy="true" ma:internalName="b128efbe498d4e38a73555a2e7be12ea" ma:taxonomyFieldName="Hierarchy" ma:displayName="Hierarchy" ma:readOnly="false" ma:default="" ma:fieldId="{b128efbe-498d-4e38-a735-55a2e7be12ea}" ma:taxonomyMulti="true" ma:sspId="e0e5cfab-624c-4e44-8ff4-7cd112c8ab77" ma:termSetId="810f28d6-fc1d-4797-8929-b08781167f15" ma:anchorId="00000000-0000-0000-0000-000000000000" ma:open="false" ma:isKeyword="false">
      <xsd:complexType>
        <xsd:sequence>
          <xsd:element ref="pc:Terms" minOccurs="0" maxOccurs="1"/>
        </xsd:sequence>
      </xsd:complexType>
    </xsd:element>
    <xsd:element name="Follow-up" ma:index="31" nillable="true" ma:displayName="Priority Flag" ma:default="0" ma:internalName="Follow_x002d_up">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Follow-up xmlns="7041854e-4853-44f9-9e63-23b7acad5461">false</Follow-up>
    <j7c77f2a1a924badb0d621542422dc19 xmlns="7041854e-4853-44f9-9e63-23b7acad5461">
      <Terms xmlns="http://schemas.microsoft.com/office/infopath/2007/PartnerControls"/>
    </j7c77f2a1a924badb0d621542422dc19>
    <b128efbe498d4e38a73555a2e7be12ea xmlns="7041854e-4853-44f9-9e63-23b7acad5461">
      <Terms xmlns="http://schemas.microsoft.com/office/infopath/2007/PartnerControls"/>
    </b128efbe498d4e38a73555a2e7be12ea>
    <m279c8e365374608a4eb2bb657f838c2 xmlns="7041854e-4853-44f9-9e63-23b7acad5461">
      <Terms xmlns="http://schemas.microsoft.com/office/infopath/2007/PartnerControls"/>
    </m279c8e365374608a4eb2bb657f838c2>
    <a9250910d34f4f6d82af870f608babb6 xmlns="7041854e-4853-44f9-9e63-23b7acad5461">
      <Terms xmlns="http://schemas.microsoft.com/office/infopath/2007/PartnerControls"/>
    </a9250910d34f4f6d82af870f608babb6>
    <oe9d4f963f4c420b8d2b35d038476850 xmlns="7041854e-4853-44f9-9e63-23b7acad5461">
      <Terms xmlns="http://schemas.microsoft.com/office/infopath/2007/PartnerControls">
        <TermInfo xmlns="http://schemas.microsoft.com/office/infopath/2007/PartnerControls">
          <TermName xmlns="http://schemas.microsoft.com/office/infopath/2007/PartnerControls">Financial resilience</TermName>
          <TermId xmlns="http://schemas.microsoft.com/office/infopath/2007/PartnerControls">6711c184-cb49-491f-9f3c-741aa3c01717</TermId>
        </TermInfo>
      </Terms>
    </oe9d4f963f4c420b8d2b35d038476850>
    <f8aa492165544285b4c7fe9d1b6ad82c xmlns="7041854e-4853-44f9-9e63-23b7acad5461">
      <Terms xmlns="http://schemas.microsoft.com/office/infopath/2007/PartnerControls"/>
    </f8aa492165544285b4c7fe9d1b6ad82c>
    <TaxCatchAll xmlns="7041854e-4853-44f9-9e63-23b7acad5461">
      <Value>1898</Value>
      <Value>63</Value>
    </TaxCatchAll>
    <b20f10deb29d4945907115b7b62c5b70 xmlns="7041854e-4853-44f9-9e63-23b7acad5461">
      <Terms xmlns="http://schemas.microsoft.com/office/infopath/2007/PartnerControls"/>
    </b20f10deb29d4945907115b7b62c5b70>
    <j014a7bd3fd34d828fc493e84f684b49 xmlns="7041854e-4853-44f9-9e63-23b7acad5461">
      <Terms xmlns="http://schemas.microsoft.com/office/infopath/2007/PartnerControls"/>
    </j014a7bd3fd34d828fc493e84f684b49>
    <b2faa34e97554b63aaaf45270201a270 xmlns="7041854e-4853-44f9-9e63-23b7acad5461">
      <Terms xmlns="http://schemas.microsoft.com/office/infopath/2007/PartnerControls"/>
    </b2faa34e97554b63aaaf45270201a270>
    <da4e9ae56afa494a84f353054bd212ec xmlns="7041854e-4853-44f9-9e63-23b7acad5461">
      <Terms xmlns="http://schemas.microsoft.com/office/infopath/2007/PartnerControls">
        <TermInfo xmlns="http://schemas.microsoft.com/office/infopath/2007/PartnerControls">
          <TermName xmlns="http://schemas.microsoft.com/office/infopath/2007/PartnerControls">OFFICIAL SENSITIVE [COMMERICIAL]</TermName>
          <TermId xmlns="http://schemas.microsoft.com/office/infopath/2007/PartnerControls">305a12f0-9d35-4b13-8c7f-476e654ebed1</TermId>
        </TermInfo>
      </Terms>
    </da4e9ae56afa494a84f353054bd212ec>
    <RelatedItem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haredContentType xmlns="Microsoft.SharePoint.Taxonomy.ContentTypeSync" SourceId="e0e5cfab-624c-4e44-8ff4-7cd112c8ab77" ContentTypeId="0x010100573134B1BDBFC74F8C2DBF70E4CDEAD4" PreviousValue="false"/>
</file>

<file path=customXml/itemProps1.xml><?xml version="1.0" encoding="utf-8"?>
<ds:datastoreItem xmlns:ds="http://schemas.openxmlformats.org/officeDocument/2006/customXml" ds:itemID="{34BC624F-ABDC-48E8-9BAA-247E9EB16EFE}"/>
</file>

<file path=customXml/itemProps2.xml><?xml version="1.0" encoding="utf-8"?>
<ds:datastoreItem xmlns:ds="http://schemas.openxmlformats.org/officeDocument/2006/customXml" ds:itemID="{86CF59E0-BFCD-4E65-810B-F7A83D699C08}"/>
</file>

<file path=customXml/itemProps3.xml><?xml version="1.0" encoding="utf-8"?>
<ds:datastoreItem xmlns:ds="http://schemas.openxmlformats.org/officeDocument/2006/customXml" ds:itemID="{D0AE1BB7-6242-4242-B878-A840E58186F1}"/>
</file>

<file path=customXml/itemProps4.xml><?xml version="1.0" encoding="utf-8"?>
<ds:datastoreItem xmlns:ds="http://schemas.openxmlformats.org/officeDocument/2006/customXml" ds:itemID="{AD6F2E57-B9C1-416C-B8B3-A457644622A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Rachel McCarthy</dc:creator>
  <cp:keywords/>
  <dc:description/>
  <cp:lastModifiedBy/>
  <cp:revision/>
  <dcterms:created xsi:type="dcterms:W3CDTF">2022-10-21T09:18:32Z</dcterms:created>
  <dcterms:modified xsi:type="dcterms:W3CDTF">2022-12-08T10:05:39Z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0x010100573134B1BDBFC74F8C2DBF70E4CDEAD400C8779ED5FCDC8B49B11F61986C4C49E1</vt:lpwstr>
  </property>
  <property fmtid="{D5CDD505-2E9C-101B-9397-08002B2CF9AE}" pid="3" name="Meeting">
    <vt:lpwstr/>
  </property>
  <property fmtid="{D5CDD505-2E9C-101B-9397-08002B2CF9AE}" pid="4" name="Stakeholder 2">
    <vt:lpwstr/>
  </property>
  <property fmtid="{D5CDD505-2E9C-101B-9397-08002B2CF9AE}" pid="5" name="Hierarchy">
    <vt:lpwstr/>
  </property>
  <property fmtid="{D5CDD505-2E9C-101B-9397-08002B2CF9AE}" pid="6" name="Collection">
    <vt:lpwstr/>
  </property>
  <property fmtid="{D5CDD505-2E9C-101B-9397-08002B2CF9AE}" pid="7" name="Stakeholder 5">
    <vt:lpwstr/>
  </property>
  <property fmtid="{D5CDD505-2E9C-101B-9397-08002B2CF9AE}" pid="8" name="Project Code">
    <vt:lpwstr>1898;#Financial resilience|6711c184-cb49-491f-9f3c-741aa3c01717</vt:lpwstr>
  </property>
  <property fmtid="{D5CDD505-2E9C-101B-9397-08002B2CF9AE}" pid="9" name="Stakeholder 3">
    <vt:lpwstr/>
  </property>
  <property fmtid="{D5CDD505-2E9C-101B-9397-08002B2CF9AE}" pid="10" name="Security Classification">
    <vt:lpwstr>63;#OFFICIAL SENSITIVE [COMMERICIAL]|305a12f0-9d35-4b13-8c7f-476e654ebed1</vt:lpwstr>
  </property>
  <property fmtid="{D5CDD505-2E9C-101B-9397-08002B2CF9AE}" pid="11" name="Stakeholder">
    <vt:lpwstr/>
  </property>
  <property fmtid="{D5CDD505-2E9C-101B-9397-08002B2CF9AE}" pid="12" name="Stakeholder 4">
    <vt:lpwstr/>
  </property>
</Properties>
</file>